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E:\PROYECTO\Documentos\PAYC\PROYECTO 9. PLANIFICACIÓN FINANCIERA 2019\INSUMOS DE INFORMACIÓN\"/>
    </mc:Choice>
  </mc:AlternateContent>
  <xr:revisionPtr revIDLastSave="0" documentId="13_ncr:1_{358E3DA9-DFB2-422F-B6D3-769E10094CF1}" xr6:coauthVersionLast="36" xr6:coauthVersionMax="36" xr10:uidLastSave="{00000000-0000-0000-0000-000000000000}"/>
  <bookViews>
    <workbookView xWindow="0" yWindow="0" windowWidth="16215" windowHeight="6240" activeTab="3" xr2:uid="{00000000-000D-0000-FFFF-FFFF00000000}"/>
  </bookViews>
  <sheets>
    <sheet name="Parámetros PPTO" sheetId="14" r:id="rId1"/>
    <sheet name="Datos" sheetId="18" r:id="rId2"/>
    <sheet name="Hoja2" sheetId="32" r:id="rId3"/>
    <sheet name="ER mes" sheetId="20" r:id="rId4"/>
    <sheet name="ER año" sheetId="13" r:id="rId5"/>
    <sheet name="ERC mes" sheetId="24" r:id="rId6"/>
    <sheet name="ESF mes" sheetId="22" r:id="rId7"/>
    <sheet name="ERC acum" sheetId="21" r:id="rId8"/>
    <sheet name="ESF" sheetId="12" r:id="rId9"/>
    <sheet name="Anexos PPT" sheetId="29" r:id="rId10"/>
    <sheet name="Indicadores" sheetId="2" r:id="rId11"/>
    <sheet name="Servicios" sheetId="23" r:id="rId12"/>
    <sheet name="Ingresos" sheetId="30" r:id="rId13"/>
    <sheet name="Hoja1" sheetId="31" r:id="rId14"/>
    <sheet name="Costo Personal" sheetId="28" r:id="rId15"/>
    <sheet name="Costo Prod " sheetId="3" r:id="rId16"/>
  </sheets>
  <externalReferences>
    <externalReference r:id="rId17"/>
    <externalReference r:id="rId18"/>
  </externalReferences>
  <definedNames>
    <definedName name="_xlnm._FilterDatabase" localSheetId="1" hidden="1">Datos!$A$1:$CH$1050</definedName>
    <definedName name="_xlnm._FilterDatabase" localSheetId="2" hidden="1">Hoja2!$B$1:$D$1039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Y29" i="20" l="1"/>
  <c r="AZ29" i="20"/>
  <c r="BA29" i="20"/>
  <c r="BB29" i="20"/>
  <c r="BC29" i="20"/>
  <c r="BD29" i="20"/>
  <c r="BE29" i="20"/>
  <c r="BF29" i="20"/>
  <c r="AX29" i="20"/>
  <c r="J4" i="30" l="1"/>
  <c r="I5" i="30"/>
  <c r="I7" i="30" s="1"/>
  <c r="H5" i="30"/>
  <c r="H7" i="30" s="1"/>
  <c r="G5" i="30"/>
  <c r="G7" i="30" s="1"/>
  <c r="F5" i="30"/>
  <c r="F7" i="30" s="1"/>
  <c r="E5" i="30"/>
  <c r="E7" i="30" s="1"/>
  <c r="D5" i="30"/>
  <c r="D7" i="30" s="1"/>
  <c r="C5" i="30"/>
  <c r="C7" i="30" s="1"/>
  <c r="B5" i="30"/>
  <c r="B7" i="30" s="1"/>
  <c r="J5" i="30" l="1"/>
  <c r="N6" i="31"/>
  <c r="N5" i="31"/>
  <c r="N4" i="31"/>
  <c r="M7" i="31"/>
  <c r="L7" i="31"/>
  <c r="K7" i="31"/>
  <c r="J7" i="31"/>
  <c r="I7" i="31"/>
  <c r="H7" i="31"/>
  <c r="G7" i="31"/>
  <c r="F7" i="31"/>
  <c r="N7" i="31" s="1"/>
  <c r="J6" i="30" l="1"/>
  <c r="J7" i="30" s="1"/>
  <c r="J3" i="30"/>
  <c r="AY120" i="23" l="1"/>
  <c r="AZ120" i="23"/>
  <c r="BA120" i="23"/>
  <c r="BB120" i="23"/>
  <c r="BC120" i="23"/>
  <c r="BF120" i="23"/>
  <c r="BF135" i="23" s="1"/>
  <c r="BF139" i="23" s="1"/>
  <c r="BE120" i="23"/>
  <c r="BE135" i="23" s="1"/>
  <c r="BE139" i="23" s="1"/>
  <c r="BD120" i="23"/>
  <c r="BL138" i="23"/>
  <c r="BL137" i="23"/>
  <c r="BL134" i="23"/>
  <c r="BL133" i="23"/>
  <c r="BL132" i="23"/>
  <c r="BL131" i="23"/>
  <c r="BL130" i="23"/>
  <c r="BL129" i="23"/>
  <c r="BL128" i="23"/>
  <c r="BL127" i="23"/>
  <c r="BL126" i="23"/>
  <c r="BL125" i="23"/>
  <c r="BL124" i="23"/>
  <c r="BL123" i="23"/>
  <c r="BL122" i="23"/>
  <c r="BL121" i="23"/>
  <c r="BL115" i="23"/>
  <c r="BL114" i="23"/>
  <c r="BL111" i="23"/>
  <c r="BL110" i="23"/>
  <c r="BL109" i="23"/>
  <c r="BL108" i="23"/>
  <c r="BL107" i="23"/>
  <c r="BL106" i="23"/>
  <c r="BL105" i="23"/>
  <c r="BL104" i="23"/>
  <c r="BL103" i="23"/>
  <c r="BL102" i="23"/>
  <c r="BL101" i="23"/>
  <c r="BL100" i="23"/>
  <c r="BL99" i="23"/>
  <c r="BL98" i="23"/>
  <c r="BL97" i="23"/>
  <c r="BL96" i="23"/>
  <c r="BL95" i="23"/>
  <c r="BL94" i="23"/>
  <c r="BL93" i="23"/>
  <c r="BL87" i="23"/>
  <c r="BL86" i="23"/>
  <c r="BL83" i="23"/>
  <c r="BL82" i="23"/>
  <c r="BL81" i="23"/>
  <c r="BL80" i="23"/>
  <c r="BL79" i="23"/>
  <c r="BL78" i="23"/>
  <c r="BL77" i="23"/>
  <c r="BL76" i="23"/>
  <c r="BL75" i="23"/>
  <c r="BL74" i="23"/>
  <c r="BL73" i="23"/>
  <c r="BL72" i="23"/>
  <c r="BL71" i="23"/>
  <c r="BL70" i="23"/>
  <c r="BL68" i="23"/>
  <c r="BL67" i="23"/>
  <c r="BL66" i="23"/>
  <c r="BL65" i="23"/>
  <c r="BL64" i="23"/>
  <c r="BL63" i="23"/>
  <c r="BL62" i="23"/>
  <c r="BL56" i="23"/>
  <c r="BL55" i="23"/>
  <c r="BL52" i="23"/>
  <c r="BL51" i="23"/>
  <c r="BL50" i="23"/>
  <c r="BL49" i="23"/>
  <c r="BL48" i="23"/>
  <c r="BL47" i="23"/>
  <c r="BL46" i="23"/>
  <c r="BL45" i="23"/>
  <c r="BL44" i="23"/>
  <c r="BL43" i="23"/>
  <c r="BL42" i="23"/>
  <c r="BL41" i="23"/>
  <c r="BL40" i="23"/>
  <c r="BL39" i="23"/>
  <c r="BL38" i="23"/>
  <c r="BL37" i="23"/>
  <c r="BL36" i="23"/>
  <c r="BL35" i="23"/>
  <c r="BL34" i="23"/>
  <c r="BL33" i="23"/>
  <c r="BL32" i="23"/>
  <c r="BF92" i="23"/>
  <c r="BF112" i="23" s="1"/>
  <c r="BE92" i="23"/>
  <c r="BE146" i="23" s="1"/>
  <c r="BF69" i="23"/>
  <c r="BE69" i="23"/>
  <c r="BF61" i="23"/>
  <c r="BF145" i="23" s="1"/>
  <c r="BE61" i="23"/>
  <c r="BE145" i="23" s="1"/>
  <c r="BF31" i="23"/>
  <c r="BF53" i="23" s="1"/>
  <c r="BE31" i="23"/>
  <c r="BE53" i="23" s="1"/>
  <c r="BF12" i="23"/>
  <c r="BE12" i="23"/>
  <c r="BL11" i="23"/>
  <c r="BL10" i="23"/>
  <c r="BL9" i="23"/>
  <c r="BL8" i="23"/>
  <c r="BL7" i="23"/>
  <c r="BF6" i="23"/>
  <c r="BE6" i="23"/>
  <c r="BF27" i="23" l="1"/>
  <c r="BF28" i="23" s="1"/>
  <c r="BE27" i="23"/>
  <c r="BE28" i="23" s="1"/>
  <c r="BF140" i="23"/>
  <c r="BE140" i="23"/>
  <c r="BE143" i="23"/>
  <c r="BL120" i="23"/>
  <c r="BF146" i="23"/>
  <c r="BE112" i="23"/>
  <c r="BE84" i="23"/>
  <c r="BF144" i="23"/>
  <c r="BF54" i="23"/>
  <c r="BF57" i="23"/>
  <c r="BF58" i="23" s="1"/>
  <c r="BF116" i="23"/>
  <c r="BF117" i="23" s="1"/>
  <c r="BF113" i="23"/>
  <c r="BE57" i="23"/>
  <c r="BE58" i="23" s="1"/>
  <c r="BE54" i="23"/>
  <c r="BF84" i="23"/>
  <c r="BE144" i="23"/>
  <c r="BF143" i="23"/>
  <c r="BE116" i="23" l="1"/>
  <c r="BE117" i="23" s="1"/>
  <c r="BE113" i="23"/>
  <c r="BE85" i="23"/>
  <c r="BE88" i="23"/>
  <c r="BE89" i="23" s="1"/>
  <c r="BF85" i="23"/>
  <c r="BF88" i="23"/>
  <c r="BF89" i="23" s="1"/>
  <c r="BP1048" i="18" l="1"/>
  <c r="BF64" i="20"/>
  <c r="BN46" i="22"/>
  <c r="C46" i="12" s="1"/>
  <c r="BN34" i="22"/>
  <c r="C34" i="12" s="1"/>
  <c r="G20" i="29"/>
  <c r="BN12" i="22"/>
  <c r="C12" i="12" s="1"/>
  <c r="BN11" i="22"/>
  <c r="C11" i="12" s="1"/>
  <c r="G16" i="29"/>
  <c r="G15" i="29"/>
  <c r="G4" i="29"/>
  <c r="G3" i="29"/>
  <c r="BN7" i="22"/>
  <c r="C7" i="12" s="1"/>
  <c r="Y27" i="28"/>
  <c r="Z27" i="28"/>
  <c r="AA27" i="28"/>
  <c r="Y28" i="28"/>
  <c r="Z28" i="28"/>
  <c r="AA28" i="28"/>
  <c r="Y7" i="28"/>
  <c r="Z7" i="28"/>
  <c r="AA7" i="28"/>
  <c r="BF6" i="20"/>
  <c r="BN35" i="22"/>
  <c r="C35" i="12" s="1"/>
  <c r="BN23" i="22"/>
  <c r="C23" i="12" s="1"/>
  <c r="BF5" i="2"/>
  <c r="BP5" i="2" s="1"/>
  <c r="BN18" i="22"/>
  <c r="C18" i="12" s="1"/>
  <c r="BN9" i="22"/>
  <c r="C9" i="12" s="1"/>
  <c r="G7" i="29"/>
  <c r="G5" i="29"/>
  <c r="BN8" i="22"/>
  <c r="C8" i="12" s="1"/>
  <c r="J970" i="18"/>
  <c r="I970" i="18"/>
  <c r="B970" i="18"/>
  <c r="K327" i="18"/>
  <c r="J327" i="18"/>
  <c r="I327" i="18"/>
  <c r="H327" i="18"/>
  <c r="G327" i="18"/>
  <c r="F327" i="18"/>
  <c r="E327" i="18"/>
  <c r="B327" i="18"/>
  <c r="BF4" i="2"/>
  <c r="BP4" i="2" s="1"/>
  <c r="BF9" i="2"/>
  <c r="BP9" i="2" s="1"/>
  <c r="BF10" i="2"/>
  <c r="BP10" i="2" s="1"/>
  <c r="BF11" i="2"/>
  <c r="BP11" i="2" s="1"/>
  <c r="L3" i="29"/>
  <c r="L4" i="29"/>
  <c r="L5" i="29"/>
  <c r="L6" i="29"/>
  <c r="L7" i="29"/>
  <c r="L8" i="29"/>
  <c r="L19" i="29"/>
  <c r="L20" i="29"/>
  <c r="L23" i="29"/>
  <c r="L24" i="29"/>
  <c r="L28" i="29"/>
  <c r="L29" i="29"/>
  <c r="L30" i="29"/>
  <c r="L31" i="29"/>
  <c r="L32" i="29"/>
  <c r="L33" i="29"/>
  <c r="G6" i="29"/>
  <c r="G8" i="29"/>
  <c r="G14" i="29"/>
  <c r="G19" i="29"/>
  <c r="G23" i="29"/>
  <c r="G25" i="29"/>
  <c r="G28" i="29"/>
  <c r="G29" i="29"/>
  <c r="G30" i="29"/>
  <c r="G31" i="29"/>
  <c r="G32" i="29"/>
  <c r="G33" i="29"/>
  <c r="E30" i="12"/>
  <c r="E29" i="12"/>
  <c r="E28" i="12"/>
  <c r="E27" i="12"/>
  <c r="E15" i="12"/>
  <c r="E14" i="12"/>
  <c r="E13" i="12"/>
  <c r="C30" i="12"/>
  <c r="C29" i="12"/>
  <c r="C28" i="12"/>
  <c r="C27" i="12"/>
  <c r="C15" i="12"/>
  <c r="C14" i="12"/>
  <c r="C13" i="12"/>
  <c r="BN3" i="22"/>
  <c r="BN10" i="22"/>
  <c r="C10" i="12" s="1"/>
  <c r="BN17" i="22"/>
  <c r="C17" i="12" s="1"/>
  <c r="BN19" i="22"/>
  <c r="C19" i="12" s="1"/>
  <c r="BN20" i="22"/>
  <c r="C20" i="12" s="1"/>
  <c r="BN21" i="22"/>
  <c r="C21" i="12" s="1"/>
  <c r="BN22" i="22"/>
  <c r="C22" i="12" s="1"/>
  <c r="BN24" i="22"/>
  <c r="BN25" i="22"/>
  <c r="C25" i="12" s="1"/>
  <c r="BN26" i="22"/>
  <c r="C26" i="12" s="1"/>
  <c r="BN31" i="22"/>
  <c r="C31" i="12" s="1"/>
  <c r="BN33" i="22"/>
  <c r="C33" i="12" s="1"/>
  <c r="BN36" i="22"/>
  <c r="C36" i="12" s="1"/>
  <c r="BN41" i="22"/>
  <c r="C41" i="12" s="1"/>
  <c r="BN42" i="22"/>
  <c r="C42" i="12" s="1"/>
  <c r="BN43" i="22"/>
  <c r="C43" i="12" s="1"/>
  <c r="BN44" i="22"/>
  <c r="C44" i="12" s="1"/>
  <c r="BN45" i="22"/>
  <c r="C45" i="12" s="1"/>
  <c r="BN47" i="22"/>
  <c r="BN48" i="22"/>
  <c r="C48" i="12" s="1"/>
  <c r="BN50" i="22"/>
  <c r="BN51" i="22"/>
  <c r="C51" i="12" s="1"/>
  <c r="BN55" i="22"/>
  <c r="C55" i="12" s="1"/>
  <c r="BN56" i="22"/>
  <c r="C56" i="12" s="1"/>
  <c r="BN57" i="22"/>
  <c r="C57" i="12" s="1"/>
  <c r="BN58" i="22"/>
  <c r="C58" i="12" s="1"/>
  <c r="L18" i="29" l="1"/>
  <c r="G13" i="29"/>
  <c r="BF8" i="2"/>
  <c r="G24" i="29"/>
  <c r="G22" i="29" s="1"/>
  <c r="BF3" i="2"/>
  <c r="G27" i="29"/>
  <c r="G11" i="29"/>
  <c r="BN49" i="22"/>
  <c r="C49" i="12" s="1"/>
  <c r="L10" i="29"/>
  <c r="BN16" i="22"/>
  <c r="L11" i="29"/>
  <c r="BN40" i="22"/>
  <c r="C50" i="12"/>
  <c r="L27" i="29"/>
  <c r="G18" i="29"/>
  <c r="G2" i="29"/>
  <c r="BN32" i="22"/>
  <c r="C32" i="12" s="1"/>
  <c r="G10" i="29"/>
  <c r="L22" i="29"/>
  <c r="L2" i="29"/>
  <c r="BN38" i="22"/>
  <c r="BP8" i="2" l="1"/>
  <c r="BF117" i="2"/>
  <c r="BP3" i="2"/>
  <c r="BF120" i="2"/>
  <c r="BN52" i="22"/>
  <c r="BN6" i="22"/>
  <c r="O9" i="13"/>
  <c r="K9" i="13"/>
  <c r="J31" i="13"/>
  <c r="J9" i="13"/>
  <c r="I31" i="13"/>
  <c r="I9" i="13"/>
  <c r="BF13" i="2"/>
  <c r="BF7" i="20"/>
  <c r="BF8" i="20"/>
  <c r="BF9" i="20"/>
  <c r="BF10" i="20"/>
  <c r="BF11" i="20"/>
  <c r="BF12" i="20"/>
  <c r="BF13" i="20"/>
  <c r="BF14" i="20"/>
  <c r="BF15" i="20"/>
  <c r="BF16" i="20"/>
  <c r="BF17" i="20"/>
  <c r="BF18" i="20"/>
  <c r="BF19" i="20"/>
  <c r="BF20" i="20"/>
  <c r="BF21" i="20"/>
  <c r="BF22" i="20"/>
  <c r="BF23" i="20"/>
  <c r="BF24" i="20"/>
  <c r="BF25" i="20"/>
  <c r="BF30" i="20"/>
  <c r="BF18" i="2" s="1"/>
  <c r="BF31" i="20"/>
  <c r="BF32" i="20"/>
  <c r="BF33" i="20"/>
  <c r="BF35" i="20"/>
  <c r="BF36" i="20"/>
  <c r="BF37" i="20"/>
  <c r="BF38" i="20"/>
  <c r="BF39" i="20"/>
  <c r="BF40" i="20"/>
  <c r="BF41" i="20"/>
  <c r="BF42" i="20"/>
  <c r="BF43" i="20"/>
  <c r="BF44" i="20"/>
  <c r="BF45" i="20"/>
  <c r="BF46" i="20"/>
  <c r="BF47" i="20"/>
  <c r="BF48" i="20"/>
  <c r="BF49" i="20"/>
  <c r="BF50" i="20"/>
  <c r="BF51" i="20"/>
  <c r="BF52" i="20"/>
  <c r="BF17" i="2" s="1"/>
  <c r="BF53" i="20"/>
  <c r="BF19" i="2" s="1"/>
  <c r="BF54" i="20"/>
  <c r="BF55" i="20"/>
  <c r="BF58" i="20"/>
  <c r="BF21" i="2" s="1"/>
  <c r="BF59" i="20"/>
  <c r="BF60" i="20"/>
  <c r="BF61" i="20"/>
  <c r="BF22" i="2" s="1"/>
  <c r="BF24" i="2"/>
  <c r="BF67" i="20"/>
  <c r="BF27" i="2" s="1"/>
  <c r="BF68" i="20"/>
  <c r="BF28" i="2" s="1"/>
  <c r="BF69" i="20"/>
  <c r="BF29" i="2" s="1"/>
  <c r="J1047" i="18"/>
  <c r="I1047" i="18"/>
  <c r="J1046" i="18"/>
  <c r="I1046" i="18"/>
  <c r="J1045" i="18"/>
  <c r="I1045" i="18"/>
  <c r="J1044" i="18"/>
  <c r="I1044" i="18"/>
  <c r="J1043" i="18"/>
  <c r="I1043" i="18"/>
  <c r="J1042" i="18"/>
  <c r="I1042" i="18"/>
  <c r="J1041" i="18"/>
  <c r="I1041" i="18"/>
  <c r="J1040" i="18"/>
  <c r="I1040" i="18"/>
  <c r="J1039" i="18"/>
  <c r="I1039" i="18"/>
  <c r="J1038" i="18"/>
  <c r="I1038" i="18"/>
  <c r="J1037" i="18"/>
  <c r="I1037" i="18"/>
  <c r="J1036" i="18"/>
  <c r="I1036" i="18"/>
  <c r="J1035" i="18"/>
  <c r="I1035" i="18"/>
  <c r="J1034" i="18"/>
  <c r="I1034" i="18"/>
  <c r="J1033" i="18"/>
  <c r="I1033" i="18"/>
  <c r="J1032" i="18"/>
  <c r="I1032" i="18"/>
  <c r="J1031" i="18"/>
  <c r="I1031" i="18"/>
  <c r="J1030" i="18"/>
  <c r="I1030" i="18"/>
  <c r="J1029" i="18"/>
  <c r="I1029" i="18"/>
  <c r="J1028" i="18"/>
  <c r="I1028" i="18"/>
  <c r="J1027" i="18"/>
  <c r="I1027" i="18"/>
  <c r="J1026" i="18"/>
  <c r="I1026" i="18"/>
  <c r="J1025" i="18"/>
  <c r="I1025" i="18"/>
  <c r="J1024" i="18"/>
  <c r="I1024" i="18"/>
  <c r="J1023" i="18"/>
  <c r="I1023" i="18"/>
  <c r="J1022" i="18"/>
  <c r="I1022" i="18"/>
  <c r="J1021" i="18"/>
  <c r="I1021" i="18"/>
  <c r="J1020" i="18"/>
  <c r="I1020" i="18"/>
  <c r="J1019" i="18"/>
  <c r="I1019" i="18"/>
  <c r="J1018" i="18"/>
  <c r="I1018" i="18"/>
  <c r="J1017" i="18"/>
  <c r="I1017" i="18"/>
  <c r="J1016" i="18"/>
  <c r="I1016" i="18"/>
  <c r="J1015" i="18"/>
  <c r="I1015" i="18"/>
  <c r="J1014" i="18"/>
  <c r="I1014" i="18"/>
  <c r="J1013" i="18"/>
  <c r="I1013" i="18"/>
  <c r="J1012" i="18"/>
  <c r="I1012" i="18"/>
  <c r="J1011" i="18"/>
  <c r="I1011" i="18"/>
  <c r="J1010" i="18"/>
  <c r="I1010" i="18"/>
  <c r="J1009" i="18"/>
  <c r="I1009" i="18"/>
  <c r="J1008" i="18"/>
  <c r="I1008" i="18"/>
  <c r="J1007" i="18"/>
  <c r="I1007" i="18"/>
  <c r="J1006" i="18"/>
  <c r="I1006" i="18"/>
  <c r="J1005" i="18"/>
  <c r="I1005" i="18"/>
  <c r="J1004" i="18"/>
  <c r="I1004" i="18"/>
  <c r="J1003" i="18"/>
  <c r="I1003" i="18"/>
  <c r="J1002" i="18"/>
  <c r="I1002" i="18"/>
  <c r="J1001" i="18"/>
  <c r="I1001" i="18"/>
  <c r="J1000" i="18"/>
  <c r="I1000" i="18"/>
  <c r="J999" i="18"/>
  <c r="I999" i="18"/>
  <c r="J998" i="18"/>
  <c r="I998" i="18"/>
  <c r="J997" i="18"/>
  <c r="I997" i="18"/>
  <c r="J996" i="18"/>
  <c r="I996" i="18"/>
  <c r="J995" i="18"/>
  <c r="I995" i="18"/>
  <c r="J994" i="18"/>
  <c r="I994" i="18"/>
  <c r="J993" i="18"/>
  <c r="I993" i="18"/>
  <c r="J992" i="18"/>
  <c r="I992" i="18"/>
  <c r="J991" i="18"/>
  <c r="I991" i="18"/>
  <c r="J990" i="18"/>
  <c r="I990" i="18"/>
  <c r="J989" i="18"/>
  <c r="I989" i="18"/>
  <c r="J988" i="18"/>
  <c r="I988" i="18"/>
  <c r="J987" i="18"/>
  <c r="I987" i="18"/>
  <c r="J986" i="18"/>
  <c r="I986" i="18"/>
  <c r="J985" i="18"/>
  <c r="I985" i="18"/>
  <c r="J984" i="18"/>
  <c r="I984" i="18"/>
  <c r="J983" i="18"/>
  <c r="I983" i="18"/>
  <c r="J982" i="18"/>
  <c r="I982" i="18"/>
  <c r="J981" i="18"/>
  <c r="I981" i="18"/>
  <c r="J980" i="18"/>
  <c r="I980" i="18"/>
  <c r="J979" i="18"/>
  <c r="I979" i="18"/>
  <c r="J978" i="18"/>
  <c r="I978" i="18"/>
  <c r="J977" i="18"/>
  <c r="I977" i="18"/>
  <c r="J976" i="18"/>
  <c r="I976" i="18"/>
  <c r="J975" i="18"/>
  <c r="I975" i="18"/>
  <c r="J974" i="18"/>
  <c r="I974" i="18"/>
  <c r="J973" i="18"/>
  <c r="I973" i="18"/>
  <c r="J972" i="18"/>
  <c r="I972" i="18"/>
  <c r="J971" i="18"/>
  <c r="I971" i="18"/>
  <c r="J969" i="18"/>
  <c r="I969" i="18"/>
  <c r="J968" i="18"/>
  <c r="I968" i="18"/>
  <c r="J967" i="18"/>
  <c r="I967" i="18"/>
  <c r="J966" i="18"/>
  <c r="I966" i="18"/>
  <c r="J965" i="18"/>
  <c r="I965" i="18"/>
  <c r="J964" i="18"/>
  <c r="I964" i="18"/>
  <c r="J963" i="18"/>
  <c r="I963" i="18"/>
  <c r="J962" i="18"/>
  <c r="I962" i="18"/>
  <c r="J961" i="18"/>
  <c r="I961" i="18"/>
  <c r="J960" i="18"/>
  <c r="I960" i="18"/>
  <c r="J959" i="18"/>
  <c r="I959" i="18"/>
  <c r="J958" i="18"/>
  <c r="I958" i="18"/>
  <c r="J957" i="18"/>
  <c r="I957" i="18"/>
  <c r="J956" i="18"/>
  <c r="I956" i="18"/>
  <c r="J955" i="18"/>
  <c r="I955" i="18"/>
  <c r="J954" i="18"/>
  <c r="I954" i="18"/>
  <c r="J953" i="18"/>
  <c r="I953" i="18"/>
  <c r="J952" i="18"/>
  <c r="I952" i="18"/>
  <c r="J951" i="18"/>
  <c r="I951" i="18"/>
  <c r="J950" i="18"/>
  <c r="I950" i="18"/>
  <c r="J949" i="18"/>
  <c r="I949" i="18"/>
  <c r="J948" i="18"/>
  <c r="I948" i="18"/>
  <c r="J947" i="18"/>
  <c r="I947" i="18"/>
  <c r="J946" i="18"/>
  <c r="I946" i="18"/>
  <c r="J945" i="18"/>
  <c r="I945" i="18"/>
  <c r="J944" i="18"/>
  <c r="I944" i="18"/>
  <c r="J943" i="18"/>
  <c r="I943" i="18"/>
  <c r="J942" i="18"/>
  <c r="I942" i="18"/>
  <c r="J941" i="18"/>
  <c r="I941" i="18"/>
  <c r="J940" i="18"/>
  <c r="I940" i="18"/>
  <c r="J939" i="18"/>
  <c r="I939" i="18"/>
  <c r="J938" i="18"/>
  <c r="I938" i="18"/>
  <c r="J937" i="18"/>
  <c r="I937" i="18"/>
  <c r="J936" i="18"/>
  <c r="I936" i="18"/>
  <c r="J935" i="18"/>
  <c r="I935" i="18"/>
  <c r="J934" i="18"/>
  <c r="I934" i="18"/>
  <c r="J933" i="18"/>
  <c r="I933" i="18"/>
  <c r="J932" i="18"/>
  <c r="I932" i="18"/>
  <c r="J931" i="18"/>
  <c r="I931" i="18"/>
  <c r="J930" i="18"/>
  <c r="I930" i="18"/>
  <c r="J929" i="18"/>
  <c r="I929" i="18"/>
  <c r="J928" i="18"/>
  <c r="I928" i="18"/>
  <c r="J927" i="18"/>
  <c r="I927" i="18"/>
  <c r="J926" i="18"/>
  <c r="I926" i="18"/>
  <c r="J925" i="18"/>
  <c r="I925" i="18"/>
  <c r="J924" i="18"/>
  <c r="I924" i="18"/>
  <c r="J923" i="18"/>
  <c r="I923" i="18"/>
  <c r="J922" i="18"/>
  <c r="I922" i="18"/>
  <c r="J921" i="18"/>
  <c r="I921" i="18"/>
  <c r="J920" i="18"/>
  <c r="I920" i="18"/>
  <c r="J919" i="18"/>
  <c r="I919" i="18"/>
  <c r="J918" i="18"/>
  <c r="I918" i="18"/>
  <c r="J917" i="18"/>
  <c r="I917" i="18"/>
  <c r="J916" i="18"/>
  <c r="I916" i="18"/>
  <c r="J915" i="18"/>
  <c r="I915" i="18"/>
  <c r="J914" i="18"/>
  <c r="I914" i="18"/>
  <c r="J913" i="18"/>
  <c r="I913" i="18"/>
  <c r="J912" i="18"/>
  <c r="I912" i="18"/>
  <c r="J911" i="18"/>
  <c r="I911" i="18"/>
  <c r="J910" i="18"/>
  <c r="I910" i="18"/>
  <c r="J909" i="18"/>
  <c r="I909" i="18"/>
  <c r="J908" i="18"/>
  <c r="I908" i="18"/>
  <c r="J907" i="18"/>
  <c r="I907" i="18"/>
  <c r="J906" i="18"/>
  <c r="I906" i="18"/>
  <c r="J905" i="18"/>
  <c r="I905" i="18"/>
  <c r="J904" i="18"/>
  <c r="I904" i="18"/>
  <c r="J903" i="18"/>
  <c r="I903" i="18"/>
  <c r="J902" i="18"/>
  <c r="I902" i="18"/>
  <c r="J901" i="18"/>
  <c r="I901" i="18"/>
  <c r="J900" i="18"/>
  <c r="I900" i="18"/>
  <c r="J899" i="18"/>
  <c r="I899" i="18"/>
  <c r="J898" i="18"/>
  <c r="I898" i="18"/>
  <c r="J897" i="18"/>
  <c r="I897" i="18"/>
  <c r="J896" i="18"/>
  <c r="I896" i="18"/>
  <c r="J895" i="18"/>
  <c r="I895" i="18"/>
  <c r="J894" i="18"/>
  <c r="I894" i="18"/>
  <c r="J893" i="18"/>
  <c r="I893" i="18"/>
  <c r="J892" i="18"/>
  <c r="I892" i="18"/>
  <c r="J891" i="18"/>
  <c r="I891" i="18"/>
  <c r="J890" i="18"/>
  <c r="I890" i="18"/>
  <c r="J889" i="18"/>
  <c r="I889" i="18"/>
  <c r="J888" i="18"/>
  <c r="I888" i="18"/>
  <c r="J887" i="18"/>
  <c r="I887" i="18"/>
  <c r="J886" i="18"/>
  <c r="I886" i="18"/>
  <c r="J885" i="18"/>
  <c r="I885" i="18"/>
  <c r="J884" i="18"/>
  <c r="I884" i="18"/>
  <c r="J883" i="18"/>
  <c r="I883" i="18"/>
  <c r="J882" i="18"/>
  <c r="I882" i="18"/>
  <c r="J881" i="18"/>
  <c r="I881" i="18"/>
  <c r="J880" i="18"/>
  <c r="I880" i="18"/>
  <c r="J879" i="18"/>
  <c r="I879" i="18"/>
  <c r="J878" i="18"/>
  <c r="I878" i="18"/>
  <c r="J877" i="18"/>
  <c r="I877" i="18"/>
  <c r="J876" i="18"/>
  <c r="I876" i="18"/>
  <c r="J875" i="18"/>
  <c r="I875" i="18"/>
  <c r="J874" i="18"/>
  <c r="I874" i="18"/>
  <c r="J873" i="18"/>
  <c r="I873" i="18"/>
  <c r="J872" i="18"/>
  <c r="I872" i="18"/>
  <c r="J871" i="18"/>
  <c r="I871" i="18"/>
  <c r="J870" i="18"/>
  <c r="I870" i="18"/>
  <c r="J869" i="18"/>
  <c r="I869" i="18"/>
  <c r="J868" i="18"/>
  <c r="I868" i="18"/>
  <c r="J867" i="18"/>
  <c r="I867" i="18"/>
  <c r="J866" i="18"/>
  <c r="I866" i="18"/>
  <c r="J865" i="18"/>
  <c r="I865" i="18"/>
  <c r="J864" i="18"/>
  <c r="I864" i="18"/>
  <c r="J863" i="18"/>
  <c r="I863" i="18"/>
  <c r="J862" i="18"/>
  <c r="I862" i="18"/>
  <c r="J861" i="18"/>
  <c r="I861" i="18"/>
  <c r="J860" i="18"/>
  <c r="I860" i="18"/>
  <c r="J859" i="18"/>
  <c r="I859" i="18"/>
  <c r="J858" i="18"/>
  <c r="I858" i="18"/>
  <c r="J857" i="18"/>
  <c r="I857" i="18"/>
  <c r="J856" i="18"/>
  <c r="I856" i="18"/>
  <c r="J855" i="18"/>
  <c r="I855" i="18"/>
  <c r="J854" i="18"/>
  <c r="I854" i="18"/>
  <c r="J853" i="18"/>
  <c r="I853" i="18"/>
  <c r="J852" i="18"/>
  <c r="I852" i="18"/>
  <c r="J851" i="18"/>
  <c r="I851" i="18"/>
  <c r="J850" i="18"/>
  <c r="I850" i="18"/>
  <c r="J849" i="18"/>
  <c r="I849" i="18"/>
  <c r="J848" i="18"/>
  <c r="I848" i="18"/>
  <c r="J847" i="18"/>
  <c r="I847" i="18"/>
  <c r="J846" i="18"/>
  <c r="I846" i="18"/>
  <c r="J845" i="18"/>
  <c r="I845" i="18"/>
  <c r="J844" i="18"/>
  <c r="I844" i="18"/>
  <c r="J843" i="18"/>
  <c r="I843" i="18"/>
  <c r="J842" i="18"/>
  <c r="I842" i="18"/>
  <c r="J841" i="18"/>
  <c r="I841" i="18"/>
  <c r="J840" i="18"/>
  <c r="I840" i="18"/>
  <c r="J839" i="18"/>
  <c r="I839" i="18"/>
  <c r="J838" i="18"/>
  <c r="I838" i="18"/>
  <c r="J837" i="18"/>
  <c r="I837" i="18"/>
  <c r="J836" i="18"/>
  <c r="I836" i="18"/>
  <c r="J835" i="18"/>
  <c r="I835" i="18"/>
  <c r="J834" i="18"/>
  <c r="I834" i="18"/>
  <c r="J833" i="18"/>
  <c r="I833" i="18"/>
  <c r="J832" i="18"/>
  <c r="I832" i="18"/>
  <c r="J831" i="18"/>
  <c r="I831" i="18"/>
  <c r="J830" i="18"/>
  <c r="I830" i="18"/>
  <c r="J829" i="18"/>
  <c r="I829" i="18"/>
  <c r="J828" i="18"/>
  <c r="I828" i="18"/>
  <c r="J827" i="18"/>
  <c r="I827" i="18"/>
  <c r="J826" i="18"/>
  <c r="I826" i="18"/>
  <c r="J825" i="18"/>
  <c r="I825" i="18"/>
  <c r="J824" i="18"/>
  <c r="I824" i="18"/>
  <c r="J823" i="18"/>
  <c r="I823" i="18"/>
  <c r="J822" i="18"/>
  <c r="I822" i="18"/>
  <c r="J821" i="18"/>
  <c r="I821" i="18"/>
  <c r="J820" i="18"/>
  <c r="I820" i="18"/>
  <c r="J819" i="18"/>
  <c r="I819" i="18"/>
  <c r="J818" i="18"/>
  <c r="I818" i="18"/>
  <c r="J817" i="18"/>
  <c r="I817" i="18"/>
  <c r="J816" i="18"/>
  <c r="I816" i="18"/>
  <c r="J815" i="18"/>
  <c r="I815" i="18"/>
  <c r="J814" i="18"/>
  <c r="I814" i="18"/>
  <c r="J813" i="18"/>
  <c r="I813" i="18"/>
  <c r="J812" i="18"/>
  <c r="I812" i="18"/>
  <c r="J811" i="18"/>
  <c r="I811" i="18"/>
  <c r="J810" i="18"/>
  <c r="I810" i="18"/>
  <c r="J809" i="18"/>
  <c r="I809" i="18"/>
  <c r="J808" i="18"/>
  <c r="I808" i="18"/>
  <c r="J807" i="18"/>
  <c r="I807" i="18"/>
  <c r="J806" i="18"/>
  <c r="I806" i="18"/>
  <c r="J805" i="18"/>
  <c r="I805" i="18"/>
  <c r="J804" i="18"/>
  <c r="I804" i="18"/>
  <c r="J803" i="18"/>
  <c r="I803" i="18"/>
  <c r="J802" i="18"/>
  <c r="I802" i="18"/>
  <c r="J801" i="18"/>
  <c r="I801" i="18"/>
  <c r="J800" i="18"/>
  <c r="I800" i="18"/>
  <c r="J799" i="18"/>
  <c r="I799" i="18"/>
  <c r="J798" i="18"/>
  <c r="I798" i="18"/>
  <c r="J797" i="18"/>
  <c r="I797" i="18"/>
  <c r="J796" i="18"/>
  <c r="I796" i="18"/>
  <c r="J795" i="18"/>
  <c r="I795" i="18"/>
  <c r="J794" i="18"/>
  <c r="I794" i="18"/>
  <c r="J793" i="18"/>
  <c r="I793" i="18"/>
  <c r="J792" i="18"/>
  <c r="I792" i="18"/>
  <c r="J791" i="18"/>
  <c r="I791" i="18"/>
  <c r="J790" i="18"/>
  <c r="I790" i="18"/>
  <c r="J789" i="18"/>
  <c r="I789" i="18"/>
  <c r="J788" i="18"/>
  <c r="I788" i="18"/>
  <c r="J787" i="18"/>
  <c r="I787" i="18"/>
  <c r="J786" i="18"/>
  <c r="I786" i="18"/>
  <c r="J785" i="18"/>
  <c r="I785" i="18"/>
  <c r="J784" i="18"/>
  <c r="I784" i="18"/>
  <c r="J783" i="18"/>
  <c r="I783" i="18"/>
  <c r="J782" i="18"/>
  <c r="I782" i="18"/>
  <c r="J781" i="18"/>
  <c r="I781" i="18"/>
  <c r="J780" i="18"/>
  <c r="I780" i="18"/>
  <c r="J779" i="18"/>
  <c r="I779" i="18"/>
  <c r="J778" i="18"/>
  <c r="I778" i="18"/>
  <c r="J777" i="18"/>
  <c r="I777" i="18"/>
  <c r="J776" i="18"/>
  <c r="I776" i="18"/>
  <c r="J775" i="18"/>
  <c r="I775" i="18"/>
  <c r="J774" i="18"/>
  <c r="I774" i="18"/>
  <c r="J773" i="18"/>
  <c r="I773" i="18"/>
  <c r="J772" i="18"/>
  <c r="I772" i="18"/>
  <c r="J771" i="18"/>
  <c r="I771" i="18"/>
  <c r="J770" i="18"/>
  <c r="I770" i="18"/>
  <c r="J769" i="18"/>
  <c r="I769" i="18"/>
  <c r="J768" i="18"/>
  <c r="I768" i="18"/>
  <c r="J767" i="18"/>
  <c r="I767" i="18"/>
  <c r="J766" i="18"/>
  <c r="I766" i="18"/>
  <c r="J765" i="18"/>
  <c r="I765" i="18"/>
  <c r="J764" i="18"/>
  <c r="I764" i="18"/>
  <c r="J763" i="18"/>
  <c r="I763" i="18"/>
  <c r="J762" i="18"/>
  <c r="I762" i="18"/>
  <c r="J761" i="18"/>
  <c r="I761" i="18"/>
  <c r="J760" i="18"/>
  <c r="I760" i="18"/>
  <c r="J759" i="18"/>
  <c r="I759" i="18"/>
  <c r="J758" i="18"/>
  <c r="I758" i="18"/>
  <c r="J757" i="18"/>
  <c r="I757" i="18"/>
  <c r="J756" i="18"/>
  <c r="I756" i="18"/>
  <c r="J755" i="18"/>
  <c r="I755" i="18"/>
  <c r="J754" i="18"/>
  <c r="I754" i="18"/>
  <c r="J753" i="18"/>
  <c r="I753" i="18"/>
  <c r="J752" i="18"/>
  <c r="I752" i="18"/>
  <c r="J751" i="18"/>
  <c r="I751" i="18"/>
  <c r="J750" i="18"/>
  <c r="I750" i="18"/>
  <c r="J749" i="18"/>
  <c r="I749" i="18"/>
  <c r="J748" i="18"/>
  <c r="I748" i="18"/>
  <c r="J747" i="18"/>
  <c r="I747" i="18"/>
  <c r="J746" i="18"/>
  <c r="I746" i="18"/>
  <c r="J745" i="18"/>
  <c r="I745" i="18"/>
  <c r="J744" i="18"/>
  <c r="I744" i="18"/>
  <c r="J743" i="18"/>
  <c r="I743" i="18"/>
  <c r="J742" i="18"/>
  <c r="I742" i="18"/>
  <c r="J741" i="18"/>
  <c r="I741" i="18"/>
  <c r="J740" i="18"/>
  <c r="I740" i="18"/>
  <c r="J739" i="18"/>
  <c r="I739" i="18"/>
  <c r="J738" i="18"/>
  <c r="I738" i="18"/>
  <c r="J737" i="18"/>
  <c r="I737" i="18"/>
  <c r="J736" i="18"/>
  <c r="I736" i="18"/>
  <c r="J735" i="18"/>
  <c r="I735" i="18"/>
  <c r="J734" i="18"/>
  <c r="I734" i="18"/>
  <c r="J733" i="18"/>
  <c r="I733" i="18"/>
  <c r="J732" i="18"/>
  <c r="I732" i="18"/>
  <c r="J731" i="18"/>
  <c r="I731" i="18"/>
  <c r="J730" i="18"/>
  <c r="I730" i="18"/>
  <c r="J729" i="18"/>
  <c r="I729" i="18"/>
  <c r="J728" i="18"/>
  <c r="I728" i="18"/>
  <c r="J727" i="18"/>
  <c r="I727" i="18"/>
  <c r="J726" i="18"/>
  <c r="I726" i="18"/>
  <c r="J725" i="18"/>
  <c r="I725" i="18"/>
  <c r="J724" i="18"/>
  <c r="I724" i="18"/>
  <c r="J723" i="18"/>
  <c r="I723" i="18"/>
  <c r="J722" i="18"/>
  <c r="I722" i="18"/>
  <c r="J721" i="18"/>
  <c r="I721" i="18"/>
  <c r="J720" i="18"/>
  <c r="I720" i="18"/>
  <c r="J719" i="18"/>
  <c r="I719" i="18"/>
  <c r="J718" i="18"/>
  <c r="I718" i="18"/>
  <c r="J717" i="18"/>
  <c r="I717" i="18"/>
  <c r="J716" i="18"/>
  <c r="I716" i="18"/>
  <c r="J715" i="18"/>
  <c r="I715" i="18"/>
  <c r="J714" i="18"/>
  <c r="I714" i="18"/>
  <c r="J713" i="18"/>
  <c r="I713" i="18"/>
  <c r="J712" i="18"/>
  <c r="I712" i="18"/>
  <c r="J711" i="18"/>
  <c r="I711" i="18"/>
  <c r="J710" i="18"/>
  <c r="I710" i="18"/>
  <c r="J709" i="18"/>
  <c r="I709" i="18"/>
  <c r="J708" i="18"/>
  <c r="I708" i="18"/>
  <c r="J707" i="18"/>
  <c r="I707" i="18"/>
  <c r="J706" i="18"/>
  <c r="I706" i="18"/>
  <c r="J705" i="18"/>
  <c r="I705" i="18"/>
  <c r="J704" i="18"/>
  <c r="I704" i="18"/>
  <c r="J703" i="18"/>
  <c r="I703" i="18"/>
  <c r="J702" i="18"/>
  <c r="I702" i="18"/>
  <c r="J701" i="18"/>
  <c r="I701" i="18"/>
  <c r="J700" i="18"/>
  <c r="I700" i="18"/>
  <c r="J699" i="18"/>
  <c r="I699" i="18"/>
  <c r="J698" i="18"/>
  <c r="I698" i="18"/>
  <c r="J697" i="18"/>
  <c r="I697" i="18"/>
  <c r="J696" i="18"/>
  <c r="I696" i="18"/>
  <c r="J695" i="18"/>
  <c r="I695" i="18"/>
  <c r="J694" i="18"/>
  <c r="I694" i="18"/>
  <c r="J693" i="18"/>
  <c r="I693" i="18"/>
  <c r="J692" i="18"/>
  <c r="I692" i="18"/>
  <c r="J691" i="18"/>
  <c r="I691" i="18"/>
  <c r="J690" i="18"/>
  <c r="I690" i="18"/>
  <c r="J689" i="18"/>
  <c r="I689" i="18"/>
  <c r="J688" i="18"/>
  <c r="I688" i="18"/>
  <c r="J687" i="18"/>
  <c r="I687" i="18"/>
  <c r="J686" i="18"/>
  <c r="I686" i="18"/>
  <c r="J685" i="18"/>
  <c r="I685" i="18"/>
  <c r="J684" i="18"/>
  <c r="I684" i="18"/>
  <c r="J683" i="18"/>
  <c r="I683" i="18"/>
  <c r="J682" i="18"/>
  <c r="I682" i="18"/>
  <c r="J681" i="18"/>
  <c r="I681" i="18"/>
  <c r="J680" i="18"/>
  <c r="I680" i="18"/>
  <c r="J679" i="18"/>
  <c r="I679" i="18"/>
  <c r="J678" i="18"/>
  <c r="I678" i="18"/>
  <c r="J677" i="18"/>
  <c r="I677" i="18"/>
  <c r="J676" i="18"/>
  <c r="I676" i="18"/>
  <c r="J675" i="18"/>
  <c r="I675" i="18"/>
  <c r="J674" i="18"/>
  <c r="I674" i="18"/>
  <c r="J673" i="18"/>
  <c r="I673" i="18"/>
  <c r="J672" i="18"/>
  <c r="I672" i="18"/>
  <c r="J671" i="18"/>
  <c r="I671" i="18"/>
  <c r="J670" i="18"/>
  <c r="I670" i="18"/>
  <c r="J669" i="18"/>
  <c r="I669" i="18"/>
  <c r="J668" i="18"/>
  <c r="I668" i="18"/>
  <c r="J667" i="18"/>
  <c r="I667" i="18"/>
  <c r="J666" i="18"/>
  <c r="I666" i="18"/>
  <c r="J665" i="18"/>
  <c r="I665" i="18"/>
  <c r="J664" i="18"/>
  <c r="I664" i="18"/>
  <c r="J663" i="18"/>
  <c r="I663" i="18"/>
  <c r="J662" i="18"/>
  <c r="I662" i="18"/>
  <c r="J661" i="18"/>
  <c r="I661" i="18"/>
  <c r="J660" i="18"/>
  <c r="I660" i="18"/>
  <c r="J659" i="18"/>
  <c r="I659" i="18"/>
  <c r="J658" i="18"/>
  <c r="I658" i="18"/>
  <c r="J657" i="18"/>
  <c r="I657" i="18"/>
  <c r="J656" i="18"/>
  <c r="I656" i="18"/>
  <c r="J655" i="18"/>
  <c r="I655" i="18"/>
  <c r="J654" i="18"/>
  <c r="I654" i="18"/>
  <c r="J653" i="18"/>
  <c r="I653" i="18"/>
  <c r="J652" i="18"/>
  <c r="I652" i="18"/>
  <c r="J651" i="18"/>
  <c r="I651" i="18"/>
  <c r="J650" i="18"/>
  <c r="I650" i="18"/>
  <c r="J649" i="18"/>
  <c r="I649" i="18"/>
  <c r="J648" i="18"/>
  <c r="I648" i="18"/>
  <c r="J647" i="18"/>
  <c r="I647" i="18"/>
  <c r="J646" i="18"/>
  <c r="I646" i="18"/>
  <c r="J645" i="18"/>
  <c r="I645" i="18"/>
  <c r="J644" i="18"/>
  <c r="I644" i="18"/>
  <c r="J643" i="18"/>
  <c r="I643" i="18"/>
  <c r="J642" i="18"/>
  <c r="I642" i="18"/>
  <c r="J641" i="18"/>
  <c r="I641" i="18"/>
  <c r="J640" i="18"/>
  <c r="I640" i="18"/>
  <c r="J639" i="18"/>
  <c r="I639" i="18"/>
  <c r="J638" i="18"/>
  <c r="I638" i="18"/>
  <c r="J637" i="18"/>
  <c r="I637" i="18"/>
  <c r="J636" i="18"/>
  <c r="I636" i="18"/>
  <c r="J635" i="18"/>
  <c r="I635" i="18"/>
  <c r="J634" i="18"/>
  <c r="I634" i="18"/>
  <c r="J633" i="18"/>
  <c r="I633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J94" i="18"/>
  <c r="I94" i="18"/>
  <c r="J93" i="18"/>
  <c r="I93" i="18"/>
  <c r="J92" i="18"/>
  <c r="I92" i="18"/>
  <c r="J91" i="18"/>
  <c r="I91" i="18"/>
  <c r="J90" i="18"/>
  <c r="I90" i="18"/>
  <c r="J89" i="18"/>
  <c r="I89" i="18"/>
  <c r="J88" i="18"/>
  <c r="I88" i="18"/>
  <c r="J87" i="18"/>
  <c r="I87" i="18"/>
  <c r="J86" i="18"/>
  <c r="I86" i="18"/>
  <c r="J85" i="18"/>
  <c r="I85" i="18"/>
  <c r="J84" i="18"/>
  <c r="I84" i="18"/>
  <c r="J83" i="18"/>
  <c r="I83" i="18"/>
  <c r="J82" i="18"/>
  <c r="I82" i="18"/>
  <c r="J81" i="18"/>
  <c r="I81" i="18"/>
  <c r="J80" i="18"/>
  <c r="I80" i="18"/>
  <c r="J79" i="18"/>
  <c r="I79" i="18"/>
  <c r="J78" i="18"/>
  <c r="I78" i="18"/>
  <c r="J77" i="18"/>
  <c r="I77" i="18"/>
  <c r="J76" i="18"/>
  <c r="I76" i="18"/>
  <c r="J75" i="18"/>
  <c r="I75" i="18"/>
  <c r="J74" i="18"/>
  <c r="I74" i="18"/>
  <c r="J73" i="18"/>
  <c r="I73" i="18"/>
  <c r="J72" i="18"/>
  <c r="I72" i="18"/>
  <c r="J71" i="18"/>
  <c r="I71" i="18"/>
  <c r="J70" i="18"/>
  <c r="I70" i="18"/>
  <c r="J69" i="18"/>
  <c r="I69" i="18"/>
  <c r="J68" i="18"/>
  <c r="I68" i="18"/>
  <c r="J67" i="18"/>
  <c r="I67" i="18"/>
  <c r="J66" i="18"/>
  <c r="I66" i="18"/>
  <c r="J65" i="18"/>
  <c r="I65" i="18"/>
  <c r="J64" i="18"/>
  <c r="I64" i="18"/>
  <c r="J63" i="18"/>
  <c r="I63" i="18"/>
  <c r="J62" i="18"/>
  <c r="I62" i="18"/>
  <c r="J61" i="18"/>
  <c r="I61" i="18"/>
  <c r="J60" i="18"/>
  <c r="I60" i="18"/>
  <c r="J59" i="18"/>
  <c r="I59" i="18"/>
  <c r="J58" i="18"/>
  <c r="I58" i="18"/>
  <c r="J57" i="18"/>
  <c r="I57" i="18"/>
  <c r="J56" i="18"/>
  <c r="I56" i="18"/>
  <c r="J55" i="18"/>
  <c r="I55" i="18"/>
  <c r="J54" i="18"/>
  <c r="I54" i="18"/>
  <c r="J53" i="18"/>
  <c r="I53" i="18"/>
  <c r="J52" i="18"/>
  <c r="I52" i="18"/>
  <c r="J51" i="18"/>
  <c r="I51" i="18"/>
  <c r="J50" i="18"/>
  <c r="I50" i="18"/>
  <c r="J49" i="18"/>
  <c r="I49" i="18"/>
  <c r="J48" i="18"/>
  <c r="I48" i="18"/>
  <c r="J47" i="18"/>
  <c r="I47" i="18"/>
  <c r="J46" i="18"/>
  <c r="I46" i="18"/>
  <c r="J45" i="18"/>
  <c r="I45" i="18"/>
  <c r="J44" i="18"/>
  <c r="I44" i="18"/>
  <c r="J43" i="18"/>
  <c r="I43" i="18"/>
  <c r="J42" i="18"/>
  <c r="I42" i="18"/>
  <c r="J41" i="18"/>
  <c r="I41" i="18"/>
  <c r="J40" i="18"/>
  <c r="I40" i="18"/>
  <c r="J39" i="18"/>
  <c r="I39" i="18"/>
  <c r="J38" i="18"/>
  <c r="I38" i="18"/>
  <c r="J37" i="18"/>
  <c r="I37" i="18"/>
  <c r="J36" i="18"/>
  <c r="I36" i="18"/>
  <c r="J35" i="18"/>
  <c r="I35" i="18"/>
  <c r="J34" i="18"/>
  <c r="I34" i="18"/>
  <c r="J33" i="18"/>
  <c r="I33" i="18"/>
  <c r="J32" i="18"/>
  <c r="I32" i="18"/>
  <c r="J31" i="18"/>
  <c r="I31" i="18"/>
  <c r="J30" i="18"/>
  <c r="I30" i="18"/>
  <c r="J29" i="18"/>
  <c r="I29" i="18"/>
  <c r="J28" i="18"/>
  <c r="I28" i="18"/>
  <c r="J27" i="18"/>
  <c r="I27" i="18"/>
  <c r="J26" i="18"/>
  <c r="I26" i="18"/>
  <c r="J25" i="18"/>
  <c r="I25" i="18"/>
  <c r="J24" i="18"/>
  <c r="I24" i="18"/>
  <c r="J23" i="18"/>
  <c r="I23" i="18"/>
  <c r="J22" i="18"/>
  <c r="I22" i="18"/>
  <c r="J21" i="18"/>
  <c r="I21" i="18"/>
  <c r="J20" i="18"/>
  <c r="I20" i="18"/>
  <c r="J19" i="18"/>
  <c r="I19" i="18"/>
  <c r="J18" i="18"/>
  <c r="I18" i="18"/>
  <c r="J17" i="18"/>
  <c r="I17" i="18"/>
  <c r="J16" i="18"/>
  <c r="I16" i="18"/>
  <c r="J15" i="18"/>
  <c r="I15" i="18"/>
  <c r="J14" i="18"/>
  <c r="I14" i="18"/>
  <c r="J13" i="18"/>
  <c r="I13" i="18"/>
  <c r="J12" i="18"/>
  <c r="I12" i="18"/>
  <c r="J11" i="18"/>
  <c r="I11" i="18"/>
  <c r="J10" i="18"/>
  <c r="I10" i="18"/>
  <c r="J9" i="18"/>
  <c r="I9" i="18"/>
  <c r="J8" i="18"/>
  <c r="I8" i="18"/>
  <c r="J7" i="18"/>
  <c r="I7" i="18"/>
  <c r="J6" i="18"/>
  <c r="I6" i="18"/>
  <c r="J5" i="18"/>
  <c r="I5" i="18"/>
  <c r="J4" i="18"/>
  <c r="I4" i="18"/>
  <c r="J3" i="18"/>
  <c r="I3" i="18"/>
  <c r="J2" i="18"/>
  <c r="I2" i="18"/>
  <c r="C47" i="12" l="1"/>
  <c r="C24" i="12"/>
  <c r="C16" i="12"/>
  <c r="C40" i="12"/>
  <c r="BF34" i="20"/>
  <c r="BF16" i="2" s="1"/>
  <c r="BN37" i="22"/>
  <c r="BN59" i="22" s="1"/>
  <c r="C6" i="12"/>
  <c r="BF26" i="20"/>
  <c r="BF14" i="2"/>
  <c r="BF27" i="20"/>
  <c r="BF69" i="2" l="1"/>
  <c r="BF95" i="2"/>
  <c r="BF15" i="2"/>
  <c r="BF62" i="2" s="1"/>
  <c r="BF94" i="2"/>
  <c r="C59" i="12"/>
  <c r="BN60" i="22"/>
  <c r="BF56" i="20"/>
  <c r="BF62" i="20" s="1"/>
  <c r="BF28" i="20"/>
  <c r="BF20" i="2" l="1"/>
  <c r="BF23" i="2" s="1"/>
  <c r="C60" i="12"/>
  <c r="BN62" i="22"/>
  <c r="BF65" i="20"/>
  <c r="BN64" i="22" s="1"/>
  <c r="BF70" i="20"/>
  <c r="BF71" i="20"/>
  <c r="BE3" i="2"/>
  <c r="BE4" i="2"/>
  <c r="BE5" i="2"/>
  <c r="BE8" i="2"/>
  <c r="BE9" i="2"/>
  <c r="BE10" i="2"/>
  <c r="BE11" i="2"/>
  <c r="BF64" i="2" l="1"/>
  <c r="BE117" i="2"/>
  <c r="BF72" i="2"/>
  <c r="BF73" i="2" s="1"/>
  <c r="BF66" i="2"/>
  <c r="BF25" i="2"/>
  <c r="BF71" i="2" s="1"/>
  <c r="BE120" i="2"/>
  <c r="K3" i="29"/>
  <c r="K4" i="29"/>
  <c r="K5" i="29"/>
  <c r="K6" i="29"/>
  <c r="K7" i="29"/>
  <c r="K8" i="29"/>
  <c r="K19" i="29"/>
  <c r="K20" i="29"/>
  <c r="K23" i="29"/>
  <c r="K24" i="29"/>
  <c r="K28" i="29"/>
  <c r="K29" i="29"/>
  <c r="K30" i="29"/>
  <c r="K31" i="29"/>
  <c r="K32" i="29"/>
  <c r="K33" i="29"/>
  <c r="F3" i="29"/>
  <c r="F4" i="29"/>
  <c r="F5" i="29"/>
  <c r="F6" i="29"/>
  <c r="F7" i="29"/>
  <c r="F8" i="29"/>
  <c r="F14" i="29"/>
  <c r="F15" i="29"/>
  <c r="F16" i="29"/>
  <c r="F19" i="29"/>
  <c r="F20" i="29"/>
  <c r="F23" i="29"/>
  <c r="F24" i="29"/>
  <c r="F25" i="29"/>
  <c r="F28" i="29"/>
  <c r="F29" i="29"/>
  <c r="F30" i="29"/>
  <c r="F31" i="29"/>
  <c r="F32" i="29"/>
  <c r="F33" i="29"/>
  <c r="K10" i="29" l="1"/>
  <c r="K22" i="29"/>
  <c r="K18" i="29"/>
  <c r="F22" i="29"/>
  <c r="K27" i="29"/>
  <c r="F11" i="29"/>
  <c r="F18" i="29"/>
  <c r="F2" i="29"/>
  <c r="K11" i="29"/>
  <c r="F27" i="29"/>
  <c r="F13" i="29"/>
  <c r="K2" i="29"/>
  <c r="F10" i="29"/>
  <c r="BM3" i="22"/>
  <c r="BM7" i="22"/>
  <c r="BM8" i="22"/>
  <c r="BM9" i="22"/>
  <c r="BM10" i="22"/>
  <c r="BM11" i="22"/>
  <c r="BM12" i="22"/>
  <c r="BM17" i="22"/>
  <c r="BM18" i="22"/>
  <c r="BM19" i="22"/>
  <c r="BM20" i="22"/>
  <c r="BM21" i="22"/>
  <c r="BM22" i="22"/>
  <c r="BM23" i="22"/>
  <c r="BM24" i="22"/>
  <c r="BM25" i="22"/>
  <c r="BM26" i="22"/>
  <c r="BM31" i="22"/>
  <c r="BM33" i="22"/>
  <c r="BM34" i="22"/>
  <c r="BM35" i="22"/>
  <c r="BM36" i="22"/>
  <c r="BM41" i="22"/>
  <c r="BM42" i="22"/>
  <c r="BM43" i="22"/>
  <c r="BM44" i="22"/>
  <c r="BM45" i="22"/>
  <c r="BM46" i="22"/>
  <c r="BM47" i="22"/>
  <c r="BM48" i="22"/>
  <c r="BM50" i="22"/>
  <c r="BM51" i="22"/>
  <c r="BM55" i="22"/>
  <c r="BM56" i="22"/>
  <c r="BM57" i="22"/>
  <c r="BM58" i="22"/>
  <c r="BM40" i="22" l="1"/>
  <c r="BM49" i="22"/>
  <c r="BM38" i="22"/>
  <c r="BM32" i="22"/>
  <c r="BM16" i="22"/>
  <c r="BM6" i="22" l="1"/>
  <c r="BM52" i="22"/>
  <c r="BM37" i="22" l="1"/>
  <c r="BM59" i="22" s="1"/>
  <c r="BM60" i="22" s="1"/>
  <c r="BM62" i="22" l="1"/>
  <c r="BE25" i="20" l="1"/>
  <c r="BE24" i="20"/>
  <c r="BE23" i="20"/>
  <c r="BE22" i="20"/>
  <c r="BE21" i="20"/>
  <c r="BE20" i="20"/>
  <c r="BE19" i="20"/>
  <c r="BE18" i="20"/>
  <c r="BE17" i="20"/>
  <c r="BE16" i="20"/>
  <c r="BE15" i="20"/>
  <c r="BE14" i="20"/>
  <c r="BE13" i="20"/>
  <c r="BE12" i="20"/>
  <c r="BE11" i="20"/>
  <c r="BE10" i="20"/>
  <c r="BE9" i="20"/>
  <c r="BE8" i="20"/>
  <c r="BE7" i="20"/>
  <c r="BE6" i="20"/>
  <c r="BE27" i="20" l="1"/>
  <c r="BE28" i="20" s="1"/>
  <c r="BE13" i="2"/>
  <c r="BE26" i="20"/>
  <c r="BE14" i="2"/>
  <c r="BO1048" i="18"/>
  <c r="B151" i="18"/>
  <c r="BE15" i="2" l="1"/>
  <c r="BE62" i="2" s="1"/>
  <c r="BE94" i="2"/>
  <c r="J33" i="29"/>
  <c r="I33" i="29"/>
  <c r="E33" i="29"/>
  <c r="D33" i="29"/>
  <c r="J32" i="29"/>
  <c r="I32" i="29"/>
  <c r="E32" i="29"/>
  <c r="D32" i="29"/>
  <c r="J31" i="29"/>
  <c r="I31" i="29"/>
  <c r="E31" i="29"/>
  <c r="D31" i="29"/>
  <c r="J30" i="29"/>
  <c r="I30" i="29"/>
  <c r="E30" i="29"/>
  <c r="D30" i="29"/>
  <c r="E29" i="29"/>
  <c r="D29" i="29"/>
  <c r="J29" i="29"/>
  <c r="I29" i="29"/>
  <c r="J28" i="29"/>
  <c r="I28" i="29"/>
  <c r="E28" i="29"/>
  <c r="D28" i="29"/>
  <c r="D27" i="29" l="1"/>
  <c r="J27" i="29"/>
  <c r="E27" i="29"/>
  <c r="BD69" i="23"/>
  <c r="BL69" i="23" s="1"/>
  <c r="BD61" i="23" l="1"/>
  <c r="BD135" i="23" l="1"/>
  <c r="BD139" i="23" s="1"/>
  <c r="BD92" i="23"/>
  <c r="BD146" i="23" s="1"/>
  <c r="BD145" i="23"/>
  <c r="BD31" i="23"/>
  <c r="BD53" i="23" s="1"/>
  <c r="BD54" i="23" s="1"/>
  <c r="BD84" i="23" l="1"/>
  <c r="BD88" i="23" s="1"/>
  <c r="BD89" i="23" s="1"/>
  <c r="BD112" i="23"/>
  <c r="BD57" i="23"/>
  <c r="BD58" i="23" s="1"/>
  <c r="BD144" i="23"/>
  <c r="BD85" i="23" l="1"/>
  <c r="BD116" i="23"/>
  <c r="BD117" i="23" s="1"/>
  <c r="BD113" i="23"/>
  <c r="J23" i="29" l="1"/>
  <c r="J24" i="29"/>
  <c r="J19" i="29"/>
  <c r="J20" i="29"/>
  <c r="J6" i="29"/>
  <c r="I6" i="29"/>
  <c r="J7" i="29"/>
  <c r="I7" i="29"/>
  <c r="J8" i="29"/>
  <c r="I8" i="29"/>
  <c r="J5" i="29"/>
  <c r="I5" i="29"/>
  <c r="J4" i="29"/>
  <c r="I4" i="29"/>
  <c r="J3" i="29"/>
  <c r="I3" i="29"/>
  <c r="BD6" i="23"/>
  <c r="BD12" i="23"/>
  <c r="BD143" i="23" l="1"/>
  <c r="BD140" i="23"/>
  <c r="BD27" i="23"/>
  <c r="BD28" i="23" s="1"/>
  <c r="J22" i="29"/>
  <c r="I10" i="29"/>
  <c r="I11" i="29"/>
  <c r="J10" i="29"/>
  <c r="J11" i="29"/>
  <c r="J18" i="29"/>
  <c r="I2" i="29"/>
  <c r="J2" i="29"/>
  <c r="BD11" i="2" l="1"/>
  <c r="BD10" i="2"/>
  <c r="BD9" i="2"/>
  <c r="BD8" i="2"/>
  <c r="BD5" i="2"/>
  <c r="BD4" i="2"/>
  <c r="BD3" i="2"/>
  <c r="BL3" i="22"/>
  <c r="BL7" i="22"/>
  <c r="BL8" i="22"/>
  <c r="BL9" i="22"/>
  <c r="BL10" i="22"/>
  <c r="BL11" i="22"/>
  <c r="BL12" i="22"/>
  <c r="BL17" i="22"/>
  <c r="BL18" i="22"/>
  <c r="BL19" i="22"/>
  <c r="BL20" i="22"/>
  <c r="BL21" i="22"/>
  <c r="BL22" i="22"/>
  <c r="BL23" i="22"/>
  <c r="BL24" i="22"/>
  <c r="BL25" i="22"/>
  <c r="BL26" i="22"/>
  <c r="BL31" i="22"/>
  <c r="BL33" i="22"/>
  <c r="BL34" i="22"/>
  <c r="BL35" i="22"/>
  <c r="BL36" i="22"/>
  <c r="BL41" i="22"/>
  <c r="BL42" i="22"/>
  <c r="BL43" i="22"/>
  <c r="BL44" i="22"/>
  <c r="BL45" i="22"/>
  <c r="BL46" i="22"/>
  <c r="BL47" i="22"/>
  <c r="BL48" i="22"/>
  <c r="BL50" i="22"/>
  <c r="BL51" i="22"/>
  <c r="BL55" i="22"/>
  <c r="BL56" i="22"/>
  <c r="BL57" i="22"/>
  <c r="BL58" i="22"/>
  <c r="BL49" i="22" l="1"/>
  <c r="BL40" i="22"/>
  <c r="BL16" i="22"/>
  <c r="BL38" i="22"/>
  <c r="BL32" i="22"/>
  <c r="BD117" i="2"/>
  <c r="BD120" i="2"/>
  <c r="BL6" i="22" l="1"/>
  <c r="BL52" i="22"/>
  <c r="BN1048" i="18"/>
  <c r="B1019" i="18"/>
  <c r="BL37" i="22" l="1"/>
  <c r="BL59" i="22" s="1"/>
  <c r="E3" i="29"/>
  <c r="E4" i="29"/>
  <c r="E5" i="29"/>
  <c r="E6" i="29"/>
  <c r="E7" i="29"/>
  <c r="E8" i="29"/>
  <c r="E14" i="29"/>
  <c r="E15" i="29"/>
  <c r="E16" i="29"/>
  <c r="E19" i="29"/>
  <c r="E20" i="29"/>
  <c r="E23" i="29"/>
  <c r="E24" i="29"/>
  <c r="E25" i="29"/>
  <c r="BL60" i="22" l="1"/>
  <c r="E22" i="29"/>
  <c r="E18" i="29"/>
  <c r="E2" i="29"/>
  <c r="E13" i="29"/>
  <c r="E10" i="29"/>
  <c r="E11" i="29"/>
  <c r="BL62" i="22" l="1"/>
  <c r="I27" i="29"/>
  <c r="D3" i="29" l="1"/>
  <c r="D4" i="29"/>
  <c r="D5" i="29"/>
  <c r="D6" i="29"/>
  <c r="D7" i="29"/>
  <c r="D8" i="29"/>
  <c r="I24" i="29"/>
  <c r="I23" i="29"/>
  <c r="D25" i="29"/>
  <c r="D24" i="29"/>
  <c r="D23" i="29"/>
  <c r="D20" i="29"/>
  <c r="I20" i="29"/>
  <c r="I19" i="29"/>
  <c r="D19" i="29"/>
  <c r="D16" i="29"/>
  <c r="D15" i="29"/>
  <c r="D14" i="29"/>
  <c r="I18" i="29" l="1"/>
  <c r="I22" i="29"/>
  <c r="D22" i="29"/>
  <c r="D18" i="29"/>
  <c r="D11" i="29"/>
  <c r="D13" i="29"/>
  <c r="D2" i="29"/>
  <c r="D10" i="29"/>
  <c r="C53" i="3" l="1"/>
  <c r="C52" i="3"/>
  <c r="C51" i="3"/>
  <c r="C50" i="3"/>
  <c r="C49" i="3"/>
  <c r="C48" i="3"/>
  <c r="C47" i="3"/>
  <c r="C46" i="3"/>
  <c r="C45" i="3"/>
  <c r="C44" i="3"/>
  <c r="C43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F23" i="3" s="1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L22" i="3" s="1"/>
  <c r="K2" i="3"/>
  <c r="J2" i="3"/>
  <c r="I2" i="3"/>
  <c r="B2" i="3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X27" i="28"/>
  <c r="W27" i="28"/>
  <c r="V27" i="28"/>
  <c r="U27" i="28"/>
  <c r="T27" i="28"/>
  <c r="S27" i="28"/>
  <c r="R27" i="28"/>
  <c r="Q27" i="28"/>
  <c r="P27" i="28"/>
  <c r="O27" i="28"/>
  <c r="N27" i="28"/>
  <c r="M27" i="28"/>
  <c r="L27" i="28"/>
  <c r="K27" i="28"/>
  <c r="J27" i="28"/>
  <c r="I27" i="28"/>
  <c r="H27" i="28"/>
  <c r="D26" i="28"/>
  <c r="D28" i="28" s="1"/>
  <c r="C26" i="28"/>
  <c r="C28" i="28" s="1"/>
  <c r="B26" i="28"/>
  <c r="B28" i="28" s="1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F7" i="28"/>
  <c r="E7" i="28"/>
  <c r="D7" i="28"/>
  <c r="C7" i="28"/>
  <c r="B7" i="28"/>
  <c r="AU134" i="2"/>
  <c r="BQ31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M35" i="2" s="1"/>
  <c r="AL27" i="2"/>
  <c r="AK27" i="2"/>
  <c r="AJ27" i="2"/>
  <c r="AI27" i="2"/>
  <c r="AH27" i="2"/>
  <c r="AG27" i="2"/>
  <c r="AF27" i="2"/>
  <c r="AE27" i="2"/>
  <c r="AD27" i="2"/>
  <c r="AC27" i="2"/>
  <c r="AB27" i="2"/>
  <c r="AA27" i="2"/>
  <c r="AA35" i="2" s="1"/>
  <c r="Z27" i="2"/>
  <c r="Y27" i="2"/>
  <c r="X27" i="2"/>
  <c r="W27" i="2"/>
  <c r="V27" i="2"/>
  <c r="U27" i="2"/>
  <c r="T27" i="2"/>
  <c r="S27" i="2"/>
  <c r="R27" i="2"/>
  <c r="Q27" i="2"/>
  <c r="P27" i="2"/>
  <c r="O27" i="2"/>
  <c r="O35" i="2" s="1"/>
  <c r="N27" i="2"/>
  <c r="M27" i="2"/>
  <c r="L27" i="2"/>
  <c r="K27" i="2"/>
  <c r="J27" i="2"/>
  <c r="I27" i="2"/>
  <c r="H27" i="2"/>
  <c r="G27" i="2"/>
  <c r="F27" i="2"/>
  <c r="E27" i="2"/>
  <c r="D27" i="2"/>
  <c r="C27" i="2"/>
  <c r="C35" i="2" s="1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AX13" i="2"/>
  <c r="AX15" i="2" s="1"/>
  <c r="AW13" i="2"/>
  <c r="AW15" i="2" s="1"/>
  <c r="AW20" i="2" s="1"/>
  <c r="AV13" i="2"/>
  <c r="AV15" i="2" s="1"/>
  <c r="AU13" i="2"/>
  <c r="AT13" i="2"/>
  <c r="AS13" i="2"/>
  <c r="AR13" i="2"/>
  <c r="AQ13" i="2"/>
  <c r="AQ15" i="2" s="1"/>
  <c r="AQ62" i="2" s="1"/>
  <c r="AP13" i="2"/>
  <c r="AP15" i="2" s="1"/>
  <c r="AO13" i="2"/>
  <c r="AO15" i="2" s="1"/>
  <c r="AN13" i="2"/>
  <c r="AN15" i="2" s="1"/>
  <c r="AM13" i="2"/>
  <c r="AM31" i="2" s="1"/>
  <c r="AL13" i="2"/>
  <c r="AL15" i="2" s="1"/>
  <c r="AK13" i="2"/>
  <c r="AJ13" i="2"/>
  <c r="AI13" i="2"/>
  <c r="AI15" i="2" s="1"/>
  <c r="AH13" i="2"/>
  <c r="AH15" i="2" s="1"/>
  <c r="AG13" i="2"/>
  <c r="AG15" i="2" s="1"/>
  <c r="AF13" i="2"/>
  <c r="AF15" i="2" s="1"/>
  <c r="AF62" i="2" s="1"/>
  <c r="AE13" i="2"/>
  <c r="AE15" i="2" s="1"/>
  <c r="AD13" i="2"/>
  <c r="AD15" i="2" s="1"/>
  <c r="AD62" i="2" s="1"/>
  <c r="AC13" i="2"/>
  <c r="AC15" i="2" s="1"/>
  <c r="AB13" i="2"/>
  <c r="AA13" i="2"/>
  <c r="AA31" i="2" s="1"/>
  <c r="Z13" i="2"/>
  <c r="Z15" i="2" s="1"/>
  <c r="Y13" i="2"/>
  <c r="Y15" i="2" s="1"/>
  <c r="X13" i="2"/>
  <c r="W13" i="2"/>
  <c r="W15" i="2" s="1"/>
  <c r="V13" i="2"/>
  <c r="V15" i="2" s="1"/>
  <c r="U13" i="2"/>
  <c r="U15" i="2" s="1"/>
  <c r="T13" i="2"/>
  <c r="S13" i="2"/>
  <c r="S15" i="2" s="1"/>
  <c r="S62" i="2" s="1"/>
  <c r="R13" i="2"/>
  <c r="R15" i="2" s="1"/>
  <c r="Q13" i="2"/>
  <c r="Q15" i="2" s="1"/>
  <c r="Q62" i="2" s="1"/>
  <c r="P13" i="2"/>
  <c r="P15" i="2" s="1"/>
  <c r="O13" i="2"/>
  <c r="O31" i="2" s="1"/>
  <c r="N13" i="2"/>
  <c r="N15" i="2" s="1"/>
  <c r="M13" i="2"/>
  <c r="M15" i="2" s="1"/>
  <c r="L13" i="2"/>
  <c r="K13" i="2"/>
  <c r="K15" i="2" s="1"/>
  <c r="J13" i="2"/>
  <c r="J15" i="2" s="1"/>
  <c r="I13" i="2"/>
  <c r="I15" i="2" s="1"/>
  <c r="H13" i="2"/>
  <c r="H15" i="2" s="1"/>
  <c r="G13" i="2"/>
  <c r="G15" i="2" s="1"/>
  <c r="G62" i="2" s="1"/>
  <c r="F13" i="2"/>
  <c r="F15" i="2" s="1"/>
  <c r="F62" i="2" s="1"/>
  <c r="E13" i="2"/>
  <c r="E15" i="2" s="1"/>
  <c r="D13" i="2"/>
  <c r="C13" i="2"/>
  <c r="C31" i="2" s="1"/>
  <c r="BL11" i="2"/>
  <c r="BC11" i="2"/>
  <c r="BB11" i="2"/>
  <c r="BA11" i="2"/>
  <c r="AZ11" i="2"/>
  <c r="AY11" i="2"/>
  <c r="AX11" i="2"/>
  <c r="AW11" i="2"/>
  <c r="BO11" i="2" s="1"/>
  <c r="AV11" i="2"/>
  <c r="AU11" i="2"/>
  <c r="AT11" i="2"/>
  <c r="AS11" i="2"/>
  <c r="AR11" i="2"/>
  <c r="AQ11" i="2"/>
  <c r="AP11" i="2"/>
  <c r="AO11" i="2"/>
  <c r="AN11" i="2"/>
  <c r="AM11" i="2"/>
  <c r="AL11" i="2"/>
  <c r="BN11" i="2" s="1"/>
  <c r="AK11" i="2"/>
  <c r="AJ11" i="2"/>
  <c r="AI11" i="2"/>
  <c r="AH11" i="2"/>
  <c r="AG11" i="2"/>
  <c r="AF11" i="2"/>
  <c r="AE11" i="2"/>
  <c r="AD11" i="2"/>
  <c r="AC11" i="2"/>
  <c r="AB11" i="2"/>
  <c r="AA11" i="2"/>
  <c r="Z11" i="2"/>
  <c r="BM11" i="2" s="1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L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BN10" i="2" s="1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L9" i="2"/>
  <c r="BC9" i="2"/>
  <c r="BB9" i="2"/>
  <c r="BA9" i="2"/>
  <c r="AZ9" i="2"/>
  <c r="AY9" i="2"/>
  <c r="AX9" i="2"/>
  <c r="AW9" i="2"/>
  <c r="BO9" i="2" s="1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L8" i="2"/>
  <c r="BC8" i="2"/>
  <c r="BB8" i="2"/>
  <c r="BA8" i="2"/>
  <c r="AZ8" i="2"/>
  <c r="AY8" i="2"/>
  <c r="AX8" i="2"/>
  <c r="AW8" i="2"/>
  <c r="BO8" i="2" s="1"/>
  <c r="AV8" i="2"/>
  <c r="AU8" i="2"/>
  <c r="AT8" i="2"/>
  <c r="AS8" i="2"/>
  <c r="AR8" i="2"/>
  <c r="AQ8" i="2"/>
  <c r="AP8" i="2"/>
  <c r="AO8" i="2"/>
  <c r="AN8" i="2"/>
  <c r="AM8" i="2"/>
  <c r="AL8" i="2"/>
  <c r="BN8" i="2" s="1"/>
  <c r="AK8" i="2"/>
  <c r="AJ8" i="2"/>
  <c r="AI8" i="2"/>
  <c r="AH8" i="2"/>
  <c r="AG8" i="2"/>
  <c r="AF8" i="2"/>
  <c r="AE8" i="2"/>
  <c r="AD8" i="2"/>
  <c r="AC8" i="2"/>
  <c r="AB8" i="2"/>
  <c r="AA8" i="2"/>
  <c r="Z8" i="2"/>
  <c r="BM8" i="2" s="1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N7" i="2"/>
  <c r="BL5" i="2"/>
  <c r="BC5" i="2"/>
  <c r="BB5" i="2"/>
  <c r="BA5" i="2"/>
  <c r="AZ5" i="2"/>
  <c r="AY5" i="2"/>
  <c r="AX5" i="2"/>
  <c r="AW5" i="2"/>
  <c r="BO5" i="2" s="1"/>
  <c r="AV5" i="2"/>
  <c r="AU5" i="2"/>
  <c r="AT5" i="2"/>
  <c r="AS5" i="2"/>
  <c r="AR5" i="2"/>
  <c r="AQ5" i="2"/>
  <c r="AP5" i="2"/>
  <c r="AO5" i="2"/>
  <c r="AN5" i="2"/>
  <c r="AM5" i="2"/>
  <c r="AL5" i="2"/>
  <c r="BN5" i="2" s="1"/>
  <c r="AK5" i="2"/>
  <c r="AJ5" i="2"/>
  <c r="AI5" i="2"/>
  <c r="AH5" i="2"/>
  <c r="AG5" i="2"/>
  <c r="AF5" i="2"/>
  <c r="AE5" i="2"/>
  <c r="AD5" i="2"/>
  <c r="AC5" i="2"/>
  <c r="AB5" i="2"/>
  <c r="AA5" i="2"/>
  <c r="Z5" i="2"/>
  <c r="BM5" i="2" s="1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L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BM4" i="2" s="1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L3" i="2"/>
  <c r="BC3" i="2"/>
  <c r="BB3" i="2"/>
  <c r="BA3" i="2"/>
  <c r="AZ3" i="2"/>
  <c r="AY3" i="2"/>
  <c r="AX3" i="2"/>
  <c r="AW3" i="2"/>
  <c r="BO3" i="2" s="1"/>
  <c r="AV3" i="2"/>
  <c r="AU3" i="2"/>
  <c r="AT3" i="2"/>
  <c r="AS3" i="2"/>
  <c r="AR3" i="2"/>
  <c r="AQ3" i="2"/>
  <c r="AP3" i="2"/>
  <c r="AO3" i="2"/>
  <c r="AN3" i="2"/>
  <c r="AM3" i="2"/>
  <c r="AL3" i="2"/>
  <c r="BN3" i="2" s="1"/>
  <c r="AK3" i="2"/>
  <c r="AJ3" i="2"/>
  <c r="AI3" i="2"/>
  <c r="AH3" i="2"/>
  <c r="AG3" i="2"/>
  <c r="AF3" i="2"/>
  <c r="AE3" i="2"/>
  <c r="AD3" i="2"/>
  <c r="AC3" i="2"/>
  <c r="AB3" i="2"/>
  <c r="AA3" i="2"/>
  <c r="Z3" i="2"/>
  <c r="BM3" i="2" s="1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W61" i="12"/>
  <c r="X61" i="12" s="1"/>
  <c r="S61" i="12"/>
  <c r="T61" i="12" s="1"/>
  <c r="P61" i="12"/>
  <c r="Y58" i="12"/>
  <c r="Y57" i="12"/>
  <c r="Y56" i="12"/>
  <c r="Y55" i="12"/>
  <c r="X54" i="12"/>
  <c r="T54" i="12"/>
  <c r="P54" i="12"/>
  <c r="X53" i="12"/>
  <c r="T53" i="12"/>
  <c r="P53" i="12"/>
  <c r="Y52" i="12"/>
  <c r="Y51" i="12"/>
  <c r="Y50" i="12"/>
  <c r="Y48" i="12"/>
  <c r="Y47" i="12"/>
  <c r="Y46" i="12"/>
  <c r="Y45" i="12"/>
  <c r="Y44" i="12"/>
  <c r="Y43" i="12"/>
  <c r="Y42" i="12"/>
  <c r="X39" i="12"/>
  <c r="T39" i="12"/>
  <c r="P39" i="12"/>
  <c r="X38" i="12"/>
  <c r="T38" i="12"/>
  <c r="P38" i="12"/>
  <c r="Y36" i="12"/>
  <c r="Y35" i="12"/>
  <c r="Y34" i="12"/>
  <c r="Y31" i="12"/>
  <c r="U30" i="12"/>
  <c r="Q30" i="12"/>
  <c r="M30" i="12"/>
  <c r="I30" i="12"/>
  <c r="K30" i="12" s="1"/>
  <c r="L30" i="12" s="1"/>
  <c r="G30" i="12"/>
  <c r="U29" i="12"/>
  <c r="Q29" i="12"/>
  <c r="M29" i="12"/>
  <c r="P29" i="12" s="1"/>
  <c r="I29" i="12"/>
  <c r="K29" i="12" s="1"/>
  <c r="L29" i="12" s="1"/>
  <c r="U28" i="12"/>
  <c r="Q28" i="12"/>
  <c r="M28" i="12"/>
  <c r="I28" i="12"/>
  <c r="K28" i="12" s="1"/>
  <c r="L28" i="12" s="1"/>
  <c r="G28" i="12"/>
  <c r="U27" i="12"/>
  <c r="Q27" i="12"/>
  <c r="M27" i="12"/>
  <c r="P27" i="12" s="1"/>
  <c r="I27" i="12"/>
  <c r="K27" i="12" s="1"/>
  <c r="L27" i="12" s="1"/>
  <c r="G27" i="12"/>
  <c r="Y26" i="12"/>
  <c r="Y25" i="12"/>
  <c r="Y24" i="12"/>
  <c r="Y23" i="12"/>
  <c r="Y22" i="12"/>
  <c r="Y21" i="12"/>
  <c r="Y20" i="12"/>
  <c r="Y18" i="12"/>
  <c r="Y17" i="12"/>
  <c r="Y16" i="12"/>
  <c r="U15" i="12"/>
  <c r="Q15" i="12"/>
  <c r="M15" i="12"/>
  <c r="I15" i="12"/>
  <c r="K15" i="12" s="1"/>
  <c r="L15" i="12" s="1"/>
  <c r="G15" i="12"/>
  <c r="K14" i="12"/>
  <c r="G14" i="12"/>
  <c r="U13" i="12"/>
  <c r="Q13" i="12"/>
  <c r="M13" i="12"/>
  <c r="P13" i="12" s="1"/>
  <c r="I13" i="12"/>
  <c r="K13" i="12" s="1"/>
  <c r="L13" i="12" s="1"/>
  <c r="G13" i="12"/>
  <c r="Y10" i="12"/>
  <c r="Y9" i="12"/>
  <c r="Y8" i="12"/>
  <c r="Y7" i="12"/>
  <c r="BK58" i="22"/>
  <c r="BJ58" i="22"/>
  <c r="BI58" i="22"/>
  <c r="BH58" i="22"/>
  <c r="BG58" i="22"/>
  <c r="BF58" i="22"/>
  <c r="I58" i="12" s="1"/>
  <c r="BE58" i="22"/>
  <c r="BD58" i="22"/>
  <c r="BC58" i="22"/>
  <c r="BB58" i="22"/>
  <c r="E58" i="12" s="1"/>
  <c r="BA58" i="22"/>
  <c r="AZ58" i="22"/>
  <c r="AY58" i="22"/>
  <c r="AX58" i="22"/>
  <c r="AW58" i="22"/>
  <c r="AV58" i="22"/>
  <c r="AU58" i="22"/>
  <c r="AT58" i="22"/>
  <c r="M58" i="12" s="1"/>
  <c r="AS58" i="22"/>
  <c r="AR58" i="22"/>
  <c r="AQ58" i="22"/>
  <c r="AP58" i="22"/>
  <c r="AO58" i="22"/>
  <c r="AN58" i="22"/>
  <c r="AM58" i="22"/>
  <c r="AL58" i="22"/>
  <c r="AK58" i="22"/>
  <c r="AJ58" i="22"/>
  <c r="AI58" i="22"/>
  <c r="AH58" i="22"/>
  <c r="Q58" i="12" s="1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U58" i="12" s="1"/>
  <c r="T58" i="22"/>
  <c r="S58" i="22"/>
  <c r="R58" i="22"/>
  <c r="Q58" i="22"/>
  <c r="P58" i="22"/>
  <c r="O58" i="22"/>
  <c r="N58" i="22"/>
  <c r="M58" i="22"/>
  <c r="L58" i="22"/>
  <c r="K58" i="22"/>
  <c r="BK57" i="22"/>
  <c r="BJ57" i="22"/>
  <c r="BI57" i="22"/>
  <c r="BH57" i="22"/>
  <c r="BG57" i="22"/>
  <c r="BF57" i="22"/>
  <c r="I57" i="12" s="1"/>
  <c r="BE57" i="22"/>
  <c r="BD57" i="22"/>
  <c r="BC57" i="22"/>
  <c r="BB57" i="22"/>
  <c r="E57" i="12" s="1"/>
  <c r="BA57" i="22"/>
  <c r="AZ57" i="22"/>
  <c r="AY57" i="22"/>
  <c r="AX57" i="22"/>
  <c r="AW57" i="22"/>
  <c r="AV57" i="22"/>
  <c r="AU57" i="22"/>
  <c r="AT57" i="22"/>
  <c r="M57" i="12" s="1"/>
  <c r="AS57" i="22"/>
  <c r="AR57" i="22"/>
  <c r="AQ57" i="22"/>
  <c r="AP57" i="22"/>
  <c r="AO57" i="22"/>
  <c r="AN57" i="22"/>
  <c r="AM57" i="22"/>
  <c r="AL57" i="22"/>
  <c r="AK57" i="22"/>
  <c r="AJ57" i="22"/>
  <c r="AI57" i="22"/>
  <c r="AH57" i="22"/>
  <c r="Q57" i="12" s="1"/>
  <c r="AG57" i="22"/>
  <c r="AF57" i="22"/>
  <c r="AE57" i="22"/>
  <c r="AD57" i="22"/>
  <c r="AC57" i="22"/>
  <c r="AB57" i="22"/>
  <c r="AA57" i="22"/>
  <c r="Z57" i="22"/>
  <c r="Y57" i="22"/>
  <c r="X57" i="22"/>
  <c r="W57" i="22"/>
  <c r="V57" i="22"/>
  <c r="U57" i="22"/>
  <c r="U57" i="12" s="1"/>
  <c r="T57" i="22"/>
  <c r="S57" i="22"/>
  <c r="R57" i="22"/>
  <c r="Q57" i="22"/>
  <c r="P57" i="22"/>
  <c r="O57" i="22"/>
  <c r="N57" i="22"/>
  <c r="M57" i="22"/>
  <c r="L57" i="22"/>
  <c r="K57" i="22"/>
  <c r="BK56" i="22"/>
  <c r="BJ56" i="22"/>
  <c r="BI56" i="22"/>
  <c r="BH56" i="22"/>
  <c r="BG56" i="22"/>
  <c r="BF56" i="22"/>
  <c r="I56" i="12" s="1"/>
  <c r="BE56" i="22"/>
  <c r="BD56" i="22"/>
  <c r="BC56" i="22"/>
  <c r="BB56" i="22"/>
  <c r="E56" i="12" s="1"/>
  <c r="BA56" i="22"/>
  <c r="AZ56" i="22"/>
  <c r="AY56" i="22"/>
  <c r="AX56" i="22"/>
  <c r="AW56" i="22"/>
  <c r="AV56" i="22"/>
  <c r="AU56" i="22"/>
  <c r="AT56" i="22"/>
  <c r="M56" i="12" s="1"/>
  <c r="AS56" i="22"/>
  <c r="AR56" i="22"/>
  <c r="AQ56" i="22"/>
  <c r="AP56" i="22"/>
  <c r="AO56" i="22"/>
  <c r="AN56" i="22"/>
  <c r="AM56" i="22"/>
  <c r="AL56" i="22"/>
  <c r="AK56" i="22"/>
  <c r="AJ56" i="22"/>
  <c r="AI56" i="22"/>
  <c r="AH56" i="22"/>
  <c r="Q56" i="12" s="1"/>
  <c r="AG56" i="22"/>
  <c r="AF56" i="22"/>
  <c r="AE56" i="22"/>
  <c r="AD56" i="22"/>
  <c r="AC56" i="22"/>
  <c r="AB56" i="22"/>
  <c r="AA56" i="22"/>
  <c r="Z56" i="22"/>
  <c r="Y56" i="22"/>
  <c r="X56" i="22"/>
  <c r="W56" i="22"/>
  <c r="V56" i="22"/>
  <c r="U56" i="22"/>
  <c r="U56" i="12" s="1"/>
  <c r="T56" i="22"/>
  <c r="S56" i="22"/>
  <c r="R56" i="22"/>
  <c r="Q56" i="22"/>
  <c r="P56" i="22"/>
  <c r="O56" i="22"/>
  <c r="N56" i="22"/>
  <c r="M56" i="22"/>
  <c r="L56" i="22"/>
  <c r="K56" i="22"/>
  <c r="BK55" i="22"/>
  <c r="BJ55" i="22"/>
  <c r="BI55" i="22"/>
  <c r="BH55" i="22"/>
  <c r="BG55" i="22"/>
  <c r="BF55" i="22"/>
  <c r="I55" i="12" s="1"/>
  <c r="BE55" i="22"/>
  <c r="BD55" i="22"/>
  <c r="BC55" i="22"/>
  <c r="BB55" i="22"/>
  <c r="E55" i="12" s="1"/>
  <c r="BA55" i="22"/>
  <c r="AZ55" i="22"/>
  <c r="AY55" i="22"/>
  <c r="AX55" i="22"/>
  <c r="AW55" i="22"/>
  <c r="AV55" i="22"/>
  <c r="AU55" i="22"/>
  <c r="AT55" i="22"/>
  <c r="M55" i="12" s="1"/>
  <c r="AS55" i="22"/>
  <c r="AR55" i="22"/>
  <c r="AQ55" i="22"/>
  <c r="AP55" i="22"/>
  <c r="AO55" i="22"/>
  <c r="AN55" i="22"/>
  <c r="AM55" i="22"/>
  <c r="AL55" i="22"/>
  <c r="AK55" i="22"/>
  <c r="AJ55" i="22"/>
  <c r="AI55" i="22"/>
  <c r="AH55" i="22"/>
  <c r="Q55" i="12" s="1"/>
  <c r="AG55" i="22"/>
  <c r="AF55" i="22"/>
  <c r="AE55" i="22"/>
  <c r="AD55" i="22"/>
  <c r="AC55" i="22"/>
  <c r="AB55" i="22"/>
  <c r="AA55" i="22"/>
  <c r="Z55" i="22"/>
  <c r="Y55" i="22"/>
  <c r="X55" i="22"/>
  <c r="W55" i="22"/>
  <c r="V55" i="22"/>
  <c r="U55" i="22"/>
  <c r="U55" i="12" s="1"/>
  <c r="T55" i="22"/>
  <c r="S55" i="22"/>
  <c r="R55" i="22"/>
  <c r="Q55" i="22"/>
  <c r="P55" i="22"/>
  <c r="O55" i="22"/>
  <c r="N55" i="22"/>
  <c r="M55" i="22"/>
  <c r="L55" i="22"/>
  <c r="K55" i="22"/>
  <c r="BK51" i="22"/>
  <c r="BJ51" i="22"/>
  <c r="BI51" i="22"/>
  <c r="BH51" i="22"/>
  <c r="BG51" i="22"/>
  <c r="BF51" i="22"/>
  <c r="I51" i="12" s="1"/>
  <c r="BE51" i="22"/>
  <c r="BD51" i="22"/>
  <c r="BC51" i="22"/>
  <c r="BB51" i="22"/>
  <c r="E51" i="12" s="1"/>
  <c r="BA51" i="22"/>
  <c r="AZ51" i="22"/>
  <c r="AY51" i="22"/>
  <c r="AX51" i="22"/>
  <c r="AW51" i="22"/>
  <c r="AV51" i="22"/>
  <c r="AU51" i="22"/>
  <c r="AT51" i="22"/>
  <c r="M51" i="12" s="1"/>
  <c r="AS51" i="22"/>
  <c r="AR51" i="22"/>
  <c r="AQ51" i="22"/>
  <c r="AP51" i="22"/>
  <c r="AO51" i="22"/>
  <c r="AN51" i="22"/>
  <c r="AM51" i="22"/>
  <c r="AL51" i="22"/>
  <c r="AK51" i="22"/>
  <c r="AJ51" i="22"/>
  <c r="AI51" i="22"/>
  <c r="AH51" i="22"/>
  <c r="Q51" i="12" s="1"/>
  <c r="AG51" i="22"/>
  <c r="AF51" i="22"/>
  <c r="AE51" i="22"/>
  <c r="AD51" i="22"/>
  <c r="AC51" i="22"/>
  <c r="AB51" i="22"/>
  <c r="AA51" i="22"/>
  <c r="Z51" i="22"/>
  <c r="Y51" i="22"/>
  <c r="X51" i="22"/>
  <c r="W51" i="22"/>
  <c r="V51" i="22"/>
  <c r="U51" i="22"/>
  <c r="U51" i="12" s="1"/>
  <c r="T51" i="22"/>
  <c r="S51" i="22"/>
  <c r="R51" i="22"/>
  <c r="Q51" i="22"/>
  <c r="P51" i="22"/>
  <c r="O51" i="22"/>
  <c r="N51" i="22"/>
  <c r="M51" i="22"/>
  <c r="L51" i="22"/>
  <c r="K51" i="22"/>
  <c r="BK50" i="22"/>
  <c r="BJ50" i="22"/>
  <c r="BI50" i="22"/>
  <c r="BH50" i="22"/>
  <c r="BG50" i="22"/>
  <c r="BF50" i="22"/>
  <c r="I50" i="12" s="1"/>
  <c r="BE50" i="22"/>
  <c r="BD50" i="22"/>
  <c r="BC50" i="22"/>
  <c r="BB50" i="22"/>
  <c r="E50" i="12" s="1"/>
  <c r="BA50" i="22"/>
  <c r="AZ50" i="22"/>
  <c r="AY50" i="22"/>
  <c r="AX50" i="22"/>
  <c r="AW50" i="22"/>
  <c r="AV50" i="22"/>
  <c r="AU50" i="22"/>
  <c r="AT50" i="22"/>
  <c r="AS50" i="22"/>
  <c r="AR50" i="22"/>
  <c r="AQ50" i="22"/>
  <c r="AP50" i="22"/>
  <c r="AO50" i="22"/>
  <c r="AN50" i="22"/>
  <c r="AM50" i="22"/>
  <c r="AL50" i="22"/>
  <c r="AK50" i="22"/>
  <c r="AJ50" i="22"/>
  <c r="AI50" i="22"/>
  <c r="AH50" i="22"/>
  <c r="Q50" i="12" s="1"/>
  <c r="AG50" i="22"/>
  <c r="AF50" i="22"/>
  <c r="AE50" i="22"/>
  <c r="AD50" i="22"/>
  <c r="AC50" i="22"/>
  <c r="AB50" i="22"/>
  <c r="AA50" i="22"/>
  <c r="Z50" i="22"/>
  <c r="Y50" i="22"/>
  <c r="X50" i="22"/>
  <c r="W50" i="22"/>
  <c r="V50" i="22"/>
  <c r="U50" i="22"/>
  <c r="U50" i="12" s="1"/>
  <c r="T50" i="22"/>
  <c r="S50" i="22"/>
  <c r="R50" i="22"/>
  <c r="Q50" i="22"/>
  <c r="P50" i="22"/>
  <c r="O50" i="22"/>
  <c r="N50" i="22"/>
  <c r="M50" i="22"/>
  <c r="L50" i="22"/>
  <c r="K50" i="22"/>
  <c r="BK48" i="22"/>
  <c r="BJ48" i="22"/>
  <c r="BI48" i="22"/>
  <c r="BH48" i="22"/>
  <c r="BG48" i="22"/>
  <c r="BF48" i="22"/>
  <c r="I48" i="12" s="1"/>
  <c r="BE48" i="22"/>
  <c r="BD48" i="22"/>
  <c r="BC48" i="22"/>
  <c r="BB48" i="22"/>
  <c r="E48" i="12" s="1"/>
  <c r="BA48" i="22"/>
  <c r="AZ48" i="22"/>
  <c r="AY48" i="22"/>
  <c r="AX48" i="22"/>
  <c r="AW48" i="22"/>
  <c r="AV48" i="22"/>
  <c r="AU48" i="22"/>
  <c r="AT48" i="22"/>
  <c r="M48" i="12" s="1"/>
  <c r="AS48" i="22"/>
  <c r="AR48" i="22"/>
  <c r="AQ48" i="22"/>
  <c r="AP48" i="22"/>
  <c r="AO48" i="22"/>
  <c r="AN48" i="22"/>
  <c r="AM48" i="22"/>
  <c r="AL48" i="22"/>
  <c r="AK48" i="22"/>
  <c r="AJ48" i="22"/>
  <c r="AI48" i="22"/>
  <c r="AH48" i="22"/>
  <c r="Q48" i="12" s="1"/>
  <c r="AG48" i="22"/>
  <c r="AF48" i="22"/>
  <c r="AE48" i="22"/>
  <c r="AD48" i="22"/>
  <c r="AC48" i="22"/>
  <c r="AB48" i="22"/>
  <c r="AA48" i="22"/>
  <c r="Z48" i="22"/>
  <c r="Y48" i="22"/>
  <c r="X48" i="22"/>
  <c r="W48" i="22"/>
  <c r="V48" i="22"/>
  <c r="U48" i="22"/>
  <c r="U48" i="12" s="1"/>
  <c r="T48" i="22"/>
  <c r="S48" i="22"/>
  <c r="R48" i="22"/>
  <c r="Q48" i="22"/>
  <c r="P48" i="22"/>
  <c r="O48" i="22"/>
  <c r="N48" i="22"/>
  <c r="M48" i="22"/>
  <c r="L48" i="22"/>
  <c r="K48" i="22"/>
  <c r="BK47" i="22"/>
  <c r="BJ47" i="22"/>
  <c r="BI47" i="22"/>
  <c r="BH47" i="22"/>
  <c r="BG47" i="22"/>
  <c r="BF47" i="22"/>
  <c r="BE47" i="22"/>
  <c r="BD47" i="22"/>
  <c r="BC47" i="22"/>
  <c r="BB47" i="22"/>
  <c r="E47" i="12" s="1"/>
  <c r="BA47" i="22"/>
  <c r="AZ47" i="22"/>
  <c r="AY47" i="22"/>
  <c r="AX47" i="22"/>
  <c r="AW47" i="22"/>
  <c r="AV47" i="22"/>
  <c r="AU47" i="22"/>
  <c r="AT47" i="22"/>
  <c r="M47" i="12" s="1"/>
  <c r="AS47" i="22"/>
  <c r="AR47" i="22"/>
  <c r="AQ47" i="22"/>
  <c r="AP47" i="22"/>
  <c r="AO47" i="22"/>
  <c r="AN47" i="22"/>
  <c r="AM47" i="22"/>
  <c r="AL47" i="22"/>
  <c r="AK47" i="22"/>
  <c r="AJ47" i="22"/>
  <c r="AI47" i="22"/>
  <c r="AH47" i="22"/>
  <c r="Q47" i="12" s="1"/>
  <c r="AG47" i="22"/>
  <c r="AF47" i="22"/>
  <c r="AE47" i="22"/>
  <c r="AD47" i="22"/>
  <c r="AC47" i="22"/>
  <c r="AB47" i="22"/>
  <c r="AA47" i="22"/>
  <c r="Z47" i="22"/>
  <c r="Y47" i="22"/>
  <c r="X47" i="22"/>
  <c r="W47" i="22"/>
  <c r="V47" i="22"/>
  <c r="U47" i="22"/>
  <c r="U47" i="12" s="1"/>
  <c r="T47" i="22"/>
  <c r="S47" i="22"/>
  <c r="R47" i="22"/>
  <c r="Q47" i="22"/>
  <c r="P47" i="22"/>
  <c r="O47" i="22"/>
  <c r="N47" i="22"/>
  <c r="M47" i="22"/>
  <c r="L47" i="22"/>
  <c r="K47" i="22"/>
  <c r="BK46" i="22"/>
  <c r="BJ46" i="22"/>
  <c r="BI46" i="22"/>
  <c r="BH46" i="22"/>
  <c r="BG46" i="22"/>
  <c r="BF46" i="22"/>
  <c r="I46" i="12" s="1"/>
  <c r="BE46" i="22"/>
  <c r="BD46" i="22"/>
  <c r="BC46" i="22"/>
  <c r="BB46" i="22"/>
  <c r="E46" i="12" s="1"/>
  <c r="BA46" i="22"/>
  <c r="AZ46" i="22"/>
  <c r="AY46" i="22"/>
  <c r="AX46" i="22"/>
  <c r="AW46" i="22"/>
  <c r="AV46" i="22"/>
  <c r="AU46" i="22"/>
  <c r="AT46" i="22"/>
  <c r="M46" i="12" s="1"/>
  <c r="AS46" i="22"/>
  <c r="AR46" i="22"/>
  <c r="AQ46" i="22"/>
  <c r="AP46" i="22"/>
  <c r="AO46" i="22"/>
  <c r="AN46" i="22"/>
  <c r="AM46" i="22"/>
  <c r="AL46" i="22"/>
  <c r="AK46" i="22"/>
  <c r="AJ46" i="22"/>
  <c r="AI46" i="22"/>
  <c r="AH46" i="22"/>
  <c r="Q46" i="12" s="1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U46" i="12" s="1"/>
  <c r="T46" i="22"/>
  <c r="S46" i="22"/>
  <c r="R46" i="22"/>
  <c r="Q46" i="22"/>
  <c r="P46" i="22"/>
  <c r="O46" i="22"/>
  <c r="N46" i="22"/>
  <c r="M46" i="22"/>
  <c r="L46" i="22"/>
  <c r="K46" i="22"/>
  <c r="BK45" i="22"/>
  <c r="BJ45" i="22"/>
  <c r="BI45" i="22"/>
  <c r="BH45" i="22"/>
  <c r="BG45" i="22"/>
  <c r="BF45" i="22"/>
  <c r="I45" i="12" s="1"/>
  <c r="BE45" i="22"/>
  <c r="BD45" i="22"/>
  <c r="BC45" i="22"/>
  <c r="BB45" i="22"/>
  <c r="E45" i="12" s="1"/>
  <c r="BA45" i="22"/>
  <c r="AZ45" i="22"/>
  <c r="AY45" i="22"/>
  <c r="AX45" i="22"/>
  <c r="AW45" i="22"/>
  <c r="AV45" i="22"/>
  <c r="AU45" i="22"/>
  <c r="AT45" i="22"/>
  <c r="M45" i="12" s="1"/>
  <c r="AS45" i="22"/>
  <c r="AR45" i="22"/>
  <c r="AQ45" i="22"/>
  <c r="AP45" i="22"/>
  <c r="AO45" i="22"/>
  <c r="AN45" i="22"/>
  <c r="AM45" i="22"/>
  <c r="AL45" i="22"/>
  <c r="AK45" i="22"/>
  <c r="AJ45" i="22"/>
  <c r="AI45" i="22"/>
  <c r="AH45" i="22"/>
  <c r="Q45" i="12" s="1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U45" i="12" s="1"/>
  <c r="T45" i="22"/>
  <c r="S45" i="22"/>
  <c r="R45" i="22"/>
  <c r="Q45" i="22"/>
  <c r="P45" i="22"/>
  <c r="O45" i="22"/>
  <c r="N45" i="22"/>
  <c r="M45" i="22"/>
  <c r="L45" i="22"/>
  <c r="K45" i="22"/>
  <c r="BK44" i="22"/>
  <c r="BJ44" i="22"/>
  <c r="BI44" i="22"/>
  <c r="BH44" i="22"/>
  <c r="BG44" i="22"/>
  <c r="BF44" i="22"/>
  <c r="I44" i="12" s="1"/>
  <c r="BE44" i="22"/>
  <c r="BD44" i="22"/>
  <c r="BC44" i="22"/>
  <c r="BB44" i="22"/>
  <c r="E44" i="12" s="1"/>
  <c r="BA44" i="22"/>
  <c r="AZ44" i="22"/>
  <c r="AY44" i="22"/>
  <c r="AX44" i="22"/>
  <c r="AW44" i="22"/>
  <c r="AV44" i="22"/>
  <c r="AU44" i="22"/>
  <c r="AT44" i="22"/>
  <c r="M44" i="12" s="1"/>
  <c r="AS44" i="22"/>
  <c r="AR44" i="22"/>
  <c r="AQ44" i="22"/>
  <c r="AP44" i="22"/>
  <c r="AO44" i="22"/>
  <c r="AN44" i="22"/>
  <c r="AM44" i="22"/>
  <c r="AL44" i="22"/>
  <c r="AK44" i="22"/>
  <c r="AJ44" i="22"/>
  <c r="AI44" i="22"/>
  <c r="AH44" i="22"/>
  <c r="Q44" i="12" s="1"/>
  <c r="AG44" i="22"/>
  <c r="AF44" i="22"/>
  <c r="AE44" i="22"/>
  <c r="AD44" i="22"/>
  <c r="AC44" i="22"/>
  <c r="AB44" i="22"/>
  <c r="AA44" i="22"/>
  <c r="Z44" i="22"/>
  <c r="Y44" i="22"/>
  <c r="X44" i="22"/>
  <c r="W44" i="22"/>
  <c r="V44" i="22"/>
  <c r="U44" i="22"/>
  <c r="U44" i="12" s="1"/>
  <c r="T44" i="22"/>
  <c r="S44" i="22"/>
  <c r="R44" i="22"/>
  <c r="Q44" i="22"/>
  <c r="P44" i="22"/>
  <c r="O44" i="22"/>
  <c r="N44" i="22"/>
  <c r="M44" i="22"/>
  <c r="L44" i="22"/>
  <c r="K44" i="22"/>
  <c r="BK43" i="22"/>
  <c r="BJ43" i="22"/>
  <c r="BI43" i="22"/>
  <c r="BH43" i="22"/>
  <c r="BG43" i="22"/>
  <c r="BF43" i="22"/>
  <c r="I43" i="12" s="1"/>
  <c r="BE43" i="22"/>
  <c r="BD43" i="22"/>
  <c r="BC43" i="22"/>
  <c r="BB43" i="22"/>
  <c r="E43" i="12" s="1"/>
  <c r="BA43" i="22"/>
  <c r="AZ43" i="22"/>
  <c r="AY43" i="22"/>
  <c r="AX43" i="22"/>
  <c r="AW43" i="22"/>
  <c r="AV43" i="22"/>
  <c r="AU43" i="22"/>
  <c r="AT43" i="22"/>
  <c r="M43" i="12" s="1"/>
  <c r="AS43" i="22"/>
  <c r="AR43" i="22"/>
  <c r="AQ43" i="22"/>
  <c r="AP43" i="22"/>
  <c r="AO43" i="22"/>
  <c r="AN43" i="22"/>
  <c r="AM43" i="22"/>
  <c r="AL43" i="22"/>
  <c r="AK43" i="22"/>
  <c r="AJ43" i="22"/>
  <c r="AI43" i="22"/>
  <c r="AH43" i="22"/>
  <c r="Q43" i="12" s="1"/>
  <c r="AG43" i="22"/>
  <c r="AF43" i="22"/>
  <c r="AE43" i="22"/>
  <c r="AD43" i="22"/>
  <c r="AC43" i="22"/>
  <c r="AB43" i="22"/>
  <c r="AA43" i="22"/>
  <c r="Z43" i="22"/>
  <c r="Y43" i="22"/>
  <c r="X43" i="22"/>
  <c r="W43" i="22"/>
  <c r="V43" i="22"/>
  <c r="U43" i="22"/>
  <c r="U43" i="12" s="1"/>
  <c r="T43" i="22"/>
  <c r="S43" i="22"/>
  <c r="R43" i="22"/>
  <c r="Q43" i="22"/>
  <c r="P43" i="22"/>
  <c r="O43" i="22"/>
  <c r="N43" i="22"/>
  <c r="M43" i="22"/>
  <c r="L43" i="22"/>
  <c r="K43" i="22"/>
  <c r="BK42" i="22"/>
  <c r="BJ42" i="22"/>
  <c r="BI42" i="22"/>
  <c r="BH42" i="22"/>
  <c r="BG42" i="22"/>
  <c r="BF42" i="22"/>
  <c r="I42" i="12" s="1"/>
  <c r="BE42" i="22"/>
  <c r="BD42" i="22"/>
  <c r="BC42" i="22"/>
  <c r="BB42" i="22"/>
  <c r="E42" i="12" s="1"/>
  <c r="BA42" i="22"/>
  <c r="AZ42" i="22"/>
  <c r="AY42" i="22"/>
  <c r="AX42" i="22"/>
  <c r="AW42" i="22"/>
  <c r="AV42" i="22"/>
  <c r="AU42" i="22"/>
  <c r="AT42" i="22"/>
  <c r="M42" i="12" s="1"/>
  <c r="AS42" i="22"/>
  <c r="AR42" i="22"/>
  <c r="AQ42" i="22"/>
  <c r="AP42" i="22"/>
  <c r="AO42" i="22"/>
  <c r="AN42" i="22"/>
  <c r="AM42" i="22"/>
  <c r="AL42" i="22"/>
  <c r="AK42" i="22"/>
  <c r="AJ42" i="22"/>
  <c r="AI42" i="22"/>
  <c r="AH42" i="22"/>
  <c r="Q42" i="12" s="1"/>
  <c r="AG42" i="22"/>
  <c r="AF42" i="22"/>
  <c r="AE42" i="22"/>
  <c r="AD42" i="22"/>
  <c r="AC42" i="22"/>
  <c r="AB42" i="22"/>
  <c r="AA42" i="22"/>
  <c r="Z42" i="22"/>
  <c r="Y42" i="22"/>
  <c r="X42" i="22"/>
  <c r="W42" i="22"/>
  <c r="V42" i="22"/>
  <c r="U42" i="22"/>
  <c r="U42" i="12" s="1"/>
  <c r="T42" i="22"/>
  <c r="S42" i="22"/>
  <c r="R42" i="22"/>
  <c r="Q42" i="22"/>
  <c r="P42" i="22"/>
  <c r="O42" i="22"/>
  <c r="N42" i="22"/>
  <c r="M42" i="22"/>
  <c r="L42" i="22"/>
  <c r="K42" i="22"/>
  <c r="BK41" i="22"/>
  <c r="BJ41" i="22"/>
  <c r="BI41" i="22"/>
  <c r="BH41" i="22"/>
  <c r="BG41" i="22"/>
  <c r="BF41" i="22"/>
  <c r="BE41" i="22"/>
  <c r="BD41" i="22"/>
  <c r="BC41" i="22"/>
  <c r="BB41" i="22"/>
  <c r="E41" i="12" s="1"/>
  <c r="BA41" i="22"/>
  <c r="AZ41" i="22"/>
  <c r="AY41" i="22"/>
  <c r="AX41" i="22"/>
  <c r="AW41" i="22"/>
  <c r="AV41" i="22"/>
  <c r="AU41" i="22"/>
  <c r="AT41" i="22"/>
  <c r="M41" i="12" s="1"/>
  <c r="AS41" i="22"/>
  <c r="AR41" i="22"/>
  <c r="AQ41" i="22"/>
  <c r="AP41" i="22"/>
  <c r="AO41" i="22"/>
  <c r="AN41" i="22"/>
  <c r="AM41" i="22"/>
  <c r="AL41" i="22"/>
  <c r="AK41" i="22"/>
  <c r="AJ41" i="22"/>
  <c r="AI41" i="22"/>
  <c r="AH41" i="22"/>
  <c r="Q41" i="12" s="1"/>
  <c r="AG41" i="22"/>
  <c r="AF41" i="22"/>
  <c r="AE41" i="22"/>
  <c r="AD41" i="22"/>
  <c r="AC41" i="22"/>
  <c r="AB41" i="22"/>
  <c r="AA41" i="22"/>
  <c r="Z41" i="22"/>
  <c r="Y41" i="22"/>
  <c r="X41" i="22"/>
  <c r="W41" i="22"/>
  <c r="V41" i="22"/>
  <c r="U41" i="22"/>
  <c r="U41" i="12" s="1"/>
  <c r="T41" i="22"/>
  <c r="S41" i="22"/>
  <c r="R41" i="22"/>
  <c r="Q41" i="22"/>
  <c r="P41" i="22"/>
  <c r="O41" i="22"/>
  <c r="N41" i="22"/>
  <c r="M41" i="22"/>
  <c r="L41" i="22"/>
  <c r="K41" i="22"/>
  <c r="BK36" i="22"/>
  <c r="BJ36" i="22"/>
  <c r="BI36" i="22"/>
  <c r="BH36" i="22"/>
  <c r="BG36" i="22"/>
  <c r="BF36" i="22"/>
  <c r="I36" i="12" s="1"/>
  <c r="BE36" i="22"/>
  <c r="BD36" i="22"/>
  <c r="BC36" i="22"/>
  <c r="BB36" i="22"/>
  <c r="E36" i="12" s="1"/>
  <c r="BA36" i="22"/>
  <c r="AZ36" i="22"/>
  <c r="AY36" i="22"/>
  <c r="AX36" i="22"/>
  <c r="AW36" i="22"/>
  <c r="AV36" i="22"/>
  <c r="AU36" i="22"/>
  <c r="AT36" i="22"/>
  <c r="M36" i="12" s="1"/>
  <c r="AS36" i="22"/>
  <c r="AR36" i="22"/>
  <c r="AQ36" i="22"/>
  <c r="AP36" i="22"/>
  <c r="AO36" i="22"/>
  <c r="AN36" i="22"/>
  <c r="AM36" i="22"/>
  <c r="AL36" i="22"/>
  <c r="AK36" i="22"/>
  <c r="AJ36" i="22"/>
  <c r="AI36" i="22"/>
  <c r="AH36" i="22"/>
  <c r="Q36" i="12" s="1"/>
  <c r="AG36" i="22"/>
  <c r="AF36" i="22"/>
  <c r="AE36" i="22"/>
  <c r="AD36" i="22"/>
  <c r="AC36" i="22"/>
  <c r="AB36" i="22"/>
  <c r="AA36" i="22"/>
  <c r="Z36" i="22"/>
  <c r="Y36" i="22"/>
  <c r="X36" i="22"/>
  <c r="W36" i="22"/>
  <c r="V36" i="22"/>
  <c r="U36" i="22"/>
  <c r="U36" i="12" s="1"/>
  <c r="T36" i="22"/>
  <c r="S36" i="22"/>
  <c r="R36" i="22"/>
  <c r="Q36" i="22"/>
  <c r="P36" i="22"/>
  <c r="O36" i="22"/>
  <c r="N36" i="22"/>
  <c r="M36" i="22"/>
  <c r="L36" i="22"/>
  <c r="K36" i="22"/>
  <c r="BK35" i="22"/>
  <c r="BJ35" i="22"/>
  <c r="BI35" i="22"/>
  <c r="BH35" i="22"/>
  <c r="BG35" i="22"/>
  <c r="BF35" i="22"/>
  <c r="I35" i="12" s="1"/>
  <c r="BE35" i="22"/>
  <c r="BD35" i="22"/>
  <c r="BC35" i="22"/>
  <c r="BB35" i="22"/>
  <c r="E35" i="12" s="1"/>
  <c r="BA35" i="22"/>
  <c r="AZ35" i="22"/>
  <c r="AY35" i="22"/>
  <c r="AX35" i="22"/>
  <c r="AW35" i="22"/>
  <c r="AV35" i="22"/>
  <c r="AU35" i="22"/>
  <c r="AT35" i="22"/>
  <c r="M35" i="12" s="1"/>
  <c r="AS35" i="22"/>
  <c r="AR35" i="22"/>
  <c r="AQ35" i="22"/>
  <c r="AP35" i="22"/>
  <c r="AO35" i="22"/>
  <c r="AN35" i="22"/>
  <c r="AM35" i="22"/>
  <c r="AL35" i="22"/>
  <c r="AK35" i="22"/>
  <c r="AJ35" i="22"/>
  <c r="AI35" i="22"/>
  <c r="AH35" i="22"/>
  <c r="Q35" i="12" s="1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U35" i="12" s="1"/>
  <c r="T35" i="22"/>
  <c r="S35" i="22"/>
  <c r="R35" i="22"/>
  <c r="Q35" i="22"/>
  <c r="P35" i="22"/>
  <c r="O35" i="22"/>
  <c r="N35" i="22"/>
  <c r="M35" i="22"/>
  <c r="L35" i="22"/>
  <c r="K35" i="22"/>
  <c r="BK34" i="22"/>
  <c r="BJ34" i="22"/>
  <c r="BI34" i="22"/>
  <c r="BH34" i="22"/>
  <c r="BG34" i="22"/>
  <c r="BF34" i="22"/>
  <c r="I34" i="12" s="1"/>
  <c r="BE34" i="22"/>
  <c r="BD34" i="22"/>
  <c r="BC34" i="22"/>
  <c r="BB34" i="22"/>
  <c r="E34" i="12" s="1"/>
  <c r="BA34" i="22"/>
  <c r="AZ34" i="22"/>
  <c r="AY34" i="22"/>
  <c r="AX34" i="22"/>
  <c r="AW34" i="22"/>
  <c r="AV34" i="22"/>
  <c r="AU34" i="22"/>
  <c r="AT34" i="22"/>
  <c r="M34" i="12" s="1"/>
  <c r="AS34" i="22"/>
  <c r="AR34" i="22"/>
  <c r="AQ34" i="22"/>
  <c r="AP34" i="22"/>
  <c r="AO34" i="22"/>
  <c r="AN34" i="22"/>
  <c r="AM34" i="22"/>
  <c r="AL34" i="22"/>
  <c r="AK34" i="22"/>
  <c r="AJ34" i="22"/>
  <c r="AI34" i="22"/>
  <c r="AH34" i="22"/>
  <c r="Q34" i="12" s="1"/>
  <c r="AG34" i="22"/>
  <c r="AF34" i="22"/>
  <c r="AE34" i="22"/>
  <c r="AD34" i="22"/>
  <c r="AC34" i="22"/>
  <c r="AB34" i="22"/>
  <c r="AA34" i="22"/>
  <c r="Z34" i="22"/>
  <c r="Y34" i="22"/>
  <c r="X34" i="22"/>
  <c r="W34" i="22"/>
  <c r="V34" i="22"/>
  <c r="U34" i="22"/>
  <c r="U34" i="12" s="1"/>
  <c r="T34" i="22"/>
  <c r="S34" i="22"/>
  <c r="R34" i="22"/>
  <c r="Q34" i="22"/>
  <c r="P34" i="22"/>
  <c r="O34" i="22"/>
  <c r="N34" i="22"/>
  <c r="M34" i="22"/>
  <c r="L34" i="22"/>
  <c r="K34" i="22"/>
  <c r="BK33" i="22"/>
  <c r="BJ33" i="22"/>
  <c r="BI33" i="22"/>
  <c r="BH33" i="22"/>
  <c r="BG33" i="22"/>
  <c r="BF33" i="22"/>
  <c r="I33" i="12" s="1"/>
  <c r="BE33" i="22"/>
  <c r="BD33" i="22"/>
  <c r="BC33" i="22"/>
  <c r="BB33" i="22"/>
  <c r="E33" i="12" s="1"/>
  <c r="BA33" i="22"/>
  <c r="AZ33" i="22"/>
  <c r="AY33" i="22"/>
  <c r="AX33" i="22"/>
  <c r="AW33" i="22"/>
  <c r="AV33" i="22"/>
  <c r="AU33" i="22"/>
  <c r="AT33" i="22"/>
  <c r="AS33" i="22"/>
  <c r="AR33" i="22"/>
  <c r="AQ33" i="22"/>
  <c r="AP33" i="22"/>
  <c r="AO33" i="22"/>
  <c r="AN33" i="22"/>
  <c r="AM33" i="22"/>
  <c r="AL33" i="22"/>
  <c r="AK33" i="22"/>
  <c r="AJ33" i="22"/>
  <c r="AI33" i="22"/>
  <c r="AH33" i="22"/>
  <c r="AG33" i="22"/>
  <c r="AF33" i="22"/>
  <c r="AE33" i="22"/>
  <c r="AD33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BK31" i="22"/>
  <c r="BJ31" i="22"/>
  <c r="BI31" i="22"/>
  <c r="BH31" i="22"/>
  <c r="BG31" i="22"/>
  <c r="BF31" i="22"/>
  <c r="I31" i="12" s="1"/>
  <c r="BE31" i="22"/>
  <c r="BD31" i="22"/>
  <c r="BC31" i="22"/>
  <c r="BB31" i="22"/>
  <c r="E31" i="12" s="1"/>
  <c r="BA31" i="22"/>
  <c r="AZ31" i="22"/>
  <c r="AY31" i="22"/>
  <c r="AX31" i="22"/>
  <c r="AW31" i="22"/>
  <c r="AV31" i="22"/>
  <c r="AU31" i="22"/>
  <c r="AT31" i="22"/>
  <c r="M31" i="12" s="1"/>
  <c r="AS31" i="22"/>
  <c r="AR31" i="22"/>
  <c r="AQ31" i="22"/>
  <c r="AP31" i="22"/>
  <c r="AO31" i="22"/>
  <c r="AN31" i="22"/>
  <c r="AM31" i="22"/>
  <c r="AL31" i="22"/>
  <c r="AK31" i="22"/>
  <c r="AJ31" i="22"/>
  <c r="AI31" i="22"/>
  <c r="AH31" i="22"/>
  <c r="Q31" i="12" s="1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U31" i="12" s="1"/>
  <c r="T31" i="22"/>
  <c r="S31" i="22"/>
  <c r="R31" i="22"/>
  <c r="Q31" i="22"/>
  <c r="P31" i="22"/>
  <c r="O31" i="22"/>
  <c r="N31" i="22"/>
  <c r="M31" i="22"/>
  <c r="L31" i="22"/>
  <c r="K31" i="22"/>
  <c r="BK26" i="22"/>
  <c r="BJ26" i="22"/>
  <c r="BI26" i="22"/>
  <c r="BH26" i="22"/>
  <c r="BG26" i="22"/>
  <c r="BF26" i="22"/>
  <c r="I26" i="12" s="1"/>
  <c r="BE26" i="22"/>
  <c r="BD26" i="22"/>
  <c r="BC26" i="22"/>
  <c r="BB26" i="22"/>
  <c r="E26" i="12" s="1"/>
  <c r="BA26" i="22"/>
  <c r="AZ26" i="22"/>
  <c r="AY26" i="22"/>
  <c r="AX26" i="22"/>
  <c r="AW26" i="22"/>
  <c r="AV26" i="22"/>
  <c r="AU26" i="22"/>
  <c r="AT26" i="22"/>
  <c r="M26" i="12" s="1"/>
  <c r="AS26" i="22"/>
  <c r="AR26" i="22"/>
  <c r="AQ26" i="22"/>
  <c r="AP26" i="22"/>
  <c r="AO26" i="22"/>
  <c r="AN26" i="22"/>
  <c r="AM26" i="22"/>
  <c r="AL26" i="22"/>
  <c r="AK26" i="22"/>
  <c r="AJ26" i="22"/>
  <c r="AI26" i="22"/>
  <c r="AH26" i="22"/>
  <c r="Q26" i="12" s="1"/>
  <c r="AG26" i="22"/>
  <c r="AF26" i="22"/>
  <c r="AE26" i="22"/>
  <c r="AD26" i="22"/>
  <c r="AC26" i="22"/>
  <c r="AB26" i="22"/>
  <c r="AA26" i="22"/>
  <c r="Z26" i="22"/>
  <c r="Y26" i="22"/>
  <c r="X26" i="22"/>
  <c r="W26" i="22"/>
  <c r="V26" i="22"/>
  <c r="U26" i="22"/>
  <c r="U26" i="12" s="1"/>
  <c r="T26" i="22"/>
  <c r="S26" i="22"/>
  <c r="R26" i="22"/>
  <c r="Q26" i="22"/>
  <c r="P26" i="22"/>
  <c r="O26" i="22"/>
  <c r="N26" i="22"/>
  <c r="M26" i="22"/>
  <c r="L26" i="22"/>
  <c r="K26" i="22"/>
  <c r="BK25" i="22"/>
  <c r="BJ25" i="22"/>
  <c r="BI25" i="22"/>
  <c r="BH25" i="22"/>
  <c r="BG25" i="22"/>
  <c r="BF25" i="22"/>
  <c r="I25" i="12" s="1"/>
  <c r="BE25" i="22"/>
  <c r="BD25" i="22"/>
  <c r="BC25" i="22"/>
  <c r="BB25" i="22"/>
  <c r="E25" i="12" s="1"/>
  <c r="BA25" i="22"/>
  <c r="AZ25" i="22"/>
  <c r="AY25" i="22"/>
  <c r="AX25" i="22"/>
  <c r="AW25" i="22"/>
  <c r="AV25" i="22"/>
  <c r="AU25" i="22"/>
  <c r="AT25" i="22"/>
  <c r="M25" i="12" s="1"/>
  <c r="AS25" i="22"/>
  <c r="AR25" i="22"/>
  <c r="AQ25" i="22"/>
  <c r="AP25" i="22"/>
  <c r="AO25" i="22"/>
  <c r="AN25" i="22"/>
  <c r="AM25" i="22"/>
  <c r="AL25" i="22"/>
  <c r="AK25" i="22"/>
  <c r="AJ25" i="22"/>
  <c r="AI25" i="22"/>
  <c r="AH25" i="22"/>
  <c r="Q25" i="12" s="1"/>
  <c r="AG25" i="22"/>
  <c r="AF25" i="22"/>
  <c r="AE25" i="22"/>
  <c r="AD25" i="22"/>
  <c r="AC25" i="22"/>
  <c r="AB25" i="22"/>
  <c r="AA25" i="22"/>
  <c r="Z25" i="22"/>
  <c r="Y25" i="22"/>
  <c r="X25" i="22"/>
  <c r="W25" i="22"/>
  <c r="V25" i="22"/>
  <c r="U25" i="22"/>
  <c r="U25" i="12" s="1"/>
  <c r="T25" i="22"/>
  <c r="S25" i="22"/>
  <c r="R25" i="22"/>
  <c r="Q25" i="22"/>
  <c r="P25" i="22"/>
  <c r="O25" i="22"/>
  <c r="N25" i="22"/>
  <c r="M25" i="22"/>
  <c r="L25" i="22"/>
  <c r="K25" i="22"/>
  <c r="BK24" i="22"/>
  <c r="BJ24" i="22"/>
  <c r="BI24" i="22"/>
  <c r="BH24" i="22"/>
  <c r="BG24" i="22"/>
  <c r="BF24" i="22"/>
  <c r="BE24" i="22"/>
  <c r="BD24" i="22"/>
  <c r="BC24" i="22"/>
  <c r="BB24" i="22"/>
  <c r="E24" i="12" s="1"/>
  <c r="BA24" i="22"/>
  <c r="AZ24" i="22"/>
  <c r="AY24" i="22"/>
  <c r="AX24" i="22"/>
  <c r="AW24" i="22"/>
  <c r="AV24" i="22"/>
  <c r="AU24" i="22"/>
  <c r="AT24" i="22"/>
  <c r="M24" i="12" s="1"/>
  <c r="AS24" i="22"/>
  <c r="AR24" i="22"/>
  <c r="AQ24" i="22"/>
  <c r="AP24" i="22"/>
  <c r="AO24" i="22"/>
  <c r="AN24" i="22"/>
  <c r="AM24" i="22"/>
  <c r="AL24" i="22"/>
  <c r="AK24" i="22"/>
  <c r="AJ24" i="22"/>
  <c r="AI24" i="22"/>
  <c r="AH24" i="22"/>
  <c r="Q24" i="12" s="1"/>
  <c r="AG24" i="22"/>
  <c r="AF24" i="22"/>
  <c r="AE24" i="22"/>
  <c r="AD24" i="22"/>
  <c r="AC24" i="22"/>
  <c r="AB24" i="22"/>
  <c r="AA24" i="22"/>
  <c r="Z24" i="22"/>
  <c r="Y24" i="22"/>
  <c r="X24" i="22"/>
  <c r="W24" i="22"/>
  <c r="V24" i="22"/>
  <c r="U24" i="22"/>
  <c r="U24" i="12" s="1"/>
  <c r="T24" i="22"/>
  <c r="S24" i="22"/>
  <c r="R24" i="22"/>
  <c r="Q24" i="22"/>
  <c r="P24" i="22"/>
  <c r="O24" i="22"/>
  <c r="N24" i="22"/>
  <c r="M24" i="22"/>
  <c r="L24" i="22"/>
  <c r="K24" i="22"/>
  <c r="BK23" i="22"/>
  <c r="BJ23" i="22"/>
  <c r="BI23" i="22"/>
  <c r="BH23" i="22"/>
  <c r="BG23" i="22"/>
  <c r="BF23" i="22"/>
  <c r="I23" i="12" s="1"/>
  <c r="BE23" i="22"/>
  <c r="BD23" i="22"/>
  <c r="BC23" i="22"/>
  <c r="BB23" i="22"/>
  <c r="E23" i="12" s="1"/>
  <c r="BA23" i="22"/>
  <c r="AZ23" i="22"/>
  <c r="AY23" i="22"/>
  <c r="AX23" i="22"/>
  <c r="AW23" i="22"/>
  <c r="AV23" i="22"/>
  <c r="AU23" i="22"/>
  <c r="AT23" i="22"/>
  <c r="M23" i="12" s="1"/>
  <c r="AS23" i="22"/>
  <c r="AR23" i="22"/>
  <c r="AQ23" i="22"/>
  <c r="AP23" i="22"/>
  <c r="AO23" i="22"/>
  <c r="AN23" i="22"/>
  <c r="AM23" i="22"/>
  <c r="AL23" i="22"/>
  <c r="AK23" i="22"/>
  <c r="AJ23" i="22"/>
  <c r="AI23" i="22"/>
  <c r="AH23" i="22"/>
  <c r="Q23" i="12" s="1"/>
  <c r="AG23" i="22"/>
  <c r="AF23" i="22"/>
  <c r="AE23" i="22"/>
  <c r="AD23" i="22"/>
  <c r="AC23" i="22"/>
  <c r="AB23" i="22"/>
  <c r="AA23" i="22"/>
  <c r="Z23" i="22"/>
  <c r="Y23" i="22"/>
  <c r="X23" i="22"/>
  <c r="W23" i="22"/>
  <c r="V23" i="22"/>
  <c r="U23" i="22"/>
  <c r="U23" i="12" s="1"/>
  <c r="T23" i="22"/>
  <c r="S23" i="22"/>
  <c r="R23" i="22"/>
  <c r="Q23" i="22"/>
  <c r="P23" i="22"/>
  <c r="O23" i="22"/>
  <c r="N23" i="22"/>
  <c r="M23" i="22"/>
  <c r="L23" i="22"/>
  <c r="K23" i="22"/>
  <c r="BK22" i="22"/>
  <c r="BJ22" i="22"/>
  <c r="BI22" i="22"/>
  <c r="BH22" i="22"/>
  <c r="BG22" i="22"/>
  <c r="BF22" i="22"/>
  <c r="I22" i="12" s="1"/>
  <c r="BE22" i="22"/>
  <c r="BD22" i="22"/>
  <c r="BC22" i="22"/>
  <c r="BB22" i="22"/>
  <c r="E22" i="12" s="1"/>
  <c r="BA22" i="22"/>
  <c r="AZ22" i="22"/>
  <c r="AY22" i="22"/>
  <c r="AX22" i="22"/>
  <c r="AW22" i="22"/>
  <c r="AV22" i="22"/>
  <c r="AU22" i="22"/>
  <c r="AT22" i="22"/>
  <c r="M22" i="12" s="1"/>
  <c r="AS22" i="22"/>
  <c r="AR22" i="22"/>
  <c r="AQ22" i="22"/>
  <c r="AP22" i="22"/>
  <c r="AO22" i="22"/>
  <c r="AN22" i="22"/>
  <c r="AM22" i="22"/>
  <c r="AL22" i="22"/>
  <c r="AK22" i="22"/>
  <c r="AJ22" i="22"/>
  <c r="AI22" i="22"/>
  <c r="AH22" i="22"/>
  <c r="Q22" i="12" s="1"/>
  <c r="AG22" i="22"/>
  <c r="AF22" i="22"/>
  <c r="AE22" i="22"/>
  <c r="AD22" i="22"/>
  <c r="AC22" i="22"/>
  <c r="AB22" i="22"/>
  <c r="AA22" i="22"/>
  <c r="Z22" i="22"/>
  <c r="Y22" i="22"/>
  <c r="X22" i="22"/>
  <c r="W22" i="22"/>
  <c r="V22" i="22"/>
  <c r="U22" i="22"/>
  <c r="U22" i="12" s="1"/>
  <c r="T22" i="22"/>
  <c r="S22" i="22"/>
  <c r="R22" i="22"/>
  <c r="Q22" i="22"/>
  <c r="P22" i="22"/>
  <c r="O22" i="22"/>
  <c r="N22" i="22"/>
  <c r="M22" i="22"/>
  <c r="L22" i="22"/>
  <c r="K22" i="22"/>
  <c r="BK21" i="22"/>
  <c r="BJ21" i="22"/>
  <c r="BI21" i="22"/>
  <c r="BH21" i="22"/>
  <c r="BG21" i="22"/>
  <c r="BF21" i="22"/>
  <c r="I21" i="12" s="1"/>
  <c r="BE21" i="22"/>
  <c r="BD21" i="22"/>
  <c r="BC21" i="22"/>
  <c r="BB21" i="22"/>
  <c r="E21" i="12" s="1"/>
  <c r="BA21" i="22"/>
  <c r="AZ21" i="22"/>
  <c r="AY21" i="22"/>
  <c r="AX21" i="22"/>
  <c r="AW21" i="22"/>
  <c r="AV21" i="22"/>
  <c r="AU21" i="22"/>
  <c r="AT21" i="22"/>
  <c r="M21" i="12" s="1"/>
  <c r="AS21" i="22"/>
  <c r="AR21" i="22"/>
  <c r="AQ21" i="22"/>
  <c r="AP21" i="22"/>
  <c r="AO21" i="22"/>
  <c r="AN21" i="22"/>
  <c r="AM21" i="22"/>
  <c r="AL21" i="22"/>
  <c r="AK21" i="22"/>
  <c r="AJ21" i="22"/>
  <c r="AI21" i="22"/>
  <c r="AH21" i="22"/>
  <c r="Q21" i="12" s="1"/>
  <c r="AG21" i="22"/>
  <c r="AF21" i="22"/>
  <c r="AE21" i="22"/>
  <c r="AD21" i="22"/>
  <c r="AC21" i="22"/>
  <c r="AB21" i="22"/>
  <c r="AA21" i="22"/>
  <c r="Z21" i="22"/>
  <c r="Y21" i="22"/>
  <c r="X21" i="22"/>
  <c r="W21" i="22"/>
  <c r="V21" i="22"/>
  <c r="U21" i="22"/>
  <c r="U21" i="12" s="1"/>
  <c r="T21" i="22"/>
  <c r="S21" i="22"/>
  <c r="R21" i="22"/>
  <c r="Q21" i="22"/>
  <c r="P21" i="22"/>
  <c r="O21" i="22"/>
  <c r="N21" i="22"/>
  <c r="M21" i="22"/>
  <c r="L21" i="22"/>
  <c r="K21" i="22"/>
  <c r="BK20" i="22"/>
  <c r="BJ20" i="22"/>
  <c r="BI20" i="22"/>
  <c r="BH20" i="22"/>
  <c r="BG20" i="22"/>
  <c r="BF20" i="22"/>
  <c r="I20" i="12" s="1"/>
  <c r="BE20" i="22"/>
  <c r="BD20" i="22"/>
  <c r="BC20" i="22"/>
  <c r="BB20" i="22"/>
  <c r="E20" i="12" s="1"/>
  <c r="BA20" i="22"/>
  <c r="AZ20" i="22"/>
  <c r="AY20" i="22"/>
  <c r="AX20" i="22"/>
  <c r="AW20" i="22"/>
  <c r="AV20" i="22"/>
  <c r="AU20" i="22"/>
  <c r="AT20" i="22"/>
  <c r="M20" i="12" s="1"/>
  <c r="AS20" i="22"/>
  <c r="AR20" i="22"/>
  <c r="AQ20" i="22"/>
  <c r="AP20" i="22"/>
  <c r="AO20" i="22"/>
  <c r="AN20" i="22"/>
  <c r="AM20" i="22"/>
  <c r="AL20" i="22"/>
  <c r="AK20" i="22"/>
  <c r="AJ20" i="22"/>
  <c r="AI20" i="22"/>
  <c r="AH20" i="22"/>
  <c r="Q20" i="12" s="1"/>
  <c r="AG20" i="22"/>
  <c r="AF20" i="22"/>
  <c r="AE20" i="22"/>
  <c r="AD20" i="22"/>
  <c r="AC20" i="22"/>
  <c r="AB20" i="22"/>
  <c r="AA20" i="22"/>
  <c r="Z20" i="22"/>
  <c r="Y20" i="22"/>
  <c r="X20" i="22"/>
  <c r="W20" i="22"/>
  <c r="V20" i="22"/>
  <c r="U20" i="22"/>
  <c r="U20" i="12" s="1"/>
  <c r="T20" i="22"/>
  <c r="S20" i="22"/>
  <c r="R20" i="22"/>
  <c r="Q20" i="22"/>
  <c r="P20" i="22"/>
  <c r="O20" i="22"/>
  <c r="N20" i="22"/>
  <c r="M20" i="22"/>
  <c r="L20" i="22"/>
  <c r="K20" i="22"/>
  <c r="BK19" i="22"/>
  <c r="BJ19" i="22"/>
  <c r="BI19" i="22"/>
  <c r="BH19" i="22"/>
  <c r="BG19" i="22"/>
  <c r="BF19" i="22"/>
  <c r="I19" i="12" s="1"/>
  <c r="BE19" i="22"/>
  <c r="BD19" i="22"/>
  <c r="BC19" i="22"/>
  <c r="BB19" i="22"/>
  <c r="E19" i="12" s="1"/>
  <c r="BA19" i="22"/>
  <c r="AZ19" i="22"/>
  <c r="AY19" i="22"/>
  <c r="AX19" i="22"/>
  <c r="AW19" i="22"/>
  <c r="AV19" i="22"/>
  <c r="AU19" i="22"/>
  <c r="AT19" i="22"/>
  <c r="M19" i="12" s="1"/>
  <c r="AS19" i="22"/>
  <c r="AR19" i="22"/>
  <c r="AQ19" i="22"/>
  <c r="AP19" i="22"/>
  <c r="AO19" i="22"/>
  <c r="AN19" i="22"/>
  <c r="AM19" i="22"/>
  <c r="AL19" i="22"/>
  <c r="AK19" i="22"/>
  <c r="AJ19" i="22"/>
  <c r="AI19" i="22"/>
  <c r="AH19" i="22"/>
  <c r="Q19" i="12" s="1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U19" i="12" s="1"/>
  <c r="T19" i="22"/>
  <c r="S19" i="22"/>
  <c r="R19" i="22"/>
  <c r="Q19" i="22"/>
  <c r="P19" i="22"/>
  <c r="O19" i="22"/>
  <c r="N19" i="22"/>
  <c r="M19" i="22"/>
  <c r="L19" i="22"/>
  <c r="K19" i="22"/>
  <c r="BK18" i="22"/>
  <c r="BJ18" i="22"/>
  <c r="BI18" i="22"/>
  <c r="BH18" i="22"/>
  <c r="BG18" i="22"/>
  <c r="BF18" i="22"/>
  <c r="I18" i="12" s="1"/>
  <c r="BE18" i="22"/>
  <c r="BD18" i="22"/>
  <c r="BC18" i="22"/>
  <c r="BB18" i="22"/>
  <c r="E18" i="12" s="1"/>
  <c r="BA18" i="22"/>
  <c r="AZ18" i="22"/>
  <c r="AY18" i="22"/>
  <c r="AX18" i="22"/>
  <c r="AW18" i="22"/>
  <c r="AV18" i="22"/>
  <c r="AU18" i="22"/>
  <c r="AT18" i="22"/>
  <c r="M18" i="12" s="1"/>
  <c r="AS18" i="22"/>
  <c r="AR18" i="22"/>
  <c r="AQ18" i="22"/>
  <c r="AP18" i="22"/>
  <c r="AO18" i="22"/>
  <c r="AN18" i="22"/>
  <c r="AM18" i="22"/>
  <c r="AL18" i="22"/>
  <c r="AK18" i="22"/>
  <c r="AJ18" i="22"/>
  <c r="AI18" i="22"/>
  <c r="AH18" i="22"/>
  <c r="Q18" i="12" s="1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U18" i="12" s="1"/>
  <c r="T18" i="22"/>
  <c r="S18" i="22"/>
  <c r="R18" i="22"/>
  <c r="Q18" i="22"/>
  <c r="P18" i="22"/>
  <c r="O18" i="22"/>
  <c r="N18" i="22"/>
  <c r="M18" i="22"/>
  <c r="L18" i="22"/>
  <c r="K18" i="22"/>
  <c r="BK17" i="22"/>
  <c r="BJ17" i="22"/>
  <c r="BI17" i="22"/>
  <c r="BH17" i="22"/>
  <c r="BG17" i="22"/>
  <c r="BF17" i="22"/>
  <c r="BE17" i="22"/>
  <c r="BD17" i="22"/>
  <c r="BC17" i="22"/>
  <c r="BB17" i="22"/>
  <c r="E17" i="12" s="1"/>
  <c r="BA17" i="22"/>
  <c r="AZ17" i="22"/>
  <c r="AY17" i="22"/>
  <c r="AX17" i="22"/>
  <c r="AW17" i="22"/>
  <c r="AV17" i="22"/>
  <c r="AU17" i="22"/>
  <c r="AT17" i="22"/>
  <c r="M17" i="12" s="1"/>
  <c r="AS17" i="22"/>
  <c r="AR17" i="22"/>
  <c r="AQ17" i="22"/>
  <c r="AP17" i="22"/>
  <c r="AO17" i="22"/>
  <c r="AN17" i="22"/>
  <c r="AM17" i="22"/>
  <c r="AL17" i="22"/>
  <c r="AK17" i="22"/>
  <c r="AJ17" i="22"/>
  <c r="AI17" i="22"/>
  <c r="AH17" i="22"/>
  <c r="Q17" i="12" s="1"/>
  <c r="AG17" i="22"/>
  <c r="AF17" i="22"/>
  <c r="AE17" i="22"/>
  <c r="AD17" i="22"/>
  <c r="AC17" i="22"/>
  <c r="AB17" i="22"/>
  <c r="AA17" i="22"/>
  <c r="Z17" i="22"/>
  <c r="Y17" i="22"/>
  <c r="X17" i="22"/>
  <c r="W17" i="22"/>
  <c r="V17" i="22"/>
  <c r="U17" i="22"/>
  <c r="U17" i="12" s="1"/>
  <c r="T17" i="22"/>
  <c r="S17" i="22"/>
  <c r="R17" i="22"/>
  <c r="Q17" i="22"/>
  <c r="P17" i="22"/>
  <c r="O17" i="22"/>
  <c r="N17" i="22"/>
  <c r="M17" i="22"/>
  <c r="L17" i="22"/>
  <c r="K17" i="22"/>
  <c r="BK12" i="22"/>
  <c r="BJ12" i="22"/>
  <c r="BI12" i="22"/>
  <c r="BH12" i="22"/>
  <c r="BG12" i="22"/>
  <c r="BF12" i="22"/>
  <c r="I12" i="12" s="1"/>
  <c r="BE12" i="22"/>
  <c r="BD12" i="22"/>
  <c r="BC12" i="22"/>
  <c r="BB12" i="22"/>
  <c r="E12" i="12" s="1"/>
  <c r="BA12" i="22"/>
  <c r="AZ12" i="22"/>
  <c r="AY12" i="22"/>
  <c r="AX12" i="22"/>
  <c r="AW12" i="22"/>
  <c r="AV12" i="22"/>
  <c r="AU12" i="22"/>
  <c r="AT12" i="22"/>
  <c r="M12" i="12" s="1"/>
  <c r="AS12" i="22"/>
  <c r="AR12" i="22"/>
  <c r="AQ12" i="22"/>
  <c r="AP12" i="22"/>
  <c r="AO12" i="22"/>
  <c r="AN12" i="22"/>
  <c r="AM12" i="22"/>
  <c r="AL12" i="22"/>
  <c r="AK12" i="22"/>
  <c r="AJ12" i="22"/>
  <c r="AI12" i="22"/>
  <c r="AH12" i="22"/>
  <c r="Q12" i="12" s="1"/>
  <c r="AG12" i="22"/>
  <c r="AF12" i="22"/>
  <c r="AE12" i="22"/>
  <c r="AD12" i="22"/>
  <c r="AC12" i="22"/>
  <c r="AB12" i="22"/>
  <c r="AA12" i="22"/>
  <c r="Z12" i="22"/>
  <c r="Y12" i="22"/>
  <c r="X12" i="22"/>
  <c r="W12" i="22"/>
  <c r="V12" i="22"/>
  <c r="U12" i="22"/>
  <c r="U12" i="12" s="1"/>
  <c r="T12" i="22"/>
  <c r="S12" i="22"/>
  <c r="R12" i="22"/>
  <c r="Q12" i="22"/>
  <c r="P12" i="22"/>
  <c r="O12" i="22"/>
  <c r="N12" i="22"/>
  <c r="M12" i="22"/>
  <c r="L12" i="22"/>
  <c r="K12" i="22"/>
  <c r="BK11" i="22"/>
  <c r="BJ11" i="22"/>
  <c r="BI11" i="22"/>
  <c r="BH11" i="22"/>
  <c r="BG11" i="22"/>
  <c r="BF11" i="22"/>
  <c r="I11" i="12" s="1"/>
  <c r="BE11" i="22"/>
  <c r="BD11" i="22"/>
  <c r="BC11" i="22"/>
  <c r="BB11" i="22"/>
  <c r="E11" i="12" s="1"/>
  <c r="BA11" i="22"/>
  <c r="AZ11" i="22"/>
  <c r="AY11" i="22"/>
  <c r="AX11" i="22"/>
  <c r="AW11" i="22"/>
  <c r="AV11" i="22"/>
  <c r="AU11" i="22"/>
  <c r="AT11" i="22"/>
  <c r="M11" i="12" s="1"/>
  <c r="AS11" i="22"/>
  <c r="AR11" i="22"/>
  <c r="AQ11" i="22"/>
  <c r="AP11" i="22"/>
  <c r="AO11" i="22"/>
  <c r="AN11" i="22"/>
  <c r="AM11" i="22"/>
  <c r="AL11" i="22"/>
  <c r="AK11" i="22"/>
  <c r="AJ11" i="22"/>
  <c r="AI11" i="22"/>
  <c r="AH11" i="22"/>
  <c r="Q11" i="12" s="1"/>
  <c r="AG11" i="22"/>
  <c r="AF11" i="22"/>
  <c r="AE11" i="22"/>
  <c r="AD11" i="22"/>
  <c r="AC11" i="22"/>
  <c r="AB11" i="22"/>
  <c r="AA11" i="22"/>
  <c r="Z11" i="22"/>
  <c r="Y11" i="22"/>
  <c r="X11" i="22"/>
  <c r="W11" i="22"/>
  <c r="V11" i="22"/>
  <c r="U11" i="22"/>
  <c r="U11" i="12" s="1"/>
  <c r="T11" i="22"/>
  <c r="S11" i="22"/>
  <c r="R11" i="22"/>
  <c r="Q11" i="22"/>
  <c r="P11" i="22"/>
  <c r="O11" i="22"/>
  <c r="N11" i="22"/>
  <c r="M11" i="22"/>
  <c r="L11" i="22"/>
  <c r="K11" i="22"/>
  <c r="BK10" i="22"/>
  <c r="BJ10" i="22"/>
  <c r="BI10" i="22"/>
  <c r="BH10" i="22"/>
  <c r="BG10" i="22"/>
  <c r="BF10" i="22"/>
  <c r="I10" i="12" s="1"/>
  <c r="BE10" i="22"/>
  <c r="BD10" i="22"/>
  <c r="BC10" i="22"/>
  <c r="BB10" i="22"/>
  <c r="E10" i="12" s="1"/>
  <c r="BA10" i="22"/>
  <c r="AZ10" i="22"/>
  <c r="AY10" i="22"/>
  <c r="AX10" i="22"/>
  <c r="AW10" i="22"/>
  <c r="AV10" i="22"/>
  <c r="AU10" i="22"/>
  <c r="AT10" i="22"/>
  <c r="M10" i="12" s="1"/>
  <c r="AS10" i="22"/>
  <c r="AR10" i="22"/>
  <c r="AQ10" i="22"/>
  <c r="AP10" i="22"/>
  <c r="AO10" i="22"/>
  <c r="AN10" i="22"/>
  <c r="AM10" i="22"/>
  <c r="AL10" i="22"/>
  <c r="AK10" i="22"/>
  <c r="AJ10" i="22"/>
  <c r="AI10" i="22"/>
  <c r="AH10" i="22"/>
  <c r="Q10" i="12" s="1"/>
  <c r="AG10" i="22"/>
  <c r="AF10" i="22"/>
  <c r="AE10" i="22"/>
  <c r="AD10" i="22"/>
  <c r="AC10" i="22"/>
  <c r="AB10" i="22"/>
  <c r="AA10" i="22"/>
  <c r="Z10" i="22"/>
  <c r="Y10" i="22"/>
  <c r="X10" i="22"/>
  <c r="W10" i="22"/>
  <c r="V10" i="22"/>
  <c r="U10" i="22"/>
  <c r="U10" i="12" s="1"/>
  <c r="T10" i="22"/>
  <c r="S10" i="22"/>
  <c r="R10" i="22"/>
  <c r="Q10" i="22"/>
  <c r="P10" i="22"/>
  <c r="O10" i="22"/>
  <c r="N10" i="22"/>
  <c r="M10" i="22"/>
  <c r="L10" i="22"/>
  <c r="K10" i="22"/>
  <c r="BK9" i="22"/>
  <c r="BJ9" i="22"/>
  <c r="BI9" i="22"/>
  <c r="BH9" i="22"/>
  <c r="BG9" i="22"/>
  <c r="BF9" i="22"/>
  <c r="I9" i="12" s="1"/>
  <c r="BE9" i="22"/>
  <c r="BD9" i="22"/>
  <c r="BC9" i="22"/>
  <c r="BB9" i="22"/>
  <c r="E9" i="12" s="1"/>
  <c r="BA9" i="22"/>
  <c r="AZ9" i="22"/>
  <c r="AY9" i="22"/>
  <c r="AX9" i="22"/>
  <c r="AW9" i="22"/>
  <c r="AV9" i="22"/>
  <c r="AU9" i="22"/>
  <c r="AT9" i="22"/>
  <c r="M9" i="12" s="1"/>
  <c r="AS9" i="22"/>
  <c r="AR9" i="22"/>
  <c r="AQ9" i="22"/>
  <c r="AP9" i="22"/>
  <c r="AO9" i="22"/>
  <c r="AN9" i="22"/>
  <c r="AM9" i="22"/>
  <c r="AL9" i="22"/>
  <c r="AK9" i="22"/>
  <c r="AJ9" i="22"/>
  <c r="AI9" i="22"/>
  <c r="AH9" i="22"/>
  <c r="Q9" i="12" s="1"/>
  <c r="AG9" i="22"/>
  <c r="AF9" i="22"/>
  <c r="AE9" i="22"/>
  <c r="AD9" i="22"/>
  <c r="AC9" i="22"/>
  <c r="AB9" i="22"/>
  <c r="AA9" i="22"/>
  <c r="Z9" i="22"/>
  <c r="Y9" i="22"/>
  <c r="X9" i="22"/>
  <c r="W9" i="22"/>
  <c r="V9" i="22"/>
  <c r="U9" i="22"/>
  <c r="U9" i="12" s="1"/>
  <c r="T9" i="22"/>
  <c r="S9" i="22"/>
  <c r="R9" i="22"/>
  <c r="Q9" i="22"/>
  <c r="P9" i="22"/>
  <c r="O9" i="22"/>
  <c r="N9" i="22"/>
  <c r="M9" i="22"/>
  <c r="L9" i="22"/>
  <c r="K9" i="22"/>
  <c r="BK8" i="22"/>
  <c r="BJ8" i="22"/>
  <c r="BI8" i="22"/>
  <c r="BH8" i="22"/>
  <c r="BG8" i="22"/>
  <c r="BF8" i="22"/>
  <c r="I8" i="12" s="1"/>
  <c r="BE8" i="22"/>
  <c r="BD8" i="22"/>
  <c r="BC8" i="22"/>
  <c r="BB8" i="22"/>
  <c r="E8" i="12" s="1"/>
  <c r="BA8" i="22"/>
  <c r="AZ8" i="22"/>
  <c r="AY8" i="22"/>
  <c r="AX8" i="22"/>
  <c r="AW8" i="22"/>
  <c r="AV8" i="22"/>
  <c r="AU8" i="22"/>
  <c r="AT8" i="22"/>
  <c r="M8" i="12" s="1"/>
  <c r="AS8" i="22"/>
  <c r="AR8" i="22"/>
  <c r="AQ8" i="22"/>
  <c r="AP8" i="22"/>
  <c r="AO8" i="22"/>
  <c r="AN8" i="22"/>
  <c r="AM8" i="22"/>
  <c r="AL8" i="22"/>
  <c r="AK8" i="22"/>
  <c r="AJ8" i="22"/>
  <c r="AI8" i="22"/>
  <c r="AH8" i="22"/>
  <c r="Q8" i="12" s="1"/>
  <c r="AG8" i="22"/>
  <c r="AF8" i="22"/>
  <c r="AE8" i="22"/>
  <c r="AD8" i="22"/>
  <c r="AC8" i="22"/>
  <c r="AB8" i="22"/>
  <c r="AA8" i="22"/>
  <c r="Z8" i="22"/>
  <c r="Y8" i="22"/>
  <c r="X8" i="22"/>
  <c r="W8" i="22"/>
  <c r="V8" i="22"/>
  <c r="U8" i="22"/>
  <c r="U8" i="12" s="1"/>
  <c r="T8" i="22"/>
  <c r="S8" i="22"/>
  <c r="R8" i="22"/>
  <c r="Q8" i="22"/>
  <c r="P8" i="22"/>
  <c r="O8" i="22"/>
  <c r="N8" i="22"/>
  <c r="M8" i="22"/>
  <c r="L8" i="22"/>
  <c r="K8" i="22"/>
  <c r="BK7" i="22"/>
  <c r="BJ7" i="22"/>
  <c r="BI7" i="22"/>
  <c r="BH7" i="22"/>
  <c r="BG7" i="22"/>
  <c r="BF7" i="22"/>
  <c r="I7" i="12" s="1"/>
  <c r="BE7" i="22"/>
  <c r="BD7" i="22"/>
  <c r="BC7" i="22"/>
  <c r="BB7" i="22"/>
  <c r="E7" i="12" s="1"/>
  <c r="BA7" i="22"/>
  <c r="AZ7" i="22"/>
  <c r="AY7" i="22"/>
  <c r="AX7" i="22"/>
  <c r="AW7" i="22"/>
  <c r="AV7" i="22"/>
  <c r="AU7" i="22"/>
  <c r="AT7" i="22"/>
  <c r="M7" i="12" s="1"/>
  <c r="AS7" i="22"/>
  <c r="AR7" i="22"/>
  <c r="AQ7" i="22"/>
  <c r="AP7" i="22"/>
  <c r="AO7" i="22"/>
  <c r="AN7" i="22"/>
  <c r="AM7" i="22"/>
  <c r="AL7" i="22"/>
  <c r="AK7" i="22"/>
  <c r="AJ7" i="22"/>
  <c r="AI7" i="22"/>
  <c r="AH7" i="22"/>
  <c r="Q7" i="12" s="1"/>
  <c r="AG7" i="22"/>
  <c r="AF7" i="22"/>
  <c r="AE7" i="22"/>
  <c r="AD7" i="22"/>
  <c r="AC7" i="22"/>
  <c r="AB7" i="22"/>
  <c r="AA7" i="22"/>
  <c r="Z7" i="22"/>
  <c r="Y7" i="22"/>
  <c r="X7" i="22"/>
  <c r="W7" i="22"/>
  <c r="V7" i="22"/>
  <c r="U7" i="22"/>
  <c r="U7" i="12" s="1"/>
  <c r="T7" i="22"/>
  <c r="S7" i="22"/>
  <c r="R7" i="22"/>
  <c r="Q7" i="22"/>
  <c r="P7" i="22"/>
  <c r="O7" i="22"/>
  <c r="N7" i="22"/>
  <c r="M7" i="22"/>
  <c r="L7" i="22"/>
  <c r="K7" i="22"/>
  <c r="BK3" i="22"/>
  <c r="BJ3" i="22"/>
  <c r="BI3" i="22"/>
  <c r="BH3" i="22"/>
  <c r="BG3" i="22"/>
  <c r="BF3" i="22"/>
  <c r="BE3" i="22"/>
  <c r="BD3" i="22"/>
  <c r="BC3" i="22"/>
  <c r="BB3" i="22"/>
  <c r="BA3" i="22"/>
  <c r="AZ3" i="22"/>
  <c r="AY3" i="22"/>
  <c r="AX3" i="22"/>
  <c r="AW3" i="22"/>
  <c r="AV3" i="22"/>
  <c r="AU3" i="22"/>
  <c r="AT3" i="22"/>
  <c r="AS3" i="22"/>
  <c r="AR3" i="22"/>
  <c r="AQ3" i="22"/>
  <c r="AP3" i="22"/>
  <c r="AO3" i="22"/>
  <c r="AN3" i="22"/>
  <c r="AM3" i="22"/>
  <c r="AL3" i="22"/>
  <c r="AK3" i="22"/>
  <c r="AJ3" i="22"/>
  <c r="AI3" i="22"/>
  <c r="AH3" i="22"/>
  <c r="AG3" i="22"/>
  <c r="AF3" i="22"/>
  <c r="AE3" i="22"/>
  <c r="AD3" i="22"/>
  <c r="AC3" i="22"/>
  <c r="AB3" i="22"/>
  <c r="AA3" i="22"/>
  <c r="Z3" i="22"/>
  <c r="Y3" i="22"/>
  <c r="X3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I3" i="22"/>
  <c r="H3" i="22"/>
  <c r="G3" i="22"/>
  <c r="F3" i="22"/>
  <c r="E3" i="22"/>
  <c r="D3" i="22"/>
  <c r="C3" i="22"/>
  <c r="Z63" i="21"/>
  <c r="U63" i="21"/>
  <c r="AB63" i="21" s="1"/>
  <c r="AC63" i="21" s="1"/>
  <c r="P63" i="21"/>
  <c r="I63" i="21"/>
  <c r="E63" i="21"/>
  <c r="C63" i="21"/>
  <c r="Z57" i="21"/>
  <c r="U57" i="21"/>
  <c r="P57" i="21"/>
  <c r="S57" i="21" s="1"/>
  <c r="I57" i="21"/>
  <c r="E57" i="21"/>
  <c r="C57" i="21"/>
  <c r="X66" i="24"/>
  <c r="S66" i="24"/>
  <c r="Z66" i="24" s="1"/>
  <c r="AA66" i="24" s="1"/>
  <c r="N66" i="24"/>
  <c r="Q66" i="24" s="1"/>
  <c r="X63" i="24"/>
  <c r="S63" i="24"/>
  <c r="N63" i="24"/>
  <c r="Q63" i="24" s="1"/>
  <c r="X57" i="24"/>
  <c r="S57" i="24"/>
  <c r="N57" i="24"/>
  <c r="AL27" i="24"/>
  <c r="AM26" i="24"/>
  <c r="AN26" i="24" s="1"/>
  <c r="AL26" i="24"/>
  <c r="AE26" i="24"/>
  <c r="AJ26" i="24" s="1"/>
  <c r="AL25" i="24"/>
  <c r="AJ25" i="24"/>
  <c r="AI25" i="24"/>
  <c r="AE25" i="24"/>
  <c r="AM25" i="24" s="1"/>
  <c r="AN25" i="24" s="1"/>
  <c r="AL24" i="24"/>
  <c r="AJ24" i="24"/>
  <c r="AE24" i="24"/>
  <c r="AM24" i="24" s="1"/>
  <c r="AN24" i="24" s="1"/>
  <c r="AL23" i="24"/>
  <c r="AE23" i="24"/>
  <c r="AJ23" i="24" s="1"/>
  <c r="AL22" i="24"/>
  <c r="AE22" i="24"/>
  <c r="AJ22" i="24" s="1"/>
  <c r="AL21" i="24"/>
  <c r="AJ21" i="24"/>
  <c r="AE21" i="24"/>
  <c r="AM21" i="24" s="1"/>
  <c r="AN21" i="24" s="1"/>
  <c r="AL20" i="24"/>
  <c r="AJ20" i="24"/>
  <c r="AE20" i="24"/>
  <c r="AM20" i="24" s="1"/>
  <c r="AN20" i="24" s="1"/>
  <c r="AL19" i="24"/>
  <c r="AE19" i="24"/>
  <c r="AJ19" i="24" s="1"/>
  <c r="AL18" i="24"/>
  <c r="AE18" i="24"/>
  <c r="AJ18" i="24" s="1"/>
  <c r="AL17" i="24"/>
  <c r="AJ17" i="24"/>
  <c r="AE17" i="24"/>
  <c r="AM17" i="24" s="1"/>
  <c r="AN17" i="24" s="1"/>
  <c r="AL16" i="24"/>
  <c r="AJ16" i="24"/>
  <c r="AE16" i="24"/>
  <c r="AM16" i="24" s="1"/>
  <c r="AN16" i="24" s="1"/>
  <c r="AL15" i="24"/>
  <c r="AE15" i="24"/>
  <c r="AJ15" i="24" s="1"/>
  <c r="AL14" i="24"/>
  <c r="AE14" i="24"/>
  <c r="AJ14" i="24" s="1"/>
  <c r="AL13" i="24"/>
  <c r="AE13" i="24"/>
  <c r="AM13" i="24" s="1"/>
  <c r="AN13" i="24" s="1"/>
  <c r="AL12" i="24"/>
  <c r="AL11" i="24"/>
  <c r="AJ11" i="24"/>
  <c r="AI11" i="24"/>
  <c r="AE11" i="24"/>
  <c r="AM11" i="24" s="1"/>
  <c r="AN11" i="24" s="1"/>
  <c r="AL10" i="24"/>
  <c r="AE10" i="24"/>
  <c r="AJ10" i="24" s="1"/>
  <c r="AL8" i="24"/>
  <c r="AE8" i="24"/>
  <c r="AJ8" i="24" s="1"/>
  <c r="AL7" i="24"/>
  <c r="AJ7" i="24"/>
  <c r="AI7" i="24"/>
  <c r="AE7" i="24"/>
  <c r="AM7" i="24" s="1"/>
  <c r="AN7" i="24" s="1"/>
  <c r="AL6" i="24"/>
  <c r="AE5" i="24"/>
  <c r="S31" i="24"/>
  <c r="X31" i="24"/>
  <c r="D31" i="13"/>
  <c r="U31" i="21" s="1"/>
  <c r="C31" i="13"/>
  <c r="Z31" i="21" s="1"/>
  <c r="P9" i="13"/>
  <c r="E9" i="24"/>
  <c r="N9" i="24"/>
  <c r="S9" i="24"/>
  <c r="X9" i="24"/>
  <c r="E9" i="13"/>
  <c r="D9" i="13"/>
  <c r="C9" i="13"/>
  <c r="BJ69" i="20"/>
  <c r="BI69" i="20"/>
  <c r="BH69" i="20"/>
  <c r="BG69" i="20"/>
  <c r="BE69" i="20"/>
  <c r="BE29" i="2" s="1"/>
  <c r="BD69" i="20"/>
  <c r="BD29" i="2" s="1"/>
  <c r="BC69" i="20"/>
  <c r="BC29" i="2" s="1"/>
  <c r="BB69" i="20"/>
  <c r="BB29" i="2" s="1"/>
  <c r="BA69" i="20"/>
  <c r="BA29" i="2" s="1"/>
  <c r="AZ69" i="20"/>
  <c r="AZ29" i="2" s="1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G69" i="20"/>
  <c r="F69" i="20"/>
  <c r="E69" i="20"/>
  <c r="D69" i="20"/>
  <c r="C69" i="20"/>
  <c r="BJ68" i="20"/>
  <c r="BI68" i="20"/>
  <c r="BH68" i="20"/>
  <c r="BG68" i="20"/>
  <c r="BE68" i="20"/>
  <c r="BE28" i="2" s="1"/>
  <c r="BD68" i="20"/>
  <c r="BD28" i="2" s="1"/>
  <c r="BC68" i="20"/>
  <c r="BC28" i="2" s="1"/>
  <c r="BB68" i="20"/>
  <c r="BB28" i="2" s="1"/>
  <c r="BA68" i="20"/>
  <c r="BA28" i="2" s="1"/>
  <c r="AZ68" i="20"/>
  <c r="AZ28" i="2" s="1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G68" i="20"/>
  <c r="F68" i="20"/>
  <c r="E68" i="20"/>
  <c r="D68" i="20"/>
  <c r="C68" i="20"/>
  <c r="BJ67" i="20"/>
  <c r="BI67" i="20"/>
  <c r="BH67" i="20"/>
  <c r="BG67" i="20"/>
  <c r="BE67" i="20"/>
  <c r="BE27" i="2" s="1"/>
  <c r="BD67" i="20"/>
  <c r="BD27" i="2" s="1"/>
  <c r="BC67" i="20"/>
  <c r="BC27" i="2" s="1"/>
  <c r="BB67" i="20"/>
  <c r="BB27" i="2" s="1"/>
  <c r="BA67" i="20"/>
  <c r="BA27" i="2" s="1"/>
  <c r="AZ67" i="20"/>
  <c r="AZ27" i="2" s="1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J64" i="20"/>
  <c r="BI64" i="20"/>
  <c r="BH64" i="20"/>
  <c r="BG64" i="20"/>
  <c r="BE64" i="20"/>
  <c r="BE24" i="2" s="1"/>
  <c r="BD64" i="20"/>
  <c r="BD24" i="2" s="1"/>
  <c r="BC64" i="20"/>
  <c r="BC24" i="2" s="1"/>
  <c r="BB64" i="20"/>
  <c r="BA64" i="20"/>
  <c r="BA24" i="2" s="1"/>
  <c r="AZ64" i="20"/>
  <c r="AZ24" i="2" s="1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G64" i="20"/>
  <c r="F64" i="20"/>
  <c r="E64" i="20"/>
  <c r="D64" i="20"/>
  <c r="C64" i="20"/>
  <c r="BJ61" i="20"/>
  <c r="BI61" i="20"/>
  <c r="BH61" i="20"/>
  <c r="BG61" i="20"/>
  <c r="BE61" i="20"/>
  <c r="BE22" i="2" s="1"/>
  <c r="BD61" i="20"/>
  <c r="BD22" i="2" s="1"/>
  <c r="BC61" i="20"/>
  <c r="BC22" i="2" s="1"/>
  <c r="BB61" i="20"/>
  <c r="BB22" i="2" s="1"/>
  <c r="BA61" i="20"/>
  <c r="BA22" i="2" s="1"/>
  <c r="AZ61" i="20"/>
  <c r="AZ22" i="2" s="1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G61" i="20"/>
  <c r="F61" i="20"/>
  <c r="E61" i="20"/>
  <c r="D61" i="20"/>
  <c r="C61" i="20"/>
  <c r="BJ60" i="20"/>
  <c r="BI60" i="20"/>
  <c r="BH60" i="20"/>
  <c r="BG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G60" i="20"/>
  <c r="F60" i="20"/>
  <c r="E60" i="20"/>
  <c r="D60" i="20"/>
  <c r="C60" i="20"/>
  <c r="BJ59" i="20"/>
  <c r="BI59" i="20"/>
  <c r="BH59" i="20"/>
  <c r="BG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G59" i="20"/>
  <c r="F59" i="20"/>
  <c r="E59" i="20"/>
  <c r="D59" i="20"/>
  <c r="C59" i="20"/>
  <c r="BJ58" i="20"/>
  <c r="BI58" i="20"/>
  <c r="BH58" i="20"/>
  <c r="BG58" i="20"/>
  <c r="BE58" i="20"/>
  <c r="BE21" i="2" s="1"/>
  <c r="BD58" i="20"/>
  <c r="BD21" i="2" s="1"/>
  <c r="BC58" i="20"/>
  <c r="BC21" i="2" s="1"/>
  <c r="BB58" i="20"/>
  <c r="BB21" i="2" s="1"/>
  <c r="BA58" i="20"/>
  <c r="BA21" i="2" s="1"/>
  <c r="AZ58" i="20"/>
  <c r="AZ21" i="2" s="1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G58" i="20"/>
  <c r="F58" i="20"/>
  <c r="E58" i="20"/>
  <c r="D58" i="20"/>
  <c r="C58" i="20"/>
  <c r="BJ55" i="20"/>
  <c r="BI55" i="20"/>
  <c r="BH55" i="20"/>
  <c r="BG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G55" i="20"/>
  <c r="F55" i="20"/>
  <c r="E55" i="20"/>
  <c r="D55" i="20"/>
  <c r="C55" i="20"/>
  <c r="BJ54" i="20"/>
  <c r="BI54" i="20"/>
  <c r="BH54" i="20"/>
  <c r="BG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G54" i="20"/>
  <c r="F54" i="20"/>
  <c r="E54" i="20"/>
  <c r="D54" i="20"/>
  <c r="C54" i="20"/>
  <c r="BJ53" i="20"/>
  <c r="BI53" i="20"/>
  <c r="BH53" i="20"/>
  <c r="BG53" i="20"/>
  <c r="BE53" i="20"/>
  <c r="BE19" i="2" s="1"/>
  <c r="BD53" i="20"/>
  <c r="BD19" i="2" s="1"/>
  <c r="BC53" i="20"/>
  <c r="BC19" i="2" s="1"/>
  <c r="BB53" i="20"/>
  <c r="BB19" i="2" s="1"/>
  <c r="BA53" i="20"/>
  <c r="BA19" i="2" s="1"/>
  <c r="AZ53" i="20"/>
  <c r="AZ19" i="2" s="1"/>
  <c r="AY53" i="20"/>
  <c r="AY19" i="2" s="1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G53" i="20"/>
  <c r="F53" i="20"/>
  <c r="E53" i="20"/>
  <c r="D53" i="20"/>
  <c r="C53" i="20"/>
  <c r="BJ52" i="20"/>
  <c r="BI52" i="20"/>
  <c r="BH52" i="20"/>
  <c r="BG52" i="20"/>
  <c r="BE52" i="20"/>
  <c r="BE17" i="2" s="1"/>
  <c r="BD52" i="20"/>
  <c r="BD17" i="2" s="1"/>
  <c r="BC52" i="20"/>
  <c r="BC17" i="2" s="1"/>
  <c r="BB52" i="20"/>
  <c r="BB17" i="2" s="1"/>
  <c r="BA52" i="20"/>
  <c r="BA17" i="2" s="1"/>
  <c r="AZ52" i="20"/>
  <c r="AZ17" i="2" s="1"/>
  <c r="AY52" i="20"/>
  <c r="AX52" i="20"/>
  <c r="BL82" i="20" s="1"/>
  <c r="AW52" i="20"/>
  <c r="AV52" i="20"/>
  <c r="AU52" i="20"/>
  <c r="AT52" i="20"/>
  <c r="AS52" i="20"/>
  <c r="AR52" i="20"/>
  <c r="AQ52" i="20"/>
  <c r="AP52" i="20"/>
  <c r="AO52" i="20"/>
  <c r="AN52" i="20"/>
  <c r="AM52" i="20"/>
  <c r="AL52" i="20"/>
  <c r="AK52" i="20"/>
  <c r="AJ52" i="20"/>
  <c r="AI52" i="20"/>
  <c r="AH52" i="20"/>
  <c r="AG52" i="20"/>
  <c r="AF52" i="20"/>
  <c r="AE52" i="20"/>
  <c r="AD52" i="20"/>
  <c r="AC52" i="20"/>
  <c r="AB52" i="20"/>
  <c r="AA52" i="20"/>
  <c r="Z52" i="20"/>
  <c r="Y52" i="20"/>
  <c r="X52" i="20"/>
  <c r="W52" i="20"/>
  <c r="V52" i="20"/>
  <c r="U52" i="20"/>
  <c r="T52" i="20"/>
  <c r="S52" i="20"/>
  <c r="R52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C52" i="20"/>
  <c r="BJ51" i="20"/>
  <c r="BI51" i="20"/>
  <c r="BH51" i="20"/>
  <c r="BG51" i="20"/>
  <c r="BE51" i="20"/>
  <c r="BD51" i="20"/>
  <c r="BC51" i="20"/>
  <c r="BB51" i="20"/>
  <c r="BA51" i="20"/>
  <c r="AZ51" i="20"/>
  <c r="AY51" i="20"/>
  <c r="AX51" i="20"/>
  <c r="AW51" i="20"/>
  <c r="AV51" i="20"/>
  <c r="AU51" i="20"/>
  <c r="AT51" i="20"/>
  <c r="AS51" i="20"/>
  <c r="AR51" i="20"/>
  <c r="AQ51" i="20"/>
  <c r="AP51" i="20"/>
  <c r="AO51" i="20"/>
  <c r="AN51" i="20"/>
  <c r="AM51" i="20"/>
  <c r="AL51" i="20"/>
  <c r="AK51" i="20"/>
  <c r="AJ51" i="20"/>
  <c r="AI51" i="20"/>
  <c r="AH51" i="20"/>
  <c r="AG51" i="20"/>
  <c r="AF51" i="20"/>
  <c r="AE51" i="20"/>
  <c r="AD51" i="20"/>
  <c r="AC51" i="20"/>
  <c r="AB51" i="20"/>
  <c r="AA51" i="20"/>
  <c r="Z51" i="20"/>
  <c r="Y51" i="20"/>
  <c r="X51" i="20"/>
  <c r="W51" i="20"/>
  <c r="V51" i="20"/>
  <c r="U51" i="20"/>
  <c r="T51" i="20"/>
  <c r="S51" i="20"/>
  <c r="R51" i="20"/>
  <c r="Q51" i="20"/>
  <c r="P51" i="20"/>
  <c r="O51" i="20"/>
  <c r="N51" i="20"/>
  <c r="M51" i="20"/>
  <c r="L51" i="20"/>
  <c r="K51" i="20"/>
  <c r="J51" i="20"/>
  <c r="I51" i="20"/>
  <c r="H51" i="20"/>
  <c r="G51" i="20"/>
  <c r="F51" i="20"/>
  <c r="E51" i="20"/>
  <c r="D51" i="20"/>
  <c r="C51" i="20"/>
  <c r="BJ50" i="20"/>
  <c r="BI50" i="20"/>
  <c r="BH50" i="20"/>
  <c r="BG50" i="20"/>
  <c r="BE50" i="20"/>
  <c r="BD50" i="20"/>
  <c r="BC50" i="20"/>
  <c r="BB50" i="20"/>
  <c r="BA50" i="20"/>
  <c r="AZ50" i="20"/>
  <c r="AY50" i="20"/>
  <c r="AX50" i="20"/>
  <c r="AW50" i="20"/>
  <c r="AV50" i="20"/>
  <c r="AU50" i="20"/>
  <c r="AT50" i="20"/>
  <c r="AS50" i="20"/>
  <c r="AR50" i="20"/>
  <c r="AQ50" i="20"/>
  <c r="AP50" i="20"/>
  <c r="AO50" i="20"/>
  <c r="AN50" i="20"/>
  <c r="AM50" i="20"/>
  <c r="AL50" i="20"/>
  <c r="AK50" i="20"/>
  <c r="AJ50" i="20"/>
  <c r="AI50" i="20"/>
  <c r="AH50" i="20"/>
  <c r="AG50" i="20"/>
  <c r="AF50" i="20"/>
  <c r="AE50" i="20"/>
  <c r="AD50" i="20"/>
  <c r="AC50" i="20"/>
  <c r="AB50" i="20"/>
  <c r="AA50" i="20"/>
  <c r="Z50" i="20"/>
  <c r="Y50" i="20"/>
  <c r="X50" i="20"/>
  <c r="W50" i="20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H50" i="20"/>
  <c r="G50" i="20"/>
  <c r="F50" i="20"/>
  <c r="E50" i="20"/>
  <c r="D50" i="20"/>
  <c r="C50" i="20"/>
  <c r="BJ49" i="20"/>
  <c r="BI49" i="20"/>
  <c r="BH49" i="20"/>
  <c r="BG49" i="20"/>
  <c r="BE49" i="20"/>
  <c r="BD49" i="20"/>
  <c r="BC49" i="20"/>
  <c r="BB49" i="20"/>
  <c r="BA49" i="20"/>
  <c r="AZ49" i="20"/>
  <c r="AY49" i="20"/>
  <c r="AX49" i="20"/>
  <c r="AW49" i="20"/>
  <c r="AV49" i="20"/>
  <c r="AU49" i="20"/>
  <c r="AT49" i="20"/>
  <c r="AS49" i="20"/>
  <c r="AR49" i="20"/>
  <c r="AQ49" i="20"/>
  <c r="AP49" i="20"/>
  <c r="AO49" i="20"/>
  <c r="AN49" i="20"/>
  <c r="AM49" i="20"/>
  <c r="AL49" i="20"/>
  <c r="AK49" i="20"/>
  <c r="AJ49" i="20"/>
  <c r="AI49" i="20"/>
  <c r="AH49" i="20"/>
  <c r="AG49" i="20"/>
  <c r="AF49" i="20"/>
  <c r="AE49" i="20"/>
  <c r="AD49" i="20"/>
  <c r="AC49" i="20"/>
  <c r="AB49" i="20"/>
  <c r="AA49" i="20"/>
  <c r="Z49" i="20"/>
  <c r="Y49" i="20"/>
  <c r="X49" i="20"/>
  <c r="W49" i="20"/>
  <c r="V49" i="20"/>
  <c r="U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H49" i="20"/>
  <c r="G49" i="20"/>
  <c r="F49" i="20"/>
  <c r="E49" i="20"/>
  <c r="D49" i="20"/>
  <c r="C49" i="20"/>
  <c r="BP48" i="20"/>
  <c r="BJ48" i="20"/>
  <c r="BI48" i="20"/>
  <c r="BH48" i="20"/>
  <c r="BG48" i="20"/>
  <c r="BE48" i="20"/>
  <c r="BD48" i="20"/>
  <c r="BC48" i="20"/>
  <c r="BB48" i="20"/>
  <c r="BA48" i="20"/>
  <c r="AZ48" i="20"/>
  <c r="AY48" i="20"/>
  <c r="AX48" i="20"/>
  <c r="AW48" i="20"/>
  <c r="AV48" i="20"/>
  <c r="AU48" i="20"/>
  <c r="AT48" i="20"/>
  <c r="AS48" i="20"/>
  <c r="AR48" i="20"/>
  <c r="AQ48" i="20"/>
  <c r="AP48" i="20"/>
  <c r="AO48" i="20"/>
  <c r="AN48" i="20"/>
  <c r="AM48" i="20"/>
  <c r="AL48" i="20"/>
  <c r="AK48" i="20"/>
  <c r="AJ48" i="20"/>
  <c r="AI48" i="20"/>
  <c r="AH48" i="20"/>
  <c r="AG48" i="20"/>
  <c r="AF48" i="20"/>
  <c r="AE48" i="20"/>
  <c r="AD48" i="20"/>
  <c r="AC48" i="20"/>
  <c r="AB48" i="20"/>
  <c r="AA48" i="20"/>
  <c r="Z48" i="20"/>
  <c r="Y48" i="20"/>
  <c r="X48" i="20"/>
  <c r="W48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BJ47" i="20"/>
  <c r="BI47" i="20"/>
  <c r="BH47" i="20"/>
  <c r="BG47" i="20"/>
  <c r="BE47" i="20"/>
  <c r="BD47" i="20"/>
  <c r="BC47" i="20"/>
  <c r="BB47" i="20"/>
  <c r="BA47" i="20"/>
  <c r="AZ47" i="20"/>
  <c r="AY47" i="20"/>
  <c r="AX47" i="20"/>
  <c r="AW47" i="20"/>
  <c r="AV47" i="20"/>
  <c r="AU47" i="20"/>
  <c r="AT47" i="20"/>
  <c r="AS47" i="20"/>
  <c r="AR47" i="20"/>
  <c r="AQ47" i="20"/>
  <c r="AP47" i="20"/>
  <c r="AO47" i="20"/>
  <c r="AN47" i="20"/>
  <c r="AM47" i="20"/>
  <c r="AL47" i="20"/>
  <c r="AK47" i="20"/>
  <c r="AJ47" i="20"/>
  <c r="AI47" i="20"/>
  <c r="AH47" i="20"/>
  <c r="AG47" i="20"/>
  <c r="AF47" i="20"/>
  <c r="AE47" i="20"/>
  <c r="AD47" i="20"/>
  <c r="AC47" i="20"/>
  <c r="AB47" i="20"/>
  <c r="AA47" i="20"/>
  <c r="Z47" i="20"/>
  <c r="Y47" i="20"/>
  <c r="X47" i="20"/>
  <c r="W47" i="20"/>
  <c r="V47" i="20"/>
  <c r="U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H47" i="20"/>
  <c r="G47" i="20"/>
  <c r="F47" i="20"/>
  <c r="E47" i="20"/>
  <c r="D47" i="20"/>
  <c r="C47" i="20"/>
  <c r="BJ46" i="20"/>
  <c r="BI46" i="20"/>
  <c r="BH46" i="20"/>
  <c r="BG46" i="20"/>
  <c r="BE46" i="20"/>
  <c r="BD46" i="20"/>
  <c r="BC46" i="20"/>
  <c r="BB46" i="20"/>
  <c r="BA46" i="20"/>
  <c r="AZ46" i="20"/>
  <c r="AY46" i="20"/>
  <c r="AX46" i="20"/>
  <c r="AW46" i="20"/>
  <c r="AV46" i="20"/>
  <c r="AU46" i="20"/>
  <c r="AT46" i="20"/>
  <c r="AS46" i="20"/>
  <c r="AR46" i="20"/>
  <c r="AQ46" i="20"/>
  <c r="AP46" i="20"/>
  <c r="AO46" i="20"/>
  <c r="AN46" i="20"/>
  <c r="AM46" i="20"/>
  <c r="AL46" i="20"/>
  <c r="AK46" i="20"/>
  <c r="AJ46" i="20"/>
  <c r="AI46" i="20"/>
  <c r="AH46" i="20"/>
  <c r="AG46" i="20"/>
  <c r="AF46" i="20"/>
  <c r="AE46" i="20"/>
  <c r="AD46" i="20"/>
  <c r="AC46" i="20"/>
  <c r="AB46" i="20"/>
  <c r="AA46" i="20"/>
  <c r="Z46" i="20"/>
  <c r="Y46" i="20"/>
  <c r="X46" i="20"/>
  <c r="W46" i="20"/>
  <c r="V46" i="20"/>
  <c r="U46" i="20"/>
  <c r="T46" i="20"/>
  <c r="S46" i="20"/>
  <c r="R46" i="20"/>
  <c r="Q46" i="20"/>
  <c r="P46" i="20"/>
  <c r="O46" i="20"/>
  <c r="N46" i="20"/>
  <c r="M46" i="20"/>
  <c r="L46" i="20"/>
  <c r="K46" i="20"/>
  <c r="J46" i="20"/>
  <c r="I46" i="20"/>
  <c r="H46" i="20"/>
  <c r="G46" i="20"/>
  <c r="F46" i="20"/>
  <c r="E46" i="20"/>
  <c r="D46" i="20"/>
  <c r="C46" i="20"/>
  <c r="BJ45" i="20"/>
  <c r="BI45" i="20"/>
  <c r="BH45" i="20"/>
  <c r="BG45" i="20"/>
  <c r="BE45" i="20"/>
  <c r="BD45" i="20"/>
  <c r="BC45" i="20"/>
  <c r="BB45" i="20"/>
  <c r="BA45" i="20"/>
  <c r="AZ45" i="20"/>
  <c r="AY45" i="20"/>
  <c r="AX45" i="20"/>
  <c r="AW45" i="20"/>
  <c r="AV45" i="20"/>
  <c r="AU45" i="20"/>
  <c r="AT45" i="20"/>
  <c r="AS45" i="20"/>
  <c r="AR45" i="20"/>
  <c r="AQ45" i="20"/>
  <c r="AP45" i="20"/>
  <c r="AO45" i="20"/>
  <c r="AN45" i="20"/>
  <c r="AM45" i="20"/>
  <c r="AL45" i="20"/>
  <c r="AK45" i="20"/>
  <c r="AJ45" i="20"/>
  <c r="AI45" i="20"/>
  <c r="AH45" i="20"/>
  <c r="AG45" i="20"/>
  <c r="AF45" i="20"/>
  <c r="AE45" i="20"/>
  <c r="AD45" i="20"/>
  <c r="AC45" i="20"/>
  <c r="AB45" i="20"/>
  <c r="AA45" i="20"/>
  <c r="Z45" i="20"/>
  <c r="Y45" i="20"/>
  <c r="X45" i="20"/>
  <c r="W45" i="20"/>
  <c r="V45" i="20"/>
  <c r="U45" i="20"/>
  <c r="T45" i="20"/>
  <c r="S45" i="20"/>
  <c r="R45" i="20"/>
  <c r="Q45" i="20"/>
  <c r="P45" i="20"/>
  <c r="O45" i="20"/>
  <c r="N45" i="20"/>
  <c r="M45" i="20"/>
  <c r="L45" i="20"/>
  <c r="K45" i="20"/>
  <c r="J45" i="20"/>
  <c r="I45" i="20"/>
  <c r="H45" i="20"/>
  <c r="G45" i="20"/>
  <c r="F45" i="20"/>
  <c r="E45" i="20"/>
  <c r="D45" i="20"/>
  <c r="C45" i="20"/>
  <c r="BJ44" i="20"/>
  <c r="BI44" i="20"/>
  <c r="BH44" i="20"/>
  <c r="BG44" i="20"/>
  <c r="BE44" i="20"/>
  <c r="BD44" i="20"/>
  <c r="BC44" i="20"/>
  <c r="BB44" i="20"/>
  <c r="BA44" i="20"/>
  <c r="AZ44" i="20"/>
  <c r="AY44" i="20"/>
  <c r="AX44" i="20"/>
  <c r="AW44" i="20"/>
  <c r="AV44" i="20"/>
  <c r="AU44" i="20"/>
  <c r="AT44" i="20"/>
  <c r="AS44" i="20"/>
  <c r="AR44" i="20"/>
  <c r="AQ44" i="20"/>
  <c r="AP44" i="20"/>
  <c r="AO44" i="20"/>
  <c r="AN44" i="20"/>
  <c r="AM44" i="20"/>
  <c r="AL44" i="20"/>
  <c r="AK44" i="20"/>
  <c r="AJ44" i="20"/>
  <c r="AI44" i="20"/>
  <c r="AH44" i="20"/>
  <c r="AG44" i="20"/>
  <c r="AF44" i="20"/>
  <c r="AE44" i="20"/>
  <c r="AD44" i="20"/>
  <c r="AC44" i="20"/>
  <c r="AB44" i="20"/>
  <c r="AA44" i="20"/>
  <c r="Z44" i="20"/>
  <c r="Y44" i="20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F44" i="20"/>
  <c r="E44" i="20"/>
  <c r="D44" i="20"/>
  <c r="C44" i="20"/>
  <c r="BJ43" i="20"/>
  <c r="BI43" i="20"/>
  <c r="BH43" i="20"/>
  <c r="BG43" i="20"/>
  <c r="BE43" i="20"/>
  <c r="BD43" i="20"/>
  <c r="BC43" i="20"/>
  <c r="BB43" i="20"/>
  <c r="BA43" i="20"/>
  <c r="AZ43" i="20"/>
  <c r="AY43" i="20"/>
  <c r="AX43" i="20"/>
  <c r="AW43" i="20"/>
  <c r="AV43" i="20"/>
  <c r="AU43" i="20"/>
  <c r="AT43" i="20"/>
  <c r="AS43" i="20"/>
  <c r="AR43" i="20"/>
  <c r="AQ43" i="20"/>
  <c r="AP43" i="20"/>
  <c r="AO43" i="20"/>
  <c r="AN43" i="20"/>
  <c r="AM43" i="20"/>
  <c r="AL43" i="20"/>
  <c r="AK43" i="20"/>
  <c r="AJ43" i="20"/>
  <c r="AI43" i="20"/>
  <c r="AH43" i="20"/>
  <c r="AG43" i="20"/>
  <c r="AF43" i="20"/>
  <c r="AE43" i="20"/>
  <c r="AD43" i="20"/>
  <c r="AC43" i="20"/>
  <c r="AB43" i="20"/>
  <c r="AA43" i="20"/>
  <c r="Z43" i="20"/>
  <c r="Y43" i="20"/>
  <c r="X43" i="20"/>
  <c r="W43" i="20"/>
  <c r="V43" i="20"/>
  <c r="U43" i="20"/>
  <c r="T43" i="20"/>
  <c r="S43" i="20"/>
  <c r="R43" i="20"/>
  <c r="Q43" i="20"/>
  <c r="P43" i="20"/>
  <c r="O43" i="20"/>
  <c r="N43" i="20"/>
  <c r="M43" i="20"/>
  <c r="L43" i="20"/>
  <c r="K43" i="20"/>
  <c r="J43" i="20"/>
  <c r="I43" i="20"/>
  <c r="H43" i="20"/>
  <c r="G43" i="20"/>
  <c r="F43" i="20"/>
  <c r="E43" i="20"/>
  <c r="D43" i="20"/>
  <c r="C43" i="20"/>
  <c r="BJ42" i="20"/>
  <c r="BI42" i="20"/>
  <c r="BH42" i="20"/>
  <c r="BG42" i="20"/>
  <c r="BE42" i="20"/>
  <c r="BD42" i="20"/>
  <c r="BC42" i="20"/>
  <c r="BB42" i="20"/>
  <c r="BA42" i="20"/>
  <c r="AZ42" i="20"/>
  <c r="AY42" i="20"/>
  <c r="AX42" i="20"/>
  <c r="AW42" i="20"/>
  <c r="AV42" i="20"/>
  <c r="AU42" i="20"/>
  <c r="AT42" i="20"/>
  <c r="AS42" i="20"/>
  <c r="AR42" i="20"/>
  <c r="AQ42" i="20"/>
  <c r="AP42" i="20"/>
  <c r="AO42" i="20"/>
  <c r="AN42" i="20"/>
  <c r="AM42" i="20"/>
  <c r="AL42" i="20"/>
  <c r="AK42" i="20"/>
  <c r="AJ42" i="20"/>
  <c r="AI42" i="20"/>
  <c r="AH42" i="20"/>
  <c r="AG42" i="20"/>
  <c r="AF42" i="20"/>
  <c r="AE42" i="20"/>
  <c r="AD42" i="20"/>
  <c r="AC42" i="20"/>
  <c r="AB42" i="20"/>
  <c r="AA42" i="20"/>
  <c r="Z42" i="20"/>
  <c r="Y42" i="20"/>
  <c r="X4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M41" i="20"/>
  <c r="BJ41" i="20"/>
  <c r="BI41" i="20"/>
  <c r="BH41" i="20"/>
  <c r="BG41" i="20"/>
  <c r="BE41" i="20"/>
  <c r="BD41" i="20"/>
  <c r="BC41" i="20"/>
  <c r="BB41" i="20"/>
  <c r="BA41" i="20"/>
  <c r="AZ41" i="20"/>
  <c r="AY41" i="20"/>
  <c r="AX41" i="20"/>
  <c r="AW41" i="20"/>
  <c r="AV41" i="20"/>
  <c r="AU41" i="20"/>
  <c r="AT41" i="20"/>
  <c r="AS41" i="20"/>
  <c r="AR41" i="20"/>
  <c r="AQ41" i="20"/>
  <c r="AP41" i="20"/>
  <c r="AO41" i="20"/>
  <c r="AN41" i="20"/>
  <c r="AM41" i="20"/>
  <c r="AL41" i="20"/>
  <c r="AK41" i="20"/>
  <c r="AJ41" i="20"/>
  <c r="AI41" i="20"/>
  <c r="AH41" i="20"/>
  <c r="AG41" i="20"/>
  <c r="AF41" i="20"/>
  <c r="AE41" i="20"/>
  <c r="AD41" i="20"/>
  <c r="AC41" i="20"/>
  <c r="AB41" i="20"/>
  <c r="AA41" i="20"/>
  <c r="Z41" i="20"/>
  <c r="Y41" i="20"/>
  <c r="X41" i="20"/>
  <c r="W41" i="20"/>
  <c r="V41" i="20"/>
  <c r="U41" i="20"/>
  <c r="T41" i="20"/>
  <c r="S41" i="20"/>
  <c r="R41" i="20"/>
  <c r="Q41" i="20"/>
  <c r="P41" i="20"/>
  <c r="O41" i="20"/>
  <c r="N41" i="20"/>
  <c r="M41" i="20"/>
  <c r="L41" i="20"/>
  <c r="K41" i="20"/>
  <c r="J41" i="20"/>
  <c r="I41" i="20"/>
  <c r="H41" i="20"/>
  <c r="G41" i="20"/>
  <c r="F41" i="20"/>
  <c r="E41" i="20"/>
  <c r="D41" i="20"/>
  <c r="C41" i="20"/>
  <c r="BJ40" i="20"/>
  <c r="BI40" i="20"/>
  <c r="BH40" i="20"/>
  <c r="BG40" i="20"/>
  <c r="BE40" i="20"/>
  <c r="BD40" i="20"/>
  <c r="BC40" i="20"/>
  <c r="BB40" i="20"/>
  <c r="BA40" i="20"/>
  <c r="AZ40" i="20"/>
  <c r="AY40" i="20"/>
  <c r="AX40" i="20"/>
  <c r="AW40" i="20"/>
  <c r="AV40" i="20"/>
  <c r="AU40" i="20"/>
  <c r="AT40" i="20"/>
  <c r="AS40" i="20"/>
  <c r="AR40" i="20"/>
  <c r="AQ40" i="20"/>
  <c r="AP40" i="20"/>
  <c r="AO40" i="20"/>
  <c r="AN40" i="20"/>
  <c r="AM40" i="20"/>
  <c r="AL40" i="20"/>
  <c r="AK40" i="20"/>
  <c r="AJ40" i="20"/>
  <c r="AI40" i="20"/>
  <c r="AH40" i="20"/>
  <c r="AG40" i="20"/>
  <c r="AF40" i="20"/>
  <c r="AE40" i="20"/>
  <c r="AD40" i="20"/>
  <c r="AC40" i="20"/>
  <c r="AB40" i="20"/>
  <c r="AA40" i="20"/>
  <c r="Z40" i="20"/>
  <c r="Y40" i="20"/>
  <c r="X40" i="20"/>
  <c r="W40" i="20"/>
  <c r="V40" i="20"/>
  <c r="U40" i="20"/>
  <c r="T40" i="20"/>
  <c r="S40" i="20"/>
  <c r="R40" i="20"/>
  <c r="Q40" i="20"/>
  <c r="P40" i="20"/>
  <c r="O40" i="20"/>
  <c r="N40" i="20"/>
  <c r="M40" i="20"/>
  <c r="L40" i="20"/>
  <c r="K40" i="20"/>
  <c r="J40" i="20"/>
  <c r="I40" i="20"/>
  <c r="H40" i="20"/>
  <c r="G40" i="20"/>
  <c r="F40" i="20"/>
  <c r="E40" i="20"/>
  <c r="D40" i="20"/>
  <c r="C40" i="20"/>
  <c r="BJ39" i="20"/>
  <c r="BI39" i="20"/>
  <c r="BH39" i="20"/>
  <c r="BG39" i="20"/>
  <c r="BE39" i="20"/>
  <c r="BD39" i="20"/>
  <c r="BC39" i="20"/>
  <c r="BB39" i="20"/>
  <c r="BA39" i="20"/>
  <c r="AZ39" i="20"/>
  <c r="AY39" i="20"/>
  <c r="AX39" i="20"/>
  <c r="AW39" i="20"/>
  <c r="AV39" i="20"/>
  <c r="AU39" i="20"/>
  <c r="AT39" i="20"/>
  <c r="AS39" i="20"/>
  <c r="AR39" i="20"/>
  <c r="AQ39" i="20"/>
  <c r="AP39" i="20"/>
  <c r="AO39" i="20"/>
  <c r="AN39" i="20"/>
  <c r="AM39" i="20"/>
  <c r="AL39" i="20"/>
  <c r="AK39" i="20"/>
  <c r="AJ39" i="20"/>
  <c r="AI39" i="20"/>
  <c r="AH39" i="20"/>
  <c r="AG39" i="20"/>
  <c r="AF39" i="20"/>
  <c r="AE39" i="20"/>
  <c r="AD39" i="20"/>
  <c r="AC39" i="20"/>
  <c r="AB39" i="20"/>
  <c r="AA39" i="20"/>
  <c r="Z39" i="20"/>
  <c r="Y39" i="20"/>
  <c r="X39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J38" i="20"/>
  <c r="BI38" i="20"/>
  <c r="BH38" i="20"/>
  <c r="BG38" i="20"/>
  <c r="BE38" i="20"/>
  <c r="BD38" i="20"/>
  <c r="BC38" i="20"/>
  <c r="BB38" i="20"/>
  <c r="BA38" i="20"/>
  <c r="AZ38" i="20"/>
  <c r="AY38" i="20"/>
  <c r="AX38" i="20"/>
  <c r="AW38" i="20"/>
  <c r="AV38" i="20"/>
  <c r="AU38" i="20"/>
  <c r="AT38" i="20"/>
  <c r="AS38" i="20"/>
  <c r="AR38" i="20"/>
  <c r="AQ38" i="20"/>
  <c r="AP38" i="20"/>
  <c r="AO38" i="20"/>
  <c r="AN38" i="20"/>
  <c r="AM38" i="20"/>
  <c r="AL38" i="20"/>
  <c r="AK38" i="20"/>
  <c r="AJ38" i="20"/>
  <c r="AI38" i="20"/>
  <c r="AH38" i="20"/>
  <c r="AG38" i="20"/>
  <c r="AF38" i="20"/>
  <c r="AE38" i="20"/>
  <c r="AD38" i="20"/>
  <c r="AC38" i="20"/>
  <c r="AB38" i="20"/>
  <c r="AA38" i="20"/>
  <c r="Z38" i="20"/>
  <c r="Y38" i="20"/>
  <c r="X38" i="20"/>
  <c r="W38" i="20"/>
  <c r="V38" i="20"/>
  <c r="U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H38" i="20"/>
  <c r="G38" i="20"/>
  <c r="F38" i="20"/>
  <c r="E38" i="20"/>
  <c r="D38" i="20"/>
  <c r="C38" i="20"/>
  <c r="BJ37" i="20"/>
  <c r="BI37" i="20"/>
  <c r="BH37" i="20"/>
  <c r="BG37" i="20"/>
  <c r="BE37" i="20"/>
  <c r="BD37" i="20"/>
  <c r="BC37" i="20"/>
  <c r="BB37" i="20"/>
  <c r="BA37" i="20"/>
  <c r="AZ37" i="20"/>
  <c r="AY37" i="20"/>
  <c r="AX37" i="20"/>
  <c r="AW37" i="20"/>
  <c r="AV37" i="20"/>
  <c r="AU37" i="20"/>
  <c r="AT37" i="20"/>
  <c r="AS37" i="20"/>
  <c r="AR37" i="20"/>
  <c r="AQ37" i="20"/>
  <c r="AP37" i="20"/>
  <c r="AO37" i="20"/>
  <c r="AN37" i="20"/>
  <c r="AM37" i="20"/>
  <c r="AL37" i="20"/>
  <c r="AK37" i="20"/>
  <c r="AJ37" i="20"/>
  <c r="AI37" i="20"/>
  <c r="AH37" i="20"/>
  <c r="AG37" i="20"/>
  <c r="AF37" i="20"/>
  <c r="AE37" i="20"/>
  <c r="AD37" i="20"/>
  <c r="AC37" i="20"/>
  <c r="AB37" i="20"/>
  <c r="AA37" i="20"/>
  <c r="Z37" i="20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H37" i="20"/>
  <c r="G37" i="20"/>
  <c r="F37" i="20"/>
  <c r="E37" i="20"/>
  <c r="D37" i="20"/>
  <c r="C37" i="20"/>
  <c r="BJ36" i="20"/>
  <c r="BI36" i="20"/>
  <c r="BH36" i="20"/>
  <c r="BG36" i="20"/>
  <c r="BE36" i="20"/>
  <c r="BD36" i="20"/>
  <c r="BC36" i="20"/>
  <c r="BB36" i="20"/>
  <c r="BA36" i="20"/>
  <c r="AZ36" i="20"/>
  <c r="AY36" i="20"/>
  <c r="AX36" i="20"/>
  <c r="AW36" i="20"/>
  <c r="AV36" i="20"/>
  <c r="AU36" i="20"/>
  <c r="AT36" i="20"/>
  <c r="AS36" i="20"/>
  <c r="AR36" i="20"/>
  <c r="AQ36" i="20"/>
  <c r="AP36" i="20"/>
  <c r="AO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J36" i="20"/>
  <c r="I36" i="20"/>
  <c r="H36" i="20"/>
  <c r="G36" i="20"/>
  <c r="F36" i="20"/>
  <c r="E36" i="20"/>
  <c r="D36" i="20"/>
  <c r="C36" i="20"/>
  <c r="BJ35" i="20"/>
  <c r="BI35" i="20"/>
  <c r="BH35" i="20"/>
  <c r="BG35" i="20"/>
  <c r="BE35" i="20"/>
  <c r="BD35" i="20"/>
  <c r="BC35" i="20"/>
  <c r="BB35" i="20"/>
  <c r="BA35" i="20"/>
  <c r="AZ35" i="20"/>
  <c r="AY35" i="20"/>
  <c r="AX35" i="20"/>
  <c r="AW35" i="20"/>
  <c r="AV35" i="20"/>
  <c r="AU35" i="20"/>
  <c r="AT35" i="20"/>
  <c r="AS35" i="20"/>
  <c r="AR35" i="20"/>
  <c r="AQ35" i="20"/>
  <c r="AP35" i="20"/>
  <c r="AO35" i="20"/>
  <c r="AN35" i="20"/>
  <c r="AM35" i="20"/>
  <c r="AL35" i="20"/>
  <c r="AK35" i="20"/>
  <c r="AJ35" i="20"/>
  <c r="AI35" i="20"/>
  <c r="AH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H35" i="20"/>
  <c r="G35" i="20"/>
  <c r="F35" i="20"/>
  <c r="E35" i="20"/>
  <c r="D35" i="20"/>
  <c r="C35" i="20"/>
  <c r="BJ33" i="20"/>
  <c r="BI33" i="20"/>
  <c r="BH33" i="20"/>
  <c r="BG33" i="20"/>
  <c r="BE33" i="20"/>
  <c r="BD33" i="20"/>
  <c r="BC33" i="20"/>
  <c r="BB33" i="20"/>
  <c r="BA33" i="20"/>
  <c r="AZ33" i="20"/>
  <c r="AY33" i="20"/>
  <c r="AX33" i="20"/>
  <c r="AW33" i="20"/>
  <c r="AV33" i="20"/>
  <c r="AU33" i="20"/>
  <c r="AT33" i="20"/>
  <c r="AS33" i="20"/>
  <c r="AR33" i="20"/>
  <c r="AQ33" i="20"/>
  <c r="AP33" i="20"/>
  <c r="AO33" i="20"/>
  <c r="AN33" i="20"/>
  <c r="AM33" i="20"/>
  <c r="AL33" i="20"/>
  <c r="AK33" i="20"/>
  <c r="AJ33" i="20"/>
  <c r="AI33" i="20"/>
  <c r="AH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J32" i="20"/>
  <c r="BI32" i="20"/>
  <c r="BH32" i="20"/>
  <c r="BG32" i="20"/>
  <c r="BE32" i="20"/>
  <c r="BD32" i="20"/>
  <c r="BC32" i="20"/>
  <c r="BB32" i="20"/>
  <c r="BA32" i="20"/>
  <c r="AZ32" i="20"/>
  <c r="AY32" i="20"/>
  <c r="AX32" i="20"/>
  <c r="AW32" i="20"/>
  <c r="AV32" i="20"/>
  <c r="AU32" i="20"/>
  <c r="AT32" i="20"/>
  <c r="AS32" i="20"/>
  <c r="AR32" i="20"/>
  <c r="AQ32" i="20"/>
  <c r="AP32" i="20"/>
  <c r="AO32" i="20"/>
  <c r="AN32" i="20"/>
  <c r="AM32" i="20"/>
  <c r="AL32" i="20"/>
  <c r="AK32" i="20"/>
  <c r="AJ32" i="20"/>
  <c r="AI32" i="20"/>
  <c r="AH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C32" i="20"/>
  <c r="BW31" i="20"/>
  <c r="BV31" i="20"/>
  <c r="BU31" i="20"/>
  <c r="BT31" i="20"/>
  <c r="BS31" i="20"/>
  <c r="BR31" i="20"/>
  <c r="BQ31" i="20"/>
  <c r="BP31" i="20"/>
  <c r="BO31" i="20"/>
  <c r="BN31" i="20"/>
  <c r="BM31" i="20"/>
  <c r="BL31" i="20"/>
  <c r="BJ31" i="20"/>
  <c r="BI31" i="20"/>
  <c r="BH31" i="20"/>
  <c r="BG31" i="20"/>
  <c r="BE31" i="20"/>
  <c r="BD31" i="20"/>
  <c r="BC31" i="20"/>
  <c r="BB31" i="20"/>
  <c r="BA31" i="20"/>
  <c r="AZ31" i="20"/>
  <c r="AY31" i="20"/>
  <c r="AX31" i="20"/>
  <c r="AW31" i="20"/>
  <c r="AV31" i="20"/>
  <c r="AU31" i="20"/>
  <c r="AT31" i="20"/>
  <c r="AS31" i="20"/>
  <c r="AR31" i="20"/>
  <c r="AQ31" i="20"/>
  <c r="AP31" i="20"/>
  <c r="AO31" i="20"/>
  <c r="AN31" i="20"/>
  <c r="AM31" i="20"/>
  <c r="AL31" i="20"/>
  <c r="AK31" i="20"/>
  <c r="AJ31" i="20"/>
  <c r="AI31" i="20"/>
  <c r="AH31" i="20"/>
  <c r="AG31" i="20"/>
  <c r="AF31" i="20"/>
  <c r="AE31" i="20"/>
  <c r="AD31" i="20"/>
  <c r="AC31" i="20"/>
  <c r="AB31" i="20"/>
  <c r="AA31" i="20"/>
  <c r="BJ30" i="20"/>
  <c r="BI30" i="20"/>
  <c r="BH30" i="20"/>
  <c r="BG30" i="20"/>
  <c r="BE30" i="20"/>
  <c r="BE18" i="2" s="1"/>
  <c r="BD30" i="20"/>
  <c r="BD18" i="2" s="1"/>
  <c r="BC30" i="20"/>
  <c r="BC18" i="2" s="1"/>
  <c r="BB30" i="20"/>
  <c r="BB18" i="2" s="1"/>
  <c r="BA30" i="20"/>
  <c r="BA18" i="2" s="1"/>
  <c r="AZ30" i="20"/>
  <c r="AZ18" i="2" s="1"/>
  <c r="AY30" i="20"/>
  <c r="AY18" i="2" s="1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C30" i="20"/>
  <c r="BW25" i="20"/>
  <c r="BV25" i="20"/>
  <c r="BU25" i="20"/>
  <c r="BT25" i="20"/>
  <c r="BS25" i="20"/>
  <c r="BR25" i="20"/>
  <c r="BQ25" i="20"/>
  <c r="BP25" i="20"/>
  <c r="BO25" i="20"/>
  <c r="BN25" i="20"/>
  <c r="BM25" i="20"/>
  <c r="BL25" i="20"/>
  <c r="BJ25" i="20"/>
  <c r="BI25" i="20"/>
  <c r="BH25" i="20"/>
  <c r="BG25" i="20"/>
  <c r="BD25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C25" i="20"/>
  <c r="BW24" i="20"/>
  <c r="BV24" i="20"/>
  <c r="BU24" i="20"/>
  <c r="BT24" i="20"/>
  <c r="BS24" i="20"/>
  <c r="BR24" i="20"/>
  <c r="BQ24" i="20"/>
  <c r="BP24" i="20"/>
  <c r="BO24" i="20"/>
  <c r="BN24" i="20"/>
  <c r="BM24" i="20"/>
  <c r="BL24" i="20"/>
  <c r="BJ24" i="20"/>
  <c r="BI24" i="20"/>
  <c r="BH24" i="20"/>
  <c r="BG24" i="20"/>
  <c r="BD24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BW23" i="20"/>
  <c r="BV23" i="20"/>
  <c r="BU23" i="20"/>
  <c r="BT23" i="20"/>
  <c r="BS23" i="20"/>
  <c r="BR23" i="20"/>
  <c r="BQ23" i="20"/>
  <c r="BP23" i="20"/>
  <c r="BO23" i="20"/>
  <c r="BN23" i="20"/>
  <c r="BM23" i="20"/>
  <c r="BL23" i="20"/>
  <c r="BJ23" i="20"/>
  <c r="BI23" i="20"/>
  <c r="BH23" i="20"/>
  <c r="BG23" i="20"/>
  <c r="BD23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BW22" i="20"/>
  <c r="BV22" i="20"/>
  <c r="BU22" i="20"/>
  <c r="BT22" i="20"/>
  <c r="BS22" i="20"/>
  <c r="BR22" i="20"/>
  <c r="BQ22" i="20"/>
  <c r="BP22" i="20"/>
  <c r="BO22" i="20"/>
  <c r="BN22" i="20"/>
  <c r="BM22" i="20"/>
  <c r="BL22" i="20"/>
  <c r="BJ22" i="20"/>
  <c r="BI22" i="20"/>
  <c r="BH22" i="20"/>
  <c r="BG22" i="20"/>
  <c r="BD22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BW21" i="20"/>
  <c r="BV21" i="20"/>
  <c r="BU21" i="20"/>
  <c r="BT21" i="20"/>
  <c r="BS21" i="20"/>
  <c r="BR21" i="20"/>
  <c r="BQ21" i="20"/>
  <c r="BP21" i="20"/>
  <c r="BO21" i="20"/>
  <c r="BN21" i="20"/>
  <c r="BM21" i="20"/>
  <c r="BL21" i="20"/>
  <c r="BJ21" i="20"/>
  <c r="BI21" i="20"/>
  <c r="BH21" i="20"/>
  <c r="BG21" i="20"/>
  <c r="BD21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C21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J20" i="20"/>
  <c r="BI20" i="20"/>
  <c r="BH20" i="20"/>
  <c r="BG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C20" i="20"/>
  <c r="BW19" i="20"/>
  <c r="BV19" i="20"/>
  <c r="BU19" i="20"/>
  <c r="BT19" i="20"/>
  <c r="BS19" i="20"/>
  <c r="BR19" i="20"/>
  <c r="BQ19" i="20"/>
  <c r="BP19" i="20"/>
  <c r="BO19" i="20"/>
  <c r="BN19" i="20"/>
  <c r="BM19" i="20"/>
  <c r="BL19" i="20"/>
  <c r="BJ19" i="20"/>
  <c r="BI19" i="20"/>
  <c r="BH19" i="20"/>
  <c r="BG19" i="20"/>
  <c r="BD19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C19" i="20"/>
  <c r="BW18" i="20"/>
  <c r="BV18" i="20"/>
  <c r="BU18" i="20"/>
  <c r="BT18" i="20"/>
  <c r="BS18" i="20"/>
  <c r="BR18" i="20"/>
  <c r="BQ18" i="20"/>
  <c r="BP18" i="20"/>
  <c r="BO18" i="20"/>
  <c r="BN18" i="20"/>
  <c r="BM18" i="20"/>
  <c r="BL18" i="20"/>
  <c r="BJ18" i="20"/>
  <c r="BI18" i="20"/>
  <c r="BH18" i="20"/>
  <c r="BG18" i="20"/>
  <c r="BD18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C18" i="20"/>
  <c r="BW17" i="20"/>
  <c r="BV17" i="20"/>
  <c r="BU17" i="20"/>
  <c r="BT17" i="20"/>
  <c r="BS17" i="20"/>
  <c r="BR17" i="20"/>
  <c r="BQ17" i="20"/>
  <c r="BP17" i="20"/>
  <c r="BO17" i="20"/>
  <c r="BN17" i="20"/>
  <c r="BM17" i="20"/>
  <c r="BL17" i="20"/>
  <c r="BJ17" i="20"/>
  <c r="BI17" i="20"/>
  <c r="BH17" i="20"/>
  <c r="BG17" i="20"/>
  <c r="BD17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C17" i="20"/>
  <c r="BW16" i="20"/>
  <c r="BV16" i="20"/>
  <c r="BU16" i="20"/>
  <c r="BT16" i="20"/>
  <c r="BS16" i="20"/>
  <c r="BR16" i="20"/>
  <c r="BQ16" i="20"/>
  <c r="BP16" i="20"/>
  <c r="BO16" i="20"/>
  <c r="BN16" i="20"/>
  <c r="BM16" i="20"/>
  <c r="BL16" i="20"/>
  <c r="BJ16" i="20"/>
  <c r="BI16" i="20"/>
  <c r="BH16" i="20"/>
  <c r="BG16" i="20"/>
  <c r="BD16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C16" i="20"/>
  <c r="BW15" i="20"/>
  <c r="BV15" i="20"/>
  <c r="BU15" i="20"/>
  <c r="BT15" i="20"/>
  <c r="BS15" i="20"/>
  <c r="BR15" i="20"/>
  <c r="BQ15" i="20"/>
  <c r="BP15" i="20"/>
  <c r="BO15" i="20"/>
  <c r="BN15" i="20"/>
  <c r="BM15" i="20"/>
  <c r="BL15" i="20"/>
  <c r="BJ15" i="20"/>
  <c r="BI15" i="20"/>
  <c r="BH15" i="20"/>
  <c r="BG15" i="20"/>
  <c r="BD15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BW14" i="20"/>
  <c r="BV14" i="20"/>
  <c r="BU14" i="20"/>
  <c r="BT14" i="20"/>
  <c r="BS14" i="20"/>
  <c r="BR14" i="20"/>
  <c r="BQ14" i="20"/>
  <c r="BP14" i="20"/>
  <c r="BO14" i="20"/>
  <c r="BN14" i="20"/>
  <c r="BM14" i="20"/>
  <c r="BL14" i="20"/>
  <c r="BJ14" i="20"/>
  <c r="BI14" i="20"/>
  <c r="BH14" i="20"/>
  <c r="BG14" i="20"/>
  <c r="BD14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C14" i="20"/>
  <c r="BJ13" i="20"/>
  <c r="BI13" i="20"/>
  <c r="BH13" i="20"/>
  <c r="BG13" i="20"/>
  <c r="BD13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C13" i="20"/>
  <c r="BJ12" i="20"/>
  <c r="BI12" i="20"/>
  <c r="BH12" i="20"/>
  <c r="BG12" i="20"/>
  <c r="BD12" i="20"/>
  <c r="BD14" i="2" s="1"/>
  <c r="BC12" i="20"/>
  <c r="BB12" i="20"/>
  <c r="BB14" i="2" s="1"/>
  <c r="BA12" i="20"/>
  <c r="BA14" i="2" s="1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C12" i="20"/>
  <c r="BJ11" i="20"/>
  <c r="BI11" i="20"/>
  <c r="BH11" i="20"/>
  <c r="BG11" i="20"/>
  <c r="BD11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C11" i="20"/>
  <c r="BJ10" i="20"/>
  <c r="BI10" i="20"/>
  <c r="BH10" i="20"/>
  <c r="BG10" i="20"/>
  <c r="BD10" i="20"/>
  <c r="BC10" i="20"/>
  <c r="BB10" i="20"/>
  <c r="BA10" i="20"/>
  <c r="AZ10" i="20"/>
  <c r="AY10" i="20"/>
  <c r="AX10" i="20"/>
  <c r="AW10" i="20"/>
  <c r="AV10" i="20"/>
  <c r="AU10" i="20"/>
  <c r="AT10" i="20"/>
  <c r="AS10" i="20"/>
  <c r="AR10" i="20"/>
  <c r="AQ10" i="20"/>
  <c r="AP10" i="20"/>
  <c r="AO10" i="20"/>
  <c r="AN10" i="20"/>
  <c r="AM10" i="20"/>
  <c r="AL10" i="20"/>
  <c r="AK10" i="20"/>
  <c r="AJ10" i="20"/>
  <c r="AI10" i="20"/>
  <c r="AH10" i="20"/>
  <c r="AG10" i="20"/>
  <c r="AF10" i="20"/>
  <c r="AE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D10" i="20"/>
  <c r="C10" i="20"/>
  <c r="BJ9" i="20"/>
  <c r="BI9" i="20"/>
  <c r="BH9" i="20"/>
  <c r="BG9" i="20"/>
  <c r="BD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BJ8" i="20"/>
  <c r="BI8" i="20"/>
  <c r="BH8" i="20"/>
  <c r="BG8" i="20"/>
  <c r="BD8" i="20"/>
  <c r="BC8" i="20"/>
  <c r="BB8" i="20"/>
  <c r="BA8" i="20"/>
  <c r="AZ8" i="20"/>
  <c r="AY8" i="20"/>
  <c r="AX8" i="20"/>
  <c r="AW8" i="20"/>
  <c r="AV8" i="20"/>
  <c r="AU8" i="20"/>
  <c r="AT8" i="20"/>
  <c r="AS8" i="20"/>
  <c r="AR8" i="20"/>
  <c r="AQ8" i="20"/>
  <c r="AP8" i="20"/>
  <c r="AO8" i="20"/>
  <c r="AN8" i="20"/>
  <c r="AM8" i="20"/>
  <c r="AL8" i="20"/>
  <c r="AK8" i="20"/>
  <c r="AJ8" i="20"/>
  <c r="AI8" i="20"/>
  <c r="AH8" i="20"/>
  <c r="AG8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E8" i="20"/>
  <c r="D8" i="20"/>
  <c r="C8" i="20"/>
  <c r="BJ7" i="20"/>
  <c r="BI7" i="20"/>
  <c r="BH7" i="20"/>
  <c r="BG7" i="20"/>
  <c r="BD7" i="20"/>
  <c r="BC7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J6" i="20"/>
  <c r="BI6" i="20"/>
  <c r="BH6" i="20"/>
  <c r="BG6" i="20"/>
  <c r="BD6" i="20"/>
  <c r="BD13" i="2" s="1"/>
  <c r="BC6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G146" i="23"/>
  <c r="BG145" i="23"/>
  <c r="BG144" i="23"/>
  <c r="BG143" i="23"/>
  <c r="BK138" i="23"/>
  <c r="BJ138" i="23"/>
  <c r="BI138" i="23"/>
  <c r="BH138" i="23"/>
  <c r="BK137" i="23"/>
  <c r="BJ137" i="23"/>
  <c r="BI137" i="23"/>
  <c r="BH137" i="23"/>
  <c r="BC135" i="23"/>
  <c r="BC139" i="23" s="1"/>
  <c r="BB135" i="23"/>
  <c r="BB139" i="23" s="1"/>
  <c r="BA135" i="23"/>
  <c r="BA139" i="23" s="1"/>
  <c r="AZ135" i="23"/>
  <c r="AZ139" i="23" s="1"/>
  <c r="AY135" i="23"/>
  <c r="AX135" i="23"/>
  <c r="AX139" i="23" s="1"/>
  <c r="AW135" i="23"/>
  <c r="AW139" i="23" s="1"/>
  <c r="AV135" i="23"/>
  <c r="AV139" i="23" s="1"/>
  <c r="AU135" i="23"/>
  <c r="AU139" i="23" s="1"/>
  <c r="AT135" i="23"/>
  <c r="AT139" i="23" s="1"/>
  <c r="AS135" i="23"/>
  <c r="AS139" i="23" s="1"/>
  <c r="AR135" i="23"/>
  <c r="AR139" i="23" s="1"/>
  <c r="AQ135" i="23"/>
  <c r="AQ139" i="23" s="1"/>
  <c r="AP135" i="23"/>
  <c r="AP139" i="23" s="1"/>
  <c r="AO135" i="23"/>
  <c r="AO139" i="23" s="1"/>
  <c r="AN135" i="23"/>
  <c r="AN139" i="23" s="1"/>
  <c r="AM135" i="23"/>
  <c r="AM139" i="23" s="1"/>
  <c r="AL135" i="23"/>
  <c r="AL139" i="23" s="1"/>
  <c r="AK135" i="23"/>
  <c r="AK139" i="23" s="1"/>
  <c r="AJ135" i="23"/>
  <c r="AJ139" i="23" s="1"/>
  <c r="AI135" i="23"/>
  <c r="AI139" i="23" s="1"/>
  <c r="AH135" i="23"/>
  <c r="AH139" i="23" s="1"/>
  <c r="AG135" i="23"/>
  <c r="AG139" i="23" s="1"/>
  <c r="AF135" i="23"/>
  <c r="AF139" i="23" s="1"/>
  <c r="AE135" i="23"/>
  <c r="AE139" i="23" s="1"/>
  <c r="AD135" i="23"/>
  <c r="AD139" i="23" s="1"/>
  <c r="AC135" i="23"/>
  <c r="AC139" i="23" s="1"/>
  <c r="AB135" i="23"/>
  <c r="AB139" i="23" s="1"/>
  <c r="AA135" i="23"/>
  <c r="Z135" i="23"/>
  <c r="Z139" i="23" s="1"/>
  <c r="Y135" i="23"/>
  <c r="Y139" i="23" s="1"/>
  <c r="X135" i="23"/>
  <c r="X139" i="23" s="1"/>
  <c r="W135" i="23"/>
  <c r="W139" i="23" s="1"/>
  <c r="V135" i="23"/>
  <c r="V139" i="23" s="1"/>
  <c r="U135" i="23"/>
  <c r="U139" i="23" s="1"/>
  <c r="T135" i="23"/>
  <c r="T139" i="23" s="1"/>
  <c r="S135" i="23"/>
  <c r="S139" i="23" s="1"/>
  <c r="R135" i="23"/>
  <c r="R139" i="23" s="1"/>
  <c r="Q135" i="23"/>
  <c r="Q139" i="23" s="1"/>
  <c r="P135" i="23"/>
  <c r="P139" i="23" s="1"/>
  <c r="O135" i="23"/>
  <c r="O139" i="23" s="1"/>
  <c r="N135" i="23"/>
  <c r="N139" i="23" s="1"/>
  <c r="M135" i="23"/>
  <c r="M139" i="23" s="1"/>
  <c r="L135" i="23"/>
  <c r="L139" i="23" s="1"/>
  <c r="K135" i="23"/>
  <c r="K139" i="23" s="1"/>
  <c r="J135" i="23"/>
  <c r="J139" i="23" s="1"/>
  <c r="I135" i="23"/>
  <c r="I139" i="23" s="1"/>
  <c r="H135" i="23"/>
  <c r="H139" i="23" s="1"/>
  <c r="G135" i="23"/>
  <c r="G139" i="23" s="1"/>
  <c r="F135" i="23"/>
  <c r="F139" i="23" s="1"/>
  <c r="E135" i="23"/>
  <c r="E139" i="23" s="1"/>
  <c r="D135" i="23"/>
  <c r="D139" i="23" s="1"/>
  <c r="C135" i="23"/>
  <c r="C139" i="23" s="1"/>
  <c r="AX134" i="23"/>
  <c r="AW134" i="23"/>
  <c r="AV134" i="23"/>
  <c r="AU134" i="23"/>
  <c r="AT134" i="23"/>
  <c r="AS134" i="23"/>
  <c r="AR134" i="23"/>
  <c r="AQ134" i="23"/>
  <c r="AP134" i="23"/>
  <c r="AO134" i="23"/>
  <c r="AN134" i="23"/>
  <c r="AM134" i="23"/>
  <c r="AL134" i="23"/>
  <c r="AK134" i="23"/>
  <c r="AJ134" i="23"/>
  <c r="AI134" i="23"/>
  <c r="AH134" i="23"/>
  <c r="AG134" i="23"/>
  <c r="AF134" i="23"/>
  <c r="AE134" i="23"/>
  <c r="AD134" i="23"/>
  <c r="AC134" i="23"/>
  <c r="AB134" i="23"/>
  <c r="AA134" i="23"/>
  <c r="Z134" i="23"/>
  <c r="Y134" i="23"/>
  <c r="X134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K133" i="23"/>
  <c r="BJ133" i="23"/>
  <c r="BI133" i="23"/>
  <c r="BH133" i="23"/>
  <c r="BK132" i="23"/>
  <c r="BJ132" i="23"/>
  <c r="BI132" i="23"/>
  <c r="BH132" i="23"/>
  <c r="BK131" i="23"/>
  <c r="BJ131" i="23"/>
  <c r="BI131" i="23"/>
  <c r="BH131" i="23"/>
  <c r="BK130" i="23"/>
  <c r="BJ130" i="23"/>
  <c r="BI130" i="23"/>
  <c r="BH130" i="23"/>
  <c r="BK129" i="23"/>
  <c r="BJ129" i="23"/>
  <c r="BI129" i="23"/>
  <c r="BH129" i="23"/>
  <c r="BK128" i="23"/>
  <c r="BJ128" i="23"/>
  <c r="BI128" i="23"/>
  <c r="BH128" i="23"/>
  <c r="BK127" i="23"/>
  <c r="BJ127" i="23"/>
  <c r="BI127" i="23"/>
  <c r="BH127" i="23"/>
  <c r="BK126" i="23"/>
  <c r="BJ126" i="23"/>
  <c r="BI126" i="23"/>
  <c r="BH126" i="23"/>
  <c r="BK125" i="23"/>
  <c r="BJ125" i="23"/>
  <c r="BI125" i="23"/>
  <c r="BH125" i="23"/>
  <c r="BK124" i="23"/>
  <c r="BJ124" i="23"/>
  <c r="BI124" i="23"/>
  <c r="BH124" i="23"/>
  <c r="BK123" i="23"/>
  <c r="BJ123" i="23"/>
  <c r="BI123" i="23"/>
  <c r="BH123" i="23"/>
  <c r="BK122" i="23"/>
  <c r="BJ122" i="23"/>
  <c r="BI122" i="23"/>
  <c r="BH122" i="23"/>
  <c r="BK121" i="23"/>
  <c r="BJ121" i="23"/>
  <c r="BI121" i="23"/>
  <c r="BH121" i="23"/>
  <c r="BK120" i="23"/>
  <c r="BJ120" i="23"/>
  <c r="BI120" i="23"/>
  <c r="BH120" i="23"/>
  <c r="BK115" i="23"/>
  <c r="BJ115" i="23"/>
  <c r="BI115" i="23"/>
  <c r="BH115" i="23"/>
  <c r="BK114" i="23"/>
  <c r="BJ114" i="23"/>
  <c r="BI114" i="23"/>
  <c r="BH114" i="23"/>
  <c r="AX111" i="23"/>
  <c r="AW111" i="23"/>
  <c r="AV111" i="23"/>
  <c r="AU111" i="23"/>
  <c r="AT111" i="23"/>
  <c r="AS111" i="23"/>
  <c r="AR111" i="23"/>
  <c r="AQ111" i="23"/>
  <c r="AP111" i="23"/>
  <c r="AO111" i="23"/>
  <c r="AN111" i="23"/>
  <c r="AM111" i="23"/>
  <c r="AL111" i="23"/>
  <c r="AK111" i="23"/>
  <c r="AJ111" i="23"/>
  <c r="AI111" i="23"/>
  <c r="AH111" i="23"/>
  <c r="AG111" i="23"/>
  <c r="AF111" i="23"/>
  <c r="AE111" i="23"/>
  <c r="AD111" i="23"/>
  <c r="AC111" i="23"/>
  <c r="AB111" i="23"/>
  <c r="AA111" i="23"/>
  <c r="Z111" i="23"/>
  <c r="Y111" i="23"/>
  <c r="X111" i="23"/>
  <c r="W111" i="23"/>
  <c r="V111" i="23"/>
  <c r="U111" i="23"/>
  <c r="T111" i="23"/>
  <c r="S111" i="23"/>
  <c r="R111" i="23"/>
  <c r="Q111" i="23"/>
  <c r="P111" i="23"/>
  <c r="O111" i="23"/>
  <c r="N111" i="23"/>
  <c r="M111" i="23"/>
  <c r="L111" i="23"/>
  <c r="K111" i="23"/>
  <c r="J111" i="23"/>
  <c r="I111" i="23"/>
  <c r="H111" i="23"/>
  <c r="G111" i="23"/>
  <c r="F111" i="23"/>
  <c r="E111" i="23"/>
  <c r="D111" i="23"/>
  <c r="C111" i="23"/>
  <c r="BK110" i="23"/>
  <c r="BJ110" i="23"/>
  <c r="BI110" i="23"/>
  <c r="BH110" i="23"/>
  <c r="BK109" i="23"/>
  <c r="BJ109" i="23"/>
  <c r="BI109" i="23"/>
  <c r="BH109" i="23"/>
  <c r="BK108" i="23"/>
  <c r="BJ108" i="23"/>
  <c r="BI108" i="23"/>
  <c r="BH108" i="23"/>
  <c r="BK107" i="23"/>
  <c r="BJ107" i="23"/>
  <c r="BI107" i="23"/>
  <c r="BH107" i="23"/>
  <c r="BK106" i="23"/>
  <c r="BJ106" i="23"/>
  <c r="BI106" i="23"/>
  <c r="BH106" i="23"/>
  <c r="BK105" i="23"/>
  <c r="BJ105" i="23"/>
  <c r="BI105" i="23"/>
  <c r="BH105" i="23"/>
  <c r="BK104" i="23"/>
  <c r="BJ104" i="23"/>
  <c r="BI104" i="23"/>
  <c r="BH104" i="23"/>
  <c r="BK103" i="23"/>
  <c r="BJ103" i="23"/>
  <c r="BI103" i="23"/>
  <c r="BH103" i="23"/>
  <c r="BK102" i="23"/>
  <c r="BJ102" i="23"/>
  <c r="BI102" i="23"/>
  <c r="BH102" i="23"/>
  <c r="BK101" i="23"/>
  <c r="BJ101" i="23"/>
  <c r="BI101" i="23"/>
  <c r="BH101" i="23"/>
  <c r="BK100" i="23"/>
  <c r="BJ100" i="23"/>
  <c r="BI100" i="23"/>
  <c r="BH100" i="23"/>
  <c r="BK99" i="23"/>
  <c r="BJ99" i="23"/>
  <c r="BI99" i="23"/>
  <c r="BH99" i="23"/>
  <c r="BK98" i="23"/>
  <c r="BJ98" i="23"/>
  <c r="BI98" i="23"/>
  <c r="BH98" i="23"/>
  <c r="BK97" i="23"/>
  <c r="BJ97" i="23"/>
  <c r="BI97" i="23"/>
  <c r="BH97" i="23"/>
  <c r="BK96" i="23"/>
  <c r="BJ96" i="23"/>
  <c r="BI96" i="23"/>
  <c r="BH96" i="23"/>
  <c r="BK95" i="23"/>
  <c r="BJ95" i="23"/>
  <c r="BI95" i="23"/>
  <c r="BH95" i="23"/>
  <c r="BK94" i="23"/>
  <c r="BJ94" i="23"/>
  <c r="BI94" i="23"/>
  <c r="BH94" i="23"/>
  <c r="BK93" i="23"/>
  <c r="BJ93" i="23"/>
  <c r="BI93" i="23"/>
  <c r="BH93" i="23"/>
  <c r="BC92" i="23"/>
  <c r="BC112" i="23" s="1"/>
  <c r="BB92" i="23"/>
  <c r="BB112" i="23" s="1"/>
  <c r="BA92" i="23"/>
  <c r="BA146" i="23" s="1"/>
  <c r="AZ92" i="23"/>
  <c r="AZ146" i="23" s="1"/>
  <c r="AY92" i="23"/>
  <c r="AX92" i="23"/>
  <c r="AX146" i="23" s="1"/>
  <c r="AW92" i="23"/>
  <c r="AW146" i="23" s="1"/>
  <c r="AV92" i="23"/>
  <c r="AU92" i="23"/>
  <c r="AU112" i="23" s="1"/>
  <c r="AT92" i="23"/>
  <c r="AT112" i="23" s="1"/>
  <c r="AS92" i="23"/>
  <c r="AS146" i="23" s="1"/>
  <c r="AR92" i="23"/>
  <c r="AR146" i="23" s="1"/>
  <c r="AQ92" i="23"/>
  <c r="AQ146" i="23" s="1"/>
  <c r="AP92" i="23"/>
  <c r="AP146" i="23" s="1"/>
  <c r="AO92" i="23"/>
  <c r="AO146" i="23" s="1"/>
  <c r="AN92" i="23"/>
  <c r="AM92" i="23"/>
  <c r="AM112" i="23" s="1"/>
  <c r="AL92" i="23"/>
  <c r="AL112" i="23" s="1"/>
  <c r="AK92" i="23"/>
  <c r="AK112" i="23" s="1"/>
  <c r="AJ92" i="23"/>
  <c r="AJ112" i="23" s="1"/>
  <c r="AJ113" i="23" s="1"/>
  <c r="AI92" i="23"/>
  <c r="AI112" i="23" s="1"/>
  <c r="AH92" i="23"/>
  <c r="AH112" i="23" s="1"/>
  <c r="AG92" i="23"/>
  <c r="AG112" i="23" s="1"/>
  <c r="AF92" i="23"/>
  <c r="AF112" i="23" s="1"/>
  <c r="AF116" i="23" s="1"/>
  <c r="AF117" i="23" s="1"/>
  <c r="AE92" i="23"/>
  <c r="AE112" i="23" s="1"/>
  <c r="AD92" i="23"/>
  <c r="AD112" i="23" s="1"/>
  <c r="AC92" i="23"/>
  <c r="AC112" i="23" s="1"/>
  <c r="AB92" i="23"/>
  <c r="AB112" i="23" s="1"/>
  <c r="AB113" i="23" s="1"/>
  <c r="AA92" i="23"/>
  <c r="Z92" i="23"/>
  <c r="Z112" i="23" s="1"/>
  <c r="Y92" i="23"/>
  <c r="Y112" i="23" s="1"/>
  <c r="X92" i="23"/>
  <c r="X112" i="23" s="1"/>
  <c r="X116" i="23" s="1"/>
  <c r="X117" i="23" s="1"/>
  <c r="W92" i="23"/>
  <c r="W112" i="23" s="1"/>
  <c r="V92" i="23"/>
  <c r="V112" i="23" s="1"/>
  <c r="U92" i="23"/>
  <c r="U112" i="23" s="1"/>
  <c r="T92" i="23"/>
  <c r="T112" i="23" s="1"/>
  <c r="T113" i="23" s="1"/>
  <c r="S92" i="23"/>
  <c r="S112" i="23" s="1"/>
  <c r="R92" i="23"/>
  <c r="R112" i="23" s="1"/>
  <c r="Q92" i="23"/>
  <c r="Q112" i="23" s="1"/>
  <c r="P92" i="23"/>
  <c r="P112" i="23" s="1"/>
  <c r="P116" i="23" s="1"/>
  <c r="P117" i="23" s="1"/>
  <c r="O92" i="23"/>
  <c r="O112" i="23" s="1"/>
  <c r="N92" i="23"/>
  <c r="N112" i="23" s="1"/>
  <c r="M92" i="23"/>
  <c r="M112" i="23" s="1"/>
  <c r="L92" i="23"/>
  <c r="L112" i="23" s="1"/>
  <c r="L113" i="23" s="1"/>
  <c r="K92" i="23"/>
  <c r="K112" i="23" s="1"/>
  <c r="J92" i="23"/>
  <c r="J112" i="23" s="1"/>
  <c r="I92" i="23"/>
  <c r="I112" i="23" s="1"/>
  <c r="H92" i="23"/>
  <c r="H112" i="23" s="1"/>
  <c r="H116" i="23" s="1"/>
  <c r="H117" i="23" s="1"/>
  <c r="G92" i="23"/>
  <c r="G112" i="23" s="1"/>
  <c r="F92" i="23"/>
  <c r="F112" i="23" s="1"/>
  <c r="E92" i="23"/>
  <c r="E112" i="23" s="1"/>
  <c r="D92" i="23"/>
  <c r="D112" i="23" s="1"/>
  <c r="D113" i="23" s="1"/>
  <c r="C92" i="23"/>
  <c r="C112" i="23" s="1"/>
  <c r="BK87" i="23"/>
  <c r="BJ87" i="23"/>
  <c r="BI87" i="23"/>
  <c r="BH87" i="23"/>
  <c r="BK86" i="23"/>
  <c r="BJ86" i="23"/>
  <c r="BI86" i="23"/>
  <c r="BH86" i="23"/>
  <c r="AX83" i="23"/>
  <c r="AW83" i="23"/>
  <c r="AV83" i="23"/>
  <c r="AU83" i="23"/>
  <c r="AT83" i="23"/>
  <c r="AS83" i="23"/>
  <c r="AR83" i="23"/>
  <c r="AQ83" i="23"/>
  <c r="AP83" i="23"/>
  <c r="AO83" i="23"/>
  <c r="AN83" i="23"/>
  <c r="AM83" i="23"/>
  <c r="AL83" i="23"/>
  <c r="AK83" i="23"/>
  <c r="AJ83" i="23"/>
  <c r="AI83" i="23"/>
  <c r="AH83" i="23"/>
  <c r="AG83" i="23"/>
  <c r="AF83" i="23"/>
  <c r="AE83" i="23"/>
  <c r="AD83" i="23"/>
  <c r="AC83" i="23"/>
  <c r="AB83" i="23"/>
  <c r="AA83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N83" i="23"/>
  <c r="M83" i="23"/>
  <c r="L83" i="23"/>
  <c r="K83" i="23"/>
  <c r="J83" i="23"/>
  <c r="I83" i="23"/>
  <c r="H83" i="23"/>
  <c r="G83" i="23"/>
  <c r="F83" i="23"/>
  <c r="E83" i="23"/>
  <c r="D83" i="23"/>
  <c r="C83" i="23"/>
  <c r="BK82" i="23"/>
  <c r="BJ82" i="23"/>
  <c r="BI82" i="23"/>
  <c r="BH82" i="23"/>
  <c r="BK81" i="23"/>
  <c r="BJ81" i="23"/>
  <c r="BI81" i="23"/>
  <c r="BH81" i="23"/>
  <c r="BK80" i="23"/>
  <c r="BJ80" i="23"/>
  <c r="BI80" i="23"/>
  <c r="BH80" i="23"/>
  <c r="BK79" i="23"/>
  <c r="BJ79" i="23"/>
  <c r="BI79" i="23"/>
  <c r="BH79" i="23"/>
  <c r="BK78" i="23"/>
  <c r="BJ78" i="23"/>
  <c r="BI78" i="23"/>
  <c r="BH78" i="23"/>
  <c r="BK77" i="23"/>
  <c r="BJ77" i="23"/>
  <c r="BI77" i="23"/>
  <c r="BH77" i="23"/>
  <c r="BK76" i="23"/>
  <c r="BJ76" i="23"/>
  <c r="BI76" i="23"/>
  <c r="BH76" i="23"/>
  <c r="BK75" i="23"/>
  <c r="BJ75" i="23"/>
  <c r="BI75" i="23"/>
  <c r="BH75" i="23"/>
  <c r="BK74" i="23"/>
  <c r="BJ74" i="23"/>
  <c r="BI74" i="23"/>
  <c r="BH74" i="23"/>
  <c r="BK73" i="23"/>
  <c r="BJ73" i="23"/>
  <c r="BI73" i="23"/>
  <c r="BH73" i="23"/>
  <c r="BK72" i="23"/>
  <c r="BJ72" i="23"/>
  <c r="BI72" i="23"/>
  <c r="BH72" i="23"/>
  <c r="BK71" i="23"/>
  <c r="BJ71" i="23"/>
  <c r="BI71" i="23"/>
  <c r="BH71" i="23"/>
  <c r="BK70" i="23"/>
  <c r="BJ70" i="23"/>
  <c r="BI70" i="23"/>
  <c r="BH70" i="23"/>
  <c r="BK69" i="23"/>
  <c r="BJ69" i="23"/>
  <c r="BI69" i="23"/>
  <c r="BH69" i="23"/>
  <c r="BK68" i="23"/>
  <c r="BJ68" i="23"/>
  <c r="BI68" i="23"/>
  <c r="BH68" i="23"/>
  <c r="BK67" i="23"/>
  <c r="BJ67" i="23"/>
  <c r="BI67" i="23"/>
  <c r="BH67" i="23"/>
  <c r="BK66" i="23"/>
  <c r="BJ66" i="23"/>
  <c r="BI66" i="23"/>
  <c r="BH66" i="23"/>
  <c r="BK65" i="23"/>
  <c r="BJ65" i="23"/>
  <c r="BI65" i="23"/>
  <c r="BH65" i="23"/>
  <c r="BK64" i="23"/>
  <c r="BJ64" i="23"/>
  <c r="BI64" i="23"/>
  <c r="BH64" i="23"/>
  <c r="BK63" i="23"/>
  <c r="BJ63" i="23"/>
  <c r="BI63" i="23"/>
  <c r="BH63" i="23"/>
  <c r="BK62" i="23"/>
  <c r="BJ62" i="23"/>
  <c r="BI62" i="23"/>
  <c r="BH62" i="23"/>
  <c r="BC61" i="23"/>
  <c r="BB61" i="23"/>
  <c r="BB84" i="23" s="1"/>
  <c r="BA61" i="23"/>
  <c r="AZ61" i="23"/>
  <c r="AY61" i="23"/>
  <c r="AX61" i="23"/>
  <c r="AX145" i="23" s="1"/>
  <c r="AW61" i="23"/>
  <c r="AV61" i="23"/>
  <c r="AU61" i="23"/>
  <c r="AT61" i="23"/>
  <c r="AT84" i="23" s="1"/>
  <c r="AS61" i="23"/>
  <c r="AR61" i="23"/>
  <c r="AQ61" i="23"/>
  <c r="AP61" i="23"/>
  <c r="AP145" i="23" s="1"/>
  <c r="AO61" i="23"/>
  <c r="AN61" i="23"/>
  <c r="AM61" i="23"/>
  <c r="AL61" i="23"/>
  <c r="AL84" i="23" s="1"/>
  <c r="AK61" i="23"/>
  <c r="AK84" i="23" s="1"/>
  <c r="AJ61" i="23"/>
  <c r="AJ84" i="23" s="1"/>
  <c r="AJ85" i="23" s="1"/>
  <c r="AI61" i="23"/>
  <c r="AI84" i="23" s="1"/>
  <c r="AH61" i="23"/>
  <c r="AH84" i="23" s="1"/>
  <c r="AG61" i="23"/>
  <c r="AG84" i="23" s="1"/>
  <c r="AF61" i="23"/>
  <c r="AF84" i="23" s="1"/>
  <c r="AF88" i="23" s="1"/>
  <c r="AF89" i="23" s="1"/>
  <c r="AE61" i="23"/>
  <c r="AE84" i="23" s="1"/>
  <c r="AD61" i="23"/>
  <c r="AD84" i="23" s="1"/>
  <c r="AC61" i="23"/>
  <c r="AC84" i="23" s="1"/>
  <c r="AB61" i="23"/>
  <c r="AB84" i="23" s="1"/>
  <c r="AB85" i="23" s="1"/>
  <c r="AA61" i="23"/>
  <c r="AA84" i="23" s="1"/>
  <c r="Z61" i="23"/>
  <c r="Z84" i="23" s="1"/>
  <c r="Y61" i="23"/>
  <c r="Y84" i="23" s="1"/>
  <c r="X61" i="23"/>
  <c r="X84" i="23" s="1"/>
  <c r="X88" i="23" s="1"/>
  <c r="X89" i="23" s="1"/>
  <c r="W61" i="23"/>
  <c r="W84" i="23" s="1"/>
  <c r="V61" i="23"/>
  <c r="V84" i="23" s="1"/>
  <c r="U61" i="23"/>
  <c r="U84" i="23" s="1"/>
  <c r="T61" i="23"/>
  <c r="T84" i="23" s="1"/>
  <c r="T85" i="23" s="1"/>
  <c r="S61" i="23"/>
  <c r="S84" i="23" s="1"/>
  <c r="R61" i="23"/>
  <c r="R84" i="23" s="1"/>
  <c r="Q61" i="23"/>
  <c r="Q84" i="23" s="1"/>
  <c r="P61" i="23"/>
  <c r="P84" i="23" s="1"/>
  <c r="P88" i="23" s="1"/>
  <c r="P89" i="23" s="1"/>
  <c r="O61" i="23"/>
  <c r="O84" i="23" s="1"/>
  <c r="N61" i="23"/>
  <c r="N84" i="23" s="1"/>
  <c r="M61" i="23"/>
  <c r="M84" i="23" s="1"/>
  <c r="L61" i="23"/>
  <c r="L84" i="23" s="1"/>
  <c r="L85" i="23" s="1"/>
  <c r="K61" i="23"/>
  <c r="K84" i="23" s="1"/>
  <c r="J61" i="23"/>
  <c r="J84" i="23" s="1"/>
  <c r="I61" i="23"/>
  <c r="I84" i="23" s="1"/>
  <c r="H61" i="23"/>
  <c r="H84" i="23" s="1"/>
  <c r="H88" i="23" s="1"/>
  <c r="H89" i="23" s="1"/>
  <c r="G61" i="23"/>
  <c r="G84" i="23" s="1"/>
  <c r="F61" i="23"/>
  <c r="F84" i="23" s="1"/>
  <c r="E61" i="23"/>
  <c r="E84" i="23" s="1"/>
  <c r="D61" i="23"/>
  <c r="D84" i="23" s="1"/>
  <c r="D85" i="23" s="1"/>
  <c r="C61" i="23"/>
  <c r="C84" i="23" s="1"/>
  <c r="BK56" i="23"/>
  <c r="BJ56" i="23"/>
  <c r="BI56" i="23"/>
  <c r="BH56" i="23"/>
  <c r="BK55" i="23"/>
  <c r="BJ55" i="23"/>
  <c r="BI55" i="23"/>
  <c r="BH55" i="23"/>
  <c r="AX52" i="23"/>
  <c r="AW52" i="23"/>
  <c r="AV52" i="23"/>
  <c r="AU52" i="23"/>
  <c r="AT52" i="23"/>
  <c r="AS52" i="23"/>
  <c r="AR52" i="23"/>
  <c r="AQ52" i="23"/>
  <c r="AP52" i="23"/>
  <c r="AO52" i="23"/>
  <c r="AN52" i="23"/>
  <c r="AM52" i="23"/>
  <c r="AL52" i="23"/>
  <c r="AK52" i="23"/>
  <c r="AJ52" i="23"/>
  <c r="AI52" i="23"/>
  <c r="AH52" i="23"/>
  <c r="AG52" i="23"/>
  <c r="AF52" i="23"/>
  <c r="AE52" i="23"/>
  <c r="AD52" i="23"/>
  <c r="AC52" i="23"/>
  <c r="AB52" i="23"/>
  <c r="AA52" i="23"/>
  <c r="Z52" i="23"/>
  <c r="Y52" i="23"/>
  <c r="X52" i="23"/>
  <c r="W52" i="23"/>
  <c r="V52" i="23"/>
  <c r="U52" i="23"/>
  <c r="T52" i="23"/>
  <c r="S52" i="23"/>
  <c r="R52" i="23"/>
  <c r="Q52" i="23"/>
  <c r="P52" i="23"/>
  <c r="O52" i="23"/>
  <c r="N52" i="23"/>
  <c r="M52" i="23"/>
  <c r="L52" i="23"/>
  <c r="K52" i="23"/>
  <c r="J52" i="23"/>
  <c r="I52" i="23"/>
  <c r="H52" i="23"/>
  <c r="G52" i="23"/>
  <c r="F52" i="23"/>
  <c r="E52" i="23"/>
  <c r="D52" i="23"/>
  <c r="C52" i="23"/>
  <c r="BK51" i="23"/>
  <c r="BJ51" i="23"/>
  <c r="BI51" i="23"/>
  <c r="BH51" i="23"/>
  <c r="BK50" i="23"/>
  <c r="BJ50" i="23"/>
  <c r="BI50" i="23"/>
  <c r="BH50" i="23"/>
  <c r="BK49" i="23"/>
  <c r="BJ49" i="23"/>
  <c r="BI49" i="23"/>
  <c r="BH49" i="23"/>
  <c r="BK48" i="23"/>
  <c r="BJ48" i="23"/>
  <c r="BI48" i="23"/>
  <c r="BH48" i="23"/>
  <c r="BK47" i="23"/>
  <c r="BJ47" i="23"/>
  <c r="BI47" i="23"/>
  <c r="BH47" i="23"/>
  <c r="BK46" i="23"/>
  <c r="BJ46" i="23"/>
  <c r="BI46" i="23"/>
  <c r="BH46" i="23"/>
  <c r="BK45" i="23"/>
  <c r="BJ45" i="23"/>
  <c r="BI45" i="23"/>
  <c r="BH45" i="23"/>
  <c r="BK44" i="23"/>
  <c r="BJ44" i="23"/>
  <c r="BI44" i="23"/>
  <c r="BH44" i="23"/>
  <c r="BK43" i="23"/>
  <c r="BJ43" i="23"/>
  <c r="BI43" i="23"/>
  <c r="BH43" i="23"/>
  <c r="BK42" i="23"/>
  <c r="BJ42" i="23"/>
  <c r="BI42" i="23"/>
  <c r="BH42" i="23"/>
  <c r="BK41" i="23"/>
  <c r="BJ41" i="23"/>
  <c r="BI41" i="23"/>
  <c r="BH41" i="23"/>
  <c r="BK40" i="23"/>
  <c r="BJ40" i="23"/>
  <c r="BI40" i="23"/>
  <c r="BH40" i="23"/>
  <c r="BK39" i="23"/>
  <c r="BJ39" i="23"/>
  <c r="BI39" i="23"/>
  <c r="BH39" i="23"/>
  <c r="BK38" i="23"/>
  <c r="BJ38" i="23"/>
  <c r="BI38" i="23"/>
  <c r="BH38" i="23"/>
  <c r="BK37" i="23"/>
  <c r="BJ37" i="23"/>
  <c r="BI37" i="23"/>
  <c r="BH37" i="23"/>
  <c r="BK36" i="23"/>
  <c r="BJ36" i="23"/>
  <c r="BI36" i="23"/>
  <c r="BH36" i="23"/>
  <c r="BK35" i="23"/>
  <c r="BJ35" i="23"/>
  <c r="BI35" i="23"/>
  <c r="BH35" i="23"/>
  <c r="BK34" i="23"/>
  <c r="BJ34" i="23"/>
  <c r="BI34" i="23"/>
  <c r="BH34" i="23"/>
  <c r="BK33" i="23"/>
  <c r="BJ33" i="23"/>
  <c r="BI33" i="23"/>
  <c r="BH33" i="23"/>
  <c r="BK32" i="23"/>
  <c r="BJ32" i="23"/>
  <c r="BI32" i="23"/>
  <c r="BH32" i="23"/>
  <c r="BC31" i="23"/>
  <c r="BC144" i="23" s="1"/>
  <c r="BB31" i="23"/>
  <c r="BB144" i="23" s="1"/>
  <c r="BA31" i="23"/>
  <c r="BA53" i="23" s="1"/>
  <c r="AZ31" i="23"/>
  <c r="AZ144" i="23" s="1"/>
  <c r="AY31" i="23"/>
  <c r="AX31" i="23"/>
  <c r="AX144" i="23" s="1"/>
  <c r="AW31" i="23"/>
  <c r="AW144" i="23" s="1"/>
  <c r="AV31" i="23"/>
  <c r="AV144" i="23" s="1"/>
  <c r="AU31" i="23"/>
  <c r="AU144" i="23" s="1"/>
  <c r="AT31" i="23"/>
  <c r="AT144" i="23" s="1"/>
  <c r="AS31" i="23"/>
  <c r="AS53" i="23" s="1"/>
  <c r="AR31" i="23"/>
  <c r="AR144" i="23" s="1"/>
  <c r="AQ31" i="23"/>
  <c r="AQ144" i="23" s="1"/>
  <c r="AP31" i="23"/>
  <c r="AP144" i="23" s="1"/>
  <c r="AO31" i="23"/>
  <c r="AO144" i="23" s="1"/>
  <c r="AN31" i="23"/>
  <c r="AN144" i="23" s="1"/>
  <c r="AM31" i="23"/>
  <c r="AM144" i="23" s="1"/>
  <c r="AL31" i="23"/>
  <c r="AL53" i="23" s="1"/>
  <c r="AK31" i="23"/>
  <c r="AK53" i="23" s="1"/>
  <c r="AJ31" i="23"/>
  <c r="AJ53" i="23" s="1"/>
  <c r="AI31" i="23"/>
  <c r="AI53" i="23" s="1"/>
  <c r="AH31" i="23"/>
  <c r="AH53" i="23" s="1"/>
  <c r="AG31" i="23"/>
  <c r="AG53" i="23" s="1"/>
  <c r="AF31" i="23"/>
  <c r="AF53" i="23" s="1"/>
  <c r="AE31" i="23"/>
  <c r="AE53" i="23" s="1"/>
  <c r="AE57" i="23" s="1"/>
  <c r="AE58" i="23" s="1"/>
  <c r="AD31" i="23"/>
  <c r="AD53" i="23" s="1"/>
  <c r="AC31" i="23"/>
  <c r="AC53" i="23" s="1"/>
  <c r="AB31" i="23"/>
  <c r="AB53" i="23" s="1"/>
  <c r="AA31" i="23"/>
  <c r="Z31" i="23"/>
  <c r="Z53" i="23" s="1"/>
  <c r="Y31" i="23"/>
  <c r="Y53" i="23" s="1"/>
  <c r="X31" i="23"/>
  <c r="X53" i="23" s="1"/>
  <c r="W31" i="23"/>
  <c r="W53" i="23" s="1"/>
  <c r="W57" i="23" s="1"/>
  <c r="W58" i="23" s="1"/>
  <c r="V31" i="23"/>
  <c r="V53" i="23" s="1"/>
  <c r="U31" i="23"/>
  <c r="U53" i="23" s="1"/>
  <c r="T31" i="23"/>
  <c r="T53" i="23" s="1"/>
  <c r="S31" i="23"/>
  <c r="S53" i="23" s="1"/>
  <c r="R31" i="23"/>
  <c r="R53" i="23" s="1"/>
  <c r="Q31" i="23"/>
  <c r="P31" i="23"/>
  <c r="P53" i="23" s="1"/>
  <c r="O31" i="23"/>
  <c r="O53" i="23" s="1"/>
  <c r="O57" i="23" s="1"/>
  <c r="N31" i="23"/>
  <c r="N53" i="23" s="1"/>
  <c r="M31" i="23"/>
  <c r="M53" i="23" s="1"/>
  <c r="L31" i="23"/>
  <c r="L53" i="23" s="1"/>
  <c r="K31" i="23"/>
  <c r="K53" i="23" s="1"/>
  <c r="J31" i="23"/>
  <c r="J53" i="23" s="1"/>
  <c r="I31" i="23"/>
  <c r="I53" i="23" s="1"/>
  <c r="H31" i="23"/>
  <c r="H53" i="23" s="1"/>
  <c r="G31" i="23"/>
  <c r="G53" i="23" s="1"/>
  <c r="G57" i="23" s="1"/>
  <c r="G58" i="23" s="1"/>
  <c r="F31" i="23"/>
  <c r="F53" i="23" s="1"/>
  <c r="E31" i="23"/>
  <c r="E53" i="23" s="1"/>
  <c r="D31" i="23"/>
  <c r="D53" i="23" s="1"/>
  <c r="C31" i="23"/>
  <c r="BL25" i="23"/>
  <c r="AX25" i="23"/>
  <c r="AW25" i="23"/>
  <c r="AV25" i="23"/>
  <c r="AU25" i="23"/>
  <c r="AT25" i="23"/>
  <c r="AS25" i="23"/>
  <c r="AR25" i="23"/>
  <c r="AQ25" i="23"/>
  <c r="AP25" i="23"/>
  <c r="AO25" i="23"/>
  <c r="AN25" i="23"/>
  <c r="AM25" i="23"/>
  <c r="AL25" i="23"/>
  <c r="AK25" i="23"/>
  <c r="AJ25" i="23"/>
  <c r="AI25" i="23"/>
  <c r="AH25" i="23"/>
  <c r="AG25" i="23"/>
  <c r="AF25" i="23"/>
  <c r="AE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P25" i="23"/>
  <c r="O25" i="23"/>
  <c r="N25" i="23"/>
  <c r="M25" i="23"/>
  <c r="L25" i="23"/>
  <c r="K25" i="23"/>
  <c r="J25" i="23"/>
  <c r="I25" i="23"/>
  <c r="H25" i="23"/>
  <c r="G25" i="23"/>
  <c r="F25" i="23"/>
  <c r="E25" i="23"/>
  <c r="D25" i="23"/>
  <c r="C25" i="23"/>
  <c r="BL24" i="23"/>
  <c r="AX24" i="23"/>
  <c r="AW24" i="23"/>
  <c r="AV24" i="23"/>
  <c r="AU24" i="23"/>
  <c r="AT24" i="23"/>
  <c r="AS24" i="23"/>
  <c r="AR24" i="23"/>
  <c r="AQ24" i="23"/>
  <c r="AP24" i="23"/>
  <c r="AO24" i="23"/>
  <c r="AN24" i="23"/>
  <c r="AM24" i="23"/>
  <c r="AL24" i="23"/>
  <c r="AK24" i="23"/>
  <c r="AJ24" i="23"/>
  <c r="AI24" i="23"/>
  <c r="AH24" i="23"/>
  <c r="AG24" i="23"/>
  <c r="AF24" i="23"/>
  <c r="AE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P24" i="23"/>
  <c r="O24" i="23"/>
  <c r="N24" i="23"/>
  <c r="M24" i="23"/>
  <c r="L24" i="23"/>
  <c r="K24" i="23"/>
  <c r="J24" i="23"/>
  <c r="I24" i="23"/>
  <c r="H24" i="23"/>
  <c r="G24" i="23"/>
  <c r="F24" i="23"/>
  <c r="E24" i="23"/>
  <c r="D24" i="23"/>
  <c r="C24" i="23"/>
  <c r="BL23" i="23"/>
  <c r="AX23" i="23"/>
  <c r="AW23" i="23"/>
  <c r="AV23" i="23"/>
  <c r="AU23" i="23"/>
  <c r="AT23" i="23"/>
  <c r="AS23" i="23"/>
  <c r="AR23" i="23"/>
  <c r="AQ23" i="23"/>
  <c r="AP23" i="23"/>
  <c r="AO23" i="23"/>
  <c r="AN23" i="23"/>
  <c r="AM23" i="23"/>
  <c r="AL23" i="23"/>
  <c r="AK23" i="23"/>
  <c r="AJ23" i="23"/>
  <c r="AI23" i="23"/>
  <c r="AH23" i="23"/>
  <c r="AG23" i="23"/>
  <c r="AF23" i="23"/>
  <c r="AE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P23" i="23"/>
  <c r="O23" i="23"/>
  <c r="N23" i="23"/>
  <c r="M23" i="23"/>
  <c r="L23" i="23"/>
  <c r="K23" i="23"/>
  <c r="J23" i="23"/>
  <c r="I23" i="23"/>
  <c r="H23" i="23"/>
  <c r="G23" i="23"/>
  <c r="F23" i="23"/>
  <c r="E23" i="23"/>
  <c r="D23" i="23"/>
  <c r="C23" i="23"/>
  <c r="BL22" i="23"/>
  <c r="AX22" i="23"/>
  <c r="AW22" i="23"/>
  <c r="AV22" i="23"/>
  <c r="AU22" i="23"/>
  <c r="AT22" i="23"/>
  <c r="AS22" i="23"/>
  <c r="AR22" i="23"/>
  <c r="AQ22" i="23"/>
  <c r="AP22" i="23"/>
  <c r="AO22" i="23"/>
  <c r="AN22" i="23"/>
  <c r="AM22" i="23"/>
  <c r="AL22" i="23"/>
  <c r="AK22" i="23"/>
  <c r="AJ22" i="23"/>
  <c r="AI22" i="23"/>
  <c r="AH22" i="23"/>
  <c r="AG22" i="23"/>
  <c r="AF22" i="23"/>
  <c r="AE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P22" i="23"/>
  <c r="O22" i="23"/>
  <c r="N22" i="23"/>
  <c r="M22" i="23"/>
  <c r="L22" i="23"/>
  <c r="K22" i="23"/>
  <c r="J22" i="23"/>
  <c r="I22" i="23"/>
  <c r="H22" i="23"/>
  <c r="G22" i="23"/>
  <c r="F22" i="23"/>
  <c r="E22" i="23"/>
  <c r="D22" i="23"/>
  <c r="C22" i="23"/>
  <c r="BL21" i="23"/>
  <c r="AX21" i="23"/>
  <c r="AW21" i="23"/>
  <c r="AV21" i="23"/>
  <c r="AU21" i="23"/>
  <c r="AT21" i="23"/>
  <c r="AS21" i="23"/>
  <c r="AR21" i="23"/>
  <c r="AQ21" i="23"/>
  <c r="AP21" i="23"/>
  <c r="AO21" i="23"/>
  <c r="AN21" i="23"/>
  <c r="AM21" i="23"/>
  <c r="AL21" i="23"/>
  <c r="AK21" i="23"/>
  <c r="AJ21" i="23"/>
  <c r="AI21" i="23"/>
  <c r="AH21" i="23"/>
  <c r="AG21" i="23"/>
  <c r="AF21" i="23"/>
  <c r="AE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P21" i="23"/>
  <c r="O21" i="23"/>
  <c r="N21" i="23"/>
  <c r="M21" i="23"/>
  <c r="L21" i="23"/>
  <c r="K21" i="23"/>
  <c r="J21" i="23"/>
  <c r="I21" i="23"/>
  <c r="H21" i="23"/>
  <c r="G21" i="23"/>
  <c r="F21" i="23"/>
  <c r="E21" i="23"/>
  <c r="D21" i="23"/>
  <c r="C21" i="23"/>
  <c r="AX20" i="23"/>
  <c r="AW20" i="23"/>
  <c r="AV20" i="23"/>
  <c r="AU20" i="23"/>
  <c r="AT20" i="23"/>
  <c r="AS20" i="23"/>
  <c r="AR20" i="23"/>
  <c r="AQ20" i="23"/>
  <c r="AP20" i="23"/>
  <c r="AO20" i="23"/>
  <c r="AN20" i="23"/>
  <c r="AM20" i="23"/>
  <c r="AL20" i="23"/>
  <c r="AK20" i="23"/>
  <c r="AJ20" i="23"/>
  <c r="AI20" i="23"/>
  <c r="AH20" i="23"/>
  <c r="AG20" i="23"/>
  <c r="AF20" i="23"/>
  <c r="AE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P20" i="23"/>
  <c r="O20" i="23"/>
  <c r="N20" i="23"/>
  <c r="M20" i="23"/>
  <c r="L20" i="23"/>
  <c r="K20" i="23"/>
  <c r="J20" i="23"/>
  <c r="I20" i="23"/>
  <c r="H20" i="23"/>
  <c r="G20" i="23"/>
  <c r="F20" i="23"/>
  <c r="E20" i="23"/>
  <c r="D20" i="23"/>
  <c r="C20" i="23"/>
  <c r="BL19" i="23"/>
  <c r="AX19" i="23"/>
  <c r="AW19" i="23"/>
  <c r="AV19" i="23"/>
  <c r="AU19" i="23"/>
  <c r="AT19" i="23"/>
  <c r="AS19" i="23"/>
  <c r="AR19" i="23"/>
  <c r="AQ19" i="23"/>
  <c r="AP19" i="23"/>
  <c r="AO19" i="23"/>
  <c r="AN19" i="23"/>
  <c r="AM19" i="23"/>
  <c r="AL19" i="23"/>
  <c r="AK19" i="23"/>
  <c r="AJ19" i="23"/>
  <c r="AI19" i="23"/>
  <c r="AH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P19" i="23"/>
  <c r="O19" i="23"/>
  <c r="N19" i="23"/>
  <c r="M19" i="23"/>
  <c r="L19" i="23"/>
  <c r="K19" i="23"/>
  <c r="J19" i="23"/>
  <c r="I19" i="23"/>
  <c r="H19" i="23"/>
  <c r="G19" i="23"/>
  <c r="F19" i="23"/>
  <c r="E19" i="23"/>
  <c r="D19" i="23"/>
  <c r="C19" i="23"/>
  <c r="BL18" i="23"/>
  <c r="AX18" i="23"/>
  <c r="AW18" i="23"/>
  <c r="AV18" i="23"/>
  <c r="AU18" i="23"/>
  <c r="AT18" i="23"/>
  <c r="AS18" i="23"/>
  <c r="AR18" i="23"/>
  <c r="AQ18" i="23"/>
  <c r="AP18" i="23"/>
  <c r="AO18" i="23"/>
  <c r="AN18" i="23"/>
  <c r="AM18" i="23"/>
  <c r="AL18" i="23"/>
  <c r="AK18" i="23"/>
  <c r="AJ18" i="23"/>
  <c r="AI18" i="23"/>
  <c r="AH18" i="23"/>
  <c r="AG18" i="23"/>
  <c r="AF18" i="23"/>
  <c r="AE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P18" i="23"/>
  <c r="O18" i="23"/>
  <c r="N18" i="23"/>
  <c r="M18" i="23"/>
  <c r="L18" i="23"/>
  <c r="K18" i="23"/>
  <c r="J18" i="23"/>
  <c r="I18" i="23"/>
  <c r="H18" i="23"/>
  <c r="G18" i="23"/>
  <c r="F18" i="23"/>
  <c r="E18" i="23"/>
  <c r="D18" i="23"/>
  <c r="C18" i="23"/>
  <c r="BL17" i="23"/>
  <c r="AX17" i="23"/>
  <c r="AW17" i="23"/>
  <c r="AV17" i="23"/>
  <c r="AU17" i="23"/>
  <c r="AT17" i="23"/>
  <c r="AS17" i="23"/>
  <c r="AR17" i="23"/>
  <c r="AQ17" i="23"/>
  <c r="AP17" i="23"/>
  <c r="AO17" i="23"/>
  <c r="AN17" i="23"/>
  <c r="AM17" i="23"/>
  <c r="AL17" i="23"/>
  <c r="AK17" i="23"/>
  <c r="AJ17" i="23"/>
  <c r="AI17" i="23"/>
  <c r="AH17" i="23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P17" i="23"/>
  <c r="O17" i="23"/>
  <c r="N17" i="23"/>
  <c r="M17" i="23"/>
  <c r="L17" i="23"/>
  <c r="K17" i="23"/>
  <c r="J17" i="23"/>
  <c r="I17" i="23"/>
  <c r="H17" i="23"/>
  <c r="G17" i="23"/>
  <c r="F17" i="23"/>
  <c r="E17" i="23"/>
  <c r="D17" i="23"/>
  <c r="C17" i="23"/>
  <c r="BL16" i="23"/>
  <c r="AX16" i="23"/>
  <c r="AW16" i="23"/>
  <c r="AV16" i="23"/>
  <c r="AU16" i="23"/>
  <c r="AT16" i="23"/>
  <c r="AS16" i="23"/>
  <c r="AR16" i="23"/>
  <c r="AQ16" i="23"/>
  <c r="AP16" i="23"/>
  <c r="AO16" i="23"/>
  <c r="AN16" i="23"/>
  <c r="AM16" i="23"/>
  <c r="AL16" i="23"/>
  <c r="AK16" i="23"/>
  <c r="AJ16" i="23"/>
  <c r="AI16" i="23"/>
  <c r="AH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P16" i="23"/>
  <c r="O16" i="23"/>
  <c r="N16" i="23"/>
  <c r="M16" i="23"/>
  <c r="L16" i="23"/>
  <c r="K16" i="23"/>
  <c r="J16" i="23"/>
  <c r="I16" i="23"/>
  <c r="H16" i="23"/>
  <c r="G16" i="23"/>
  <c r="F16" i="23"/>
  <c r="E16" i="23"/>
  <c r="D16" i="23"/>
  <c r="C16" i="23"/>
  <c r="BL15" i="23"/>
  <c r="AX15" i="23"/>
  <c r="AW15" i="23"/>
  <c r="AV15" i="23"/>
  <c r="AU15" i="23"/>
  <c r="AT15" i="23"/>
  <c r="AS15" i="23"/>
  <c r="AR15" i="23"/>
  <c r="AQ15" i="23"/>
  <c r="AP15" i="23"/>
  <c r="AO15" i="23"/>
  <c r="AN15" i="23"/>
  <c r="AM15" i="23"/>
  <c r="AL15" i="23"/>
  <c r="AK15" i="23"/>
  <c r="AJ15" i="23"/>
  <c r="AI15" i="23"/>
  <c r="AH15" i="23"/>
  <c r="AG15" i="23"/>
  <c r="AF15" i="23"/>
  <c r="AE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P15" i="23"/>
  <c r="O15" i="23"/>
  <c r="N15" i="23"/>
  <c r="M15" i="23"/>
  <c r="L15" i="23"/>
  <c r="K15" i="23"/>
  <c r="J15" i="23"/>
  <c r="I15" i="23"/>
  <c r="H15" i="23"/>
  <c r="G15" i="23"/>
  <c r="F15" i="23"/>
  <c r="E15" i="23"/>
  <c r="D15" i="23"/>
  <c r="C15" i="23"/>
  <c r="AX14" i="23"/>
  <c r="AW14" i="23"/>
  <c r="AV14" i="23"/>
  <c r="AU14" i="23"/>
  <c r="AT14" i="23"/>
  <c r="AS14" i="23"/>
  <c r="AR14" i="23"/>
  <c r="AQ14" i="23"/>
  <c r="AP14" i="23"/>
  <c r="AO14" i="23"/>
  <c r="AN14" i="23"/>
  <c r="AM14" i="23"/>
  <c r="AL14" i="23"/>
  <c r="AK14" i="23"/>
  <c r="AJ14" i="23"/>
  <c r="AI14" i="23"/>
  <c r="AH14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P14" i="23"/>
  <c r="O14" i="23"/>
  <c r="N14" i="23"/>
  <c r="M14" i="23"/>
  <c r="L14" i="23"/>
  <c r="K14" i="23"/>
  <c r="J14" i="23"/>
  <c r="I14" i="23"/>
  <c r="H14" i="23"/>
  <c r="G14" i="23"/>
  <c r="F14" i="23"/>
  <c r="E14" i="23"/>
  <c r="D14" i="23"/>
  <c r="C14" i="23"/>
  <c r="AX13" i="23"/>
  <c r="AW13" i="23"/>
  <c r="AV13" i="23"/>
  <c r="AU13" i="23"/>
  <c r="AT13" i="23"/>
  <c r="AS13" i="23"/>
  <c r="AR13" i="23"/>
  <c r="AQ13" i="23"/>
  <c r="AP13" i="23"/>
  <c r="AO13" i="23"/>
  <c r="AN13" i="23"/>
  <c r="AM13" i="23"/>
  <c r="AL13" i="23"/>
  <c r="AK13" i="23"/>
  <c r="AJ13" i="23"/>
  <c r="AI13" i="23"/>
  <c r="AH13" i="23"/>
  <c r="AG13" i="23"/>
  <c r="AF13" i="23"/>
  <c r="AE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P13" i="23"/>
  <c r="O13" i="23"/>
  <c r="N13" i="23"/>
  <c r="M13" i="23"/>
  <c r="L13" i="23"/>
  <c r="K13" i="23"/>
  <c r="J13" i="23"/>
  <c r="I13" i="23"/>
  <c r="H13" i="23"/>
  <c r="G13" i="23"/>
  <c r="F13" i="23"/>
  <c r="E13" i="23"/>
  <c r="D13" i="23"/>
  <c r="C13" i="23"/>
  <c r="BC12" i="23"/>
  <c r="BB12" i="23"/>
  <c r="BA12" i="23"/>
  <c r="AZ12" i="23"/>
  <c r="AY12" i="23"/>
  <c r="AX12" i="23"/>
  <c r="AW12" i="23"/>
  <c r="AV12" i="23"/>
  <c r="AU12" i="23"/>
  <c r="AT12" i="23"/>
  <c r="AS12" i="23"/>
  <c r="AR12" i="23"/>
  <c r="AQ12" i="23"/>
  <c r="AP12" i="23"/>
  <c r="AO12" i="23"/>
  <c r="AN12" i="23"/>
  <c r="AM12" i="23"/>
  <c r="AL12" i="23"/>
  <c r="AK12" i="23"/>
  <c r="AJ12" i="23"/>
  <c r="AI12" i="23"/>
  <c r="AH12" i="23"/>
  <c r="AG12" i="23"/>
  <c r="AF12" i="23"/>
  <c r="AE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P12" i="23"/>
  <c r="O12" i="23"/>
  <c r="N12" i="23"/>
  <c r="M12" i="23"/>
  <c r="L12" i="23"/>
  <c r="K12" i="23"/>
  <c r="J12" i="23"/>
  <c r="I12" i="23"/>
  <c r="H12" i="23"/>
  <c r="G12" i="23"/>
  <c r="F12" i="23"/>
  <c r="E12" i="23"/>
  <c r="D12" i="23"/>
  <c r="C12" i="23"/>
  <c r="AX11" i="23"/>
  <c r="AW11" i="23"/>
  <c r="AV11" i="23"/>
  <c r="AU11" i="23"/>
  <c r="AT11" i="23"/>
  <c r="AS11" i="23"/>
  <c r="AR11" i="23"/>
  <c r="AQ11" i="23"/>
  <c r="AP11" i="23"/>
  <c r="AO11" i="23"/>
  <c r="AN11" i="23"/>
  <c r="AM11" i="23"/>
  <c r="AL11" i="23"/>
  <c r="AK11" i="23"/>
  <c r="AJ11" i="23"/>
  <c r="AI11" i="23"/>
  <c r="AH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P11" i="23"/>
  <c r="O11" i="23"/>
  <c r="N11" i="23"/>
  <c r="M11" i="23"/>
  <c r="L11" i="23"/>
  <c r="K11" i="23"/>
  <c r="J11" i="23"/>
  <c r="I11" i="23"/>
  <c r="H11" i="23"/>
  <c r="G11" i="23"/>
  <c r="F11" i="23"/>
  <c r="E11" i="23"/>
  <c r="D11" i="23"/>
  <c r="C11" i="23"/>
  <c r="AX10" i="23"/>
  <c r="AW10" i="23"/>
  <c r="AV10" i="23"/>
  <c r="AU10" i="23"/>
  <c r="AT10" i="23"/>
  <c r="AS10" i="23"/>
  <c r="AR10" i="23"/>
  <c r="AQ10" i="23"/>
  <c r="AP10" i="23"/>
  <c r="AO10" i="23"/>
  <c r="AN10" i="23"/>
  <c r="AM10" i="23"/>
  <c r="AL10" i="23"/>
  <c r="AK10" i="23"/>
  <c r="AJ10" i="23"/>
  <c r="AI10" i="23"/>
  <c r="AH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P10" i="23"/>
  <c r="O10" i="23"/>
  <c r="N10" i="23"/>
  <c r="M10" i="23"/>
  <c r="L10" i="23"/>
  <c r="K10" i="23"/>
  <c r="J10" i="23"/>
  <c r="I10" i="23"/>
  <c r="H10" i="23"/>
  <c r="G10" i="23"/>
  <c r="F10" i="23"/>
  <c r="E10" i="23"/>
  <c r="D10" i="23"/>
  <c r="C10" i="23"/>
  <c r="BI9" i="23"/>
  <c r="BH9" i="23"/>
  <c r="AX9" i="23"/>
  <c r="AW9" i="23"/>
  <c r="AV9" i="23"/>
  <c r="AU9" i="23"/>
  <c r="AT9" i="23"/>
  <c r="AS9" i="23"/>
  <c r="AR9" i="23"/>
  <c r="AQ9" i="23"/>
  <c r="AP9" i="23"/>
  <c r="AO9" i="23"/>
  <c r="AN9" i="23"/>
  <c r="AM9" i="23"/>
  <c r="AX8" i="23"/>
  <c r="AW8" i="23"/>
  <c r="AV8" i="23"/>
  <c r="AU8" i="23"/>
  <c r="AT8" i="23"/>
  <c r="AS8" i="23"/>
  <c r="AR8" i="23"/>
  <c r="AQ8" i="23"/>
  <c r="AP8" i="23"/>
  <c r="AO8" i="23"/>
  <c r="AN8" i="23"/>
  <c r="AM8" i="23"/>
  <c r="AL8" i="23"/>
  <c r="AK8" i="23"/>
  <c r="AJ8" i="23"/>
  <c r="AI8" i="23"/>
  <c r="AH8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M8" i="23"/>
  <c r="L8" i="23"/>
  <c r="K8" i="23"/>
  <c r="J8" i="23"/>
  <c r="I8" i="23"/>
  <c r="H8" i="23"/>
  <c r="G8" i="23"/>
  <c r="F8" i="23"/>
  <c r="E8" i="23"/>
  <c r="D8" i="23"/>
  <c r="C8" i="23"/>
  <c r="AX7" i="23"/>
  <c r="AW7" i="23"/>
  <c r="AV7" i="23"/>
  <c r="AU7" i="23"/>
  <c r="AT7" i="23"/>
  <c r="AS7" i="23"/>
  <c r="AR7" i="23"/>
  <c r="AQ7" i="23"/>
  <c r="AP7" i="23"/>
  <c r="AO7" i="23"/>
  <c r="AN7" i="23"/>
  <c r="AM7" i="23"/>
  <c r="AL7" i="23"/>
  <c r="AK7" i="23"/>
  <c r="AJ7" i="23"/>
  <c r="AI7" i="23"/>
  <c r="AH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C6" i="23"/>
  <c r="BC143" i="23" s="1"/>
  <c r="BB6" i="23"/>
  <c r="BB143" i="23" s="1"/>
  <c r="BA6" i="23"/>
  <c r="BA143" i="23" s="1"/>
  <c r="AZ6" i="23"/>
  <c r="AZ143" i="23" s="1"/>
  <c r="AY6" i="23"/>
  <c r="AX6" i="23"/>
  <c r="AW6" i="23"/>
  <c r="AW143" i="23" s="1"/>
  <c r="AV6" i="23"/>
  <c r="AV143" i="23" s="1"/>
  <c r="AU6" i="23"/>
  <c r="AU143" i="23" s="1"/>
  <c r="AT6" i="23"/>
  <c r="AT143" i="23" s="1"/>
  <c r="AS6" i="23"/>
  <c r="AS143" i="23" s="1"/>
  <c r="AR6" i="23"/>
  <c r="AR143" i="23" s="1"/>
  <c r="AQ6" i="23"/>
  <c r="AP6" i="23"/>
  <c r="AP143" i="23" s="1"/>
  <c r="AO6" i="23"/>
  <c r="AO143" i="23" s="1"/>
  <c r="AN6" i="23"/>
  <c r="AN143" i="23" s="1"/>
  <c r="AM6" i="23"/>
  <c r="AM143" i="23" s="1"/>
  <c r="AL6" i="23"/>
  <c r="AK6" i="23"/>
  <c r="AJ6" i="23"/>
  <c r="AI6" i="23"/>
  <c r="AH6" i="23"/>
  <c r="AG6" i="23"/>
  <c r="AF6" i="23"/>
  <c r="AE6" i="23"/>
  <c r="AD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P6" i="23"/>
  <c r="O6" i="23"/>
  <c r="N6" i="23"/>
  <c r="M6" i="23"/>
  <c r="L6" i="23"/>
  <c r="K6" i="23"/>
  <c r="J6" i="23"/>
  <c r="I6" i="23"/>
  <c r="H6" i="23"/>
  <c r="G6" i="23"/>
  <c r="F6" i="23"/>
  <c r="E6" i="23"/>
  <c r="D6" i="23"/>
  <c r="C6" i="23"/>
  <c r="BL1054" i="18"/>
  <c r="BK1054" i="18"/>
  <c r="BJ1054" i="18"/>
  <c r="BI1054" i="18"/>
  <c r="BH1054" i="18"/>
  <c r="BG1054" i="18"/>
  <c r="BF1054" i="18"/>
  <c r="BE1054" i="18"/>
  <c r="BD1054" i="18"/>
  <c r="BC1054" i="18"/>
  <c r="BB1054" i="18"/>
  <c r="BA1054" i="18"/>
  <c r="AZ1054" i="18"/>
  <c r="AY1054" i="18"/>
  <c r="AX1054" i="18"/>
  <c r="AW1054" i="18"/>
  <c r="BH1053" i="18"/>
  <c r="BG1053" i="18"/>
  <c r="BF1053" i="18"/>
  <c r="BE1053" i="18"/>
  <c r="BD1053" i="18"/>
  <c r="BC1053" i="18"/>
  <c r="BB1053" i="18"/>
  <c r="BA1053" i="18"/>
  <c r="AZ1053" i="18"/>
  <c r="AY1053" i="18"/>
  <c r="AX1053" i="18"/>
  <c r="AW1053" i="18"/>
  <c r="BM1048" i="18"/>
  <c r="BL1048" i="18"/>
  <c r="BK1048" i="18"/>
  <c r="BJ1048" i="18"/>
  <c r="BI1048" i="18"/>
  <c r="BH1048" i="18"/>
  <c r="BG1048" i="18"/>
  <c r="BF1048" i="18"/>
  <c r="BE1048" i="18"/>
  <c r="BD1048" i="18"/>
  <c r="BC1048" i="18"/>
  <c r="BB1048" i="18"/>
  <c r="AZ1048" i="18"/>
  <c r="AY1048" i="18"/>
  <c r="AX1048" i="18"/>
  <c r="AW1048" i="18"/>
  <c r="AV1048" i="18"/>
  <c r="AU1048" i="18"/>
  <c r="AT1048" i="18"/>
  <c r="AS1048" i="18"/>
  <c r="AR1048" i="18"/>
  <c r="AQ1048" i="18"/>
  <c r="AP1048" i="18"/>
  <c r="AO1048" i="18"/>
  <c r="AN1048" i="18"/>
  <c r="AM1048" i="18"/>
  <c r="AL1048" i="18"/>
  <c r="AK1048" i="18"/>
  <c r="AJ1048" i="18"/>
  <c r="AI1048" i="18"/>
  <c r="AH1048" i="18"/>
  <c r="AG1048" i="18"/>
  <c r="AF1048" i="18"/>
  <c r="AE1048" i="18"/>
  <c r="AD1048" i="18"/>
  <c r="AC1048" i="18"/>
  <c r="AB1048" i="18"/>
  <c r="AA1048" i="18"/>
  <c r="Z1048" i="18"/>
  <c r="Y1048" i="18"/>
  <c r="X1048" i="18"/>
  <c r="W1048" i="18"/>
  <c r="V1048" i="18"/>
  <c r="U1048" i="18"/>
  <c r="T1048" i="18"/>
  <c r="S1048" i="18"/>
  <c r="R1048" i="18"/>
  <c r="Q1048" i="18"/>
  <c r="P1048" i="18"/>
  <c r="O1048" i="18"/>
  <c r="N1048" i="18"/>
  <c r="M1048" i="18"/>
  <c r="B1047" i="18"/>
  <c r="B1046" i="18"/>
  <c r="B1045" i="18"/>
  <c r="B1044" i="18"/>
  <c r="B1043" i="18"/>
  <c r="B1042" i="18"/>
  <c r="B1041" i="18"/>
  <c r="B1040" i="18"/>
  <c r="B1039" i="18"/>
  <c r="B1038" i="18"/>
  <c r="B1037" i="18"/>
  <c r="B1036" i="18"/>
  <c r="B1035" i="18"/>
  <c r="B1034" i="18"/>
  <c r="B1033" i="18"/>
  <c r="B1032" i="18"/>
  <c r="B1031" i="18"/>
  <c r="B1030" i="18"/>
  <c r="B1029" i="18"/>
  <c r="B1028" i="18"/>
  <c r="B1027" i="18"/>
  <c r="B1026" i="18"/>
  <c r="B1025" i="18"/>
  <c r="B1024" i="18"/>
  <c r="B1023" i="18"/>
  <c r="B1022" i="18"/>
  <c r="B1021" i="18"/>
  <c r="B1020" i="18"/>
  <c r="B1018" i="18"/>
  <c r="B1017" i="18"/>
  <c r="B1016" i="18"/>
  <c r="B1015" i="18"/>
  <c r="B1014" i="18"/>
  <c r="B1013" i="18"/>
  <c r="B1012" i="18"/>
  <c r="B1011" i="18"/>
  <c r="B1010" i="18"/>
  <c r="B1009" i="18"/>
  <c r="B1008" i="18"/>
  <c r="B1007" i="18"/>
  <c r="B1006" i="18"/>
  <c r="B1005" i="18"/>
  <c r="B1004" i="18"/>
  <c r="B1003" i="18"/>
  <c r="B1002" i="18"/>
  <c r="B1001" i="18"/>
  <c r="B1000" i="18"/>
  <c r="B999" i="18"/>
  <c r="B998" i="18"/>
  <c r="B997" i="18"/>
  <c r="B996" i="18"/>
  <c r="B995" i="18"/>
  <c r="B994" i="18"/>
  <c r="B993" i="18"/>
  <c r="B992" i="18"/>
  <c r="B991" i="18"/>
  <c r="B990" i="18"/>
  <c r="B989" i="18"/>
  <c r="B988" i="18"/>
  <c r="B987" i="18"/>
  <c r="B986" i="18"/>
  <c r="B985" i="18"/>
  <c r="B984" i="18"/>
  <c r="B983" i="18"/>
  <c r="B982" i="18"/>
  <c r="B981" i="18"/>
  <c r="B980" i="18"/>
  <c r="B979" i="18"/>
  <c r="B978" i="18"/>
  <c r="B977" i="18"/>
  <c r="B976" i="18"/>
  <c r="B975" i="18"/>
  <c r="B974" i="18"/>
  <c r="B973" i="18"/>
  <c r="B972" i="18"/>
  <c r="B971" i="18"/>
  <c r="B969" i="18"/>
  <c r="B968" i="18"/>
  <c r="B967" i="18"/>
  <c r="B966" i="18"/>
  <c r="B965" i="18"/>
  <c r="B964" i="18"/>
  <c r="B963" i="18"/>
  <c r="B962" i="18"/>
  <c r="B961" i="18"/>
  <c r="B960" i="18"/>
  <c r="B959" i="18"/>
  <c r="B958" i="18"/>
  <c r="B957" i="18"/>
  <c r="B956" i="18"/>
  <c r="L955" i="18"/>
  <c r="B955" i="18"/>
  <c r="K954" i="18"/>
  <c r="H954" i="18"/>
  <c r="G954" i="18"/>
  <c r="F954" i="18"/>
  <c r="E954" i="18"/>
  <c r="B954" i="18"/>
  <c r="K953" i="18"/>
  <c r="H953" i="18"/>
  <c r="G953" i="18"/>
  <c r="F953" i="18"/>
  <c r="E953" i="18"/>
  <c r="B953" i="18"/>
  <c r="K952" i="18"/>
  <c r="H952" i="18"/>
  <c r="G952" i="18"/>
  <c r="F952" i="18"/>
  <c r="E952" i="18"/>
  <c r="B952" i="18"/>
  <c r="K951" i="18"/>
  <c r="H951" i="18"/>
  <c r="G951" i="18"/>
  <c r="F951" i="18"/>
  <c r="E951" i="18"/>
  <c r="B951" i="18"/>
  <c r="K950" i="18"/>
  <c r="H950" i="18"/>
  <c r="G950" i="18"/>
  <c r="F950" i="18"/>
  <c r="E950" i="18"/>
  <c r="B950" i="18"/>
  <c r="K949" i="18"/>
  <c r="H949" i="18"/>
  <c r="G949" i="18"/>
  <c r="F949" i="18"/>
  <c r="E949" i="18"/>
  <c r="B949" i="18"/>
  <c r="K948" i="18"/>
  <c r="H948" i="18"/>
  <c r="G948" i="18"/>
  <c r="F948" i="18"/>
  <c r="E948" i="18"/>
  <c r="B948" i="18"/>
  <c r="K947" i="18"/>
  <c r="H947" i="18"/>
  <c r="G947" i="18"/>
  <c r="F947" i="18"/>
  <c r="E947" i="18"/>
  <c r="B947" i="18"/>
  <c r="K946" i="18"/>
  <c r="H946" i="18"/>
  <c r="G946" i="18"/>
  <c r="F946" i="18"/>
  <c r="E946" i="18"/>
  <c r="B946" i="18"/>
  <c r="K945" i="18"/>
  <c r="H945" i="18"/>
  <c r="G945" i="18"/>
  <c r="F945" i="18"/>
  <c r="E945" i="18"/>
  <c r="B945" i="18"/>
  <c r="K944" i="18"/>
  <c r="H944" i="18"/>
  <c r="G944" i="18"/>
  <c r="F944" i="18"/>
  <c r="E944" i="18"/>
  <c r="B944" i="18"/>
  <c r="K943" i="18"/>
  <c r="H943" i="18"/>
  <c r="G943" i="18"/>
  <c r="F943" i="18"/>
  <c r="E943" i="18"/>
  <c r="B943" i="18"/>
  <c r="K942" i="18"/>
  <c r="H942" i="18"/>
  <c r="G942" i="18"/>
  <c r="F942" i="18"/>
  <c r="E942" i="18"/>
  <c r="B942" i="18"/>
  <c r="K941" i="18"/>
  <c r="H941" i="18"/>
  <c r="G941" i="18"/>
  <c r="F941" i="18"/>
  <c r="E941" i="18"/>
  <c r="B941" i="18"/>
  <c r="K940" i="18"/>
  <c r="H940" i="18"/>
  <c r="G940" i="18"/>
  <c r="F940" i="18"/>
  <c r="E940" i="18"/>
  <c r="B940" i="18"/>
  <c r="K939" i="18"/>
  <c r="H939" i="18"/>
  <c r="G939" i="18"/>
  <c r="F939" i="18"/>
  <c r="E939" i="18"/>
  <c r="B939" i="18"/>
  <c r="K938" i="18"/>
  <c r="H938" i="18"/>
  <c r="G938" i="18"/>
  <c r="F938" i="18"/>
  <c r="E938" i="18"/>
  <c r="B938" i="18"/>
  <c r="K937" i="18"/>
  <c r="H937" i="18"/>
  <c r="G937" i="18"/>
  <c r="F937" i="18"/>
  <c r="E937" i="18"/>
  <c r="B937" i="18"/>
  <c r="K936" i="18"/>
  <c r="H936" i="18"/>
  <c r="G936" i="18"/>
  <c r="F936" i="18"/>
  <c r="E936" i="18"/>
  <c r="B936" i="18"/>
  <c r="K935" i="18"/>
  <c r="H935" i="18"/>
  <c r="G935" i="18"/>
  <c r="F935" i="18"/>
  <c r="E935" i="18"/>
  <c r="B935" i="18"/>
  <c r="K934" i="18"/>
  <c r="H934" i="18"/>
  <c r="G934" i="18"/>
  <c r="F934" i="18"/>
  <c r="E934" i="18"/>
  <c r="B934" i="18"/>
  <c r="K933" i="18"/>
  <c r="H933" i="18"/>
  <c r="G933" i="18"/>
  <c r="F933" i="18"/>
  <c r="E933" i="18"/>
  <c r="B933" i="18"/>
  <c r="K932" i="18"/>
  <c r="H932" i="18"/>
  <c r="G932" i="18"/>
  <c r="F932" i="18"/>
  <c r="E932" i="18"/>
  <c r="B932" i="18"/>
  <c r="K931" i="18"/>
  <c r="H931" i="18"/>
  <c r="G931" i="18"/>
  <c r="F931" i="18"/>
  <c r="E931" i="18"/>
  <c r="B931" i="18"/>
  <c r="K930" i="18"/>
  <c r="H930" i="18"/>
  <c r="G930" i="18"/>
  <c r="F930" i="18"/>
  <c r="E930" i="18"/>
  <c r="B930" i="18"/>
  <c r="K929" i="18"/>
  <c r="H929" i="18"/>
  <c r="G929" i="18"/>
  <c r="F929" i="18"/>
  <c r="E929" i="18"/>
  <c r="B929" i="18"/>
  <c r="K928" i="18"/>
  <c r="H928" i="18"/>
  <c r="G928" i="18"/>
  <c r="F928" i="18"/>
  <c r="E928" i="18"/>
  <c r="B928" i="18"/>
  <c r="K927" i="18"/>
  <c r="H927" i="18"/>
  <c r="G927" i="18"/>
  <c r="F927" i="18"/>
  <c r="E927" i="18"/>
  <c r="B927" i="18"/>
  <c r="K926" i="18"/>
  <c r="H926" i="18"/>
  <c r="G926" i="18"/>
  <c r="F926" i="18"/>
  <c r="E926" i="18"/>
  <c r="B926" i="18"/>
  <c r="K925" i="18"/>
  <c r="H925" i="18"/>
  <c r="G925" i="18"/>
  <c r="F925" i="18"/>
  <c r="E925" i="18"/>
  <c r="B925" i="18"/>
  <c r="K924" i="18"/>
  <c r="H924" i="18"/>
  <c r="F5" i="3" s="1"/>
  <c r="G924" i="18"/>
  <c r="E5" i="3" s="1"/>
  <c r="F924" i="18"/>
  <c r="D5" i="3" s="1"/>
  <c r="E924" i="18"/>
  <c r="B924" i="18"/>
  <c r="K923" i="18"/>
  <c r="H923" i="18"/>
  <c r="G923" i="18"/>
  <c r="B923" i="18"/>
  <c r="K922" i="18"/>
  <c r="H922" i="18"/>
  <c r="G922" i="18"/>
  <c r="F922" i="18"/>
  <c r="E922" i="18"/>
  <c r="B922" i="18"/>
  <c r="K921" i="18"/>
  <c r="H921" i="18"/>
  <c r="G921" i="18"/>
  <c r="F921" i="18"/>
  <c r="E921" i="18"/>
  <c r="B921" i="18"/>
  <c r="K920" i="18"/>
  <c r="H920" i="18"/>
  <c r="G920" i="18"/>
  <c r="F920" i="18"/>
  <c r="E920" i="18"/>
  <c r="B920" i="18"/>
  <c r="K919" i="18"/>
  <c r="H919" i="18"/>
  <c r="G919" i="18"/>
  <c r="F919" i="18"/>
  <c r="E919" i="18"/>
  <c r="B919" i="18"/>
  <c r="K918" i="18"/>
  <c r="H918" i="18"/>
  <c r="G918" i="18"/>
  <c r="F918" i="18"/>
  <c r="E918" i="18"/>
  <c r="B918" i="18"/>
  <c r="K917" i="18"/>
  <c r="H917" i="18"/>
  <c r="G917" i="18"/>
  <c r="F917" i="18"/>
  <c r="E917" i="18"/>
  <c r="B917" i="18"/>
  <c r="K916" i="18"/>
  <c r="H916" i="18"/>
  <c r="G916" i="18"/>
  <c r="F916" i="18"/>
  <c r="E916" i="18"/>
  <c r="B916" i="18"/>
  <c r="K915" i="18"/>
  <c r="G6" i="3"/>
  <c r="H915" i="18"/>
  <c r="F6" i="3" s="1"/>
  <c r="G915" i="18"/>
  <c r="E6" i="3" s="1"/>
  <c r="F915" i="18"/>
  <c r="D6" i="3" s="1"/>
  <c r="E915" i="18"/>
  <c r="B915" i="18"/>
  <c r="K914" i="18"/>
  <c r="H914" i="18"/>
  <c r="G914" i="18"/>
  <c r="F914" i="18"/>
  <c r="E914" i="18"/>
  <c r="B914" i="18"/>
  <c r="K913" i="18"/>
  <c r="H913" i="18"/>
  <c r="G913" i="18"/>
  <c r="F913" i="18"/>
  <c r="E913" i="18"/>
  <c r="B913" i="18"/>
  <c r="K912" i="18"/>
  <c r="H912" i="18"/>
  <c r="G912" i="18"/>
  <c r="F912" i="18"/>
  <c r="E912" i="18"/>
  <c r="B912" i="18"/>
  <c r="K911" i="18"/>
  <c r="G11" i="3"/>
  <c r="H911" i="18"/>
  <c r="F11" i="3" s="1"/>
  <c r="G911" i="18"/>
  <c r="E11" i="3" s="1"/>
  <c r="F911" i="18"/>
  <c r="D11" i="3" s="1"/>
  <c r="E911" i="18"/>
  <c r="B911" i="18"/>
  <c r="K910" i="18"/>
  <c r="H910" i="18"/>
  <c r="G910" i="18"/>
  <c r="F910" i="18"/>
  <c r="E910" i="18"/>
  <c r="B910" i="18"/>
  <c r="K909" i="18"/>
  <c r="H909" i="18"/>
  <c r="G909" i="18"/>
  <c r="F909" i="18"/>
  <c r="E909" i="18"/>
  <c r="B909" i="18"/>
  <c r="K908" i="18"/>
  <c r="G13" i="3"/>
  <c r="H908" i="18"/>
  <c r="F13" i="3" s="1"/>
  <c r="G908" i="18"/>
  <c r="E13" i="3" s="1"/>
  <c r="F908" i="18"/>
  <c r="D13" i="3" s="1"/>
  <c r="E908" i="18"/>
  <c r="B908" i="18"/>
  <c r="K907" i="18"/>
  <c r="H907" i="18"/>
  <c r="G907" i="18"/>
  <c r="F907" i="18"/>
  <c r="E907" i="18"/>
  <c r="B907" i="18"/>
  <c r="K906" i="18"/>
  <c r="H906" i="18"/>
  <c r="G906" i="18"/>
  <c r="F906" i="18"/>
  <c r="E906" i="18"/>
  <c r="B906" i="18"/>
  <c r="K905" i="18"/>
  <c r="H905" i="18"/>
  <c r="G905" i="18"/>
  <c r="F905" i="18"/>
  <c r="E905" i="18"/>
  <c r="B905" i="18"/>
  <c r="K904" i="18"/>
  <c r="H904" i="18"/>
  <c r="G904" i="18"/>
  <c r="F904" i="18"/>
  <c r="E904" i="18"/>
  <c r="B904" i="18"/>
  <c r="K903" i="18"/>
  <c r="H903" i="18"/>
  <c r="G903" i="18"/>
  <c r="F903" i="18"/>
  <c r="E903" i="18"/>
  <c r="B903" i="18"/>
  <c r="K902" i="18"/>
  <c r="H902" i="18"/>
  <c r="G902" i="18"/>
  <c r="F902" i="18"/>
  <c r="E902" i="18"/>
  <c r="B902" i="18"/>
  <c r="K901" i="18"/>
  <c r="H901" i="18"/>
  <c r="G901" i="18"/>
  <c r="F901" i="18"/>
  <c r="E901" i="18"/>
  <c r="B901" i="18"/>
  <c r="K900" i="18"/>
  <c r="H900" i="18"/>
  <c r="G900" i="18"/>
  <c r="F900" i="18"/>
  <c r="E900" i="18"/>
  <c r="B900" i="18"/>
  <c r="K899" i="18"/>
  <c r="H899" i="18"/>
  <c r="G899" i="18"/>
  <c r="F899" i="18"/>
  <c r="E899" i="18"/>
  <c r="B899" i="18"/>
  <c r="K898" i="18"/>
  <c r="H898" i="18"/>
  <c r="G898" i="18"/>
  <c r="F898" i="18"/>
  <c r="E898" i="18"/>
  <c r="B898" i="18"/>
  <c r="K897" i="18"/>
  <c r="G8" i="3"/>
  <c r="H897" i="18"/>
  <c r="F8" i="3" s="1"/>
  <c r="G897" i="18"/>
  <c r="E8" i="3" s="1"/>
  <c r="F897" i="18"/>
  <c r="D8" i="3" s="1"/>
  <c r="E897" i="18"/>
  <c r="B897" i="18"/>
  <c r="K896" i="18"/>
  <c r="H896" i="18"/>
  <c r="G896" i="18"/>
  <c r="F896" i="18"/>
  <c r="E896" i="18"/>
  <c r="B896" i="18"/>
  <c r="K895" i="18"/>
  <c r="H895" i="18"/>
  <c r="G895" i="18"/>
  <c r="F895" i="18"/>
  <c r="E895" i="18"/>
  <c r="B895" i="18"/>
  <c r="K894" i="18"/>
  <c r="G10" i="3"/>
  <c r="H894" i="18"/>
  <c r="F10" i="3" s="1"/>
  <c r="G894" i="18"/>
  <c r="E10" i="3" s="1"/>
  <c r="F894" i="18"/>
  <c r="D10" i="3" s="1"/>
  <c r="E894" i="18"/>
  <c r="B894" i="18"/>
  <c r="K893" i="18"/>
  <c r="H893" i="18"/>
  <c r="G893" i="18"/>
  <c r="F893" i="18"/>
  <c r="E893" i="18"/>
  <c r="B893" i="18"/>
  <c r="K892" i="18"/>
  <c r="G14" i="3"/>
  <c r="H892" i="18"/>
  <c r="F14" i="3" s="1"/>
  <c r="G892" i="18"/>
  <c r="E14" i="3" s="1"/>
  <c r="F892" i="18"/>
  <c r="D14" i="3" s="1"/>
  <c r="E892" i="18"/>
  <c r="B892" i="18"/>
  <c r="K891" i="18"/>
  <c r="H891" i="18"/>
  <c r="G891" i="18"/>
  <c r="F891" i="18"/>
  <c r="E891" i="18"/>
  <c r="B891" i="18"/>
  <c r="K890" i="18"/>
  <c r="H890" i="18"/>
  <c r="G890" i="18"/>
  <c r="F890" i="18"/>
  <c r="E890" i="18"/>
  <c r="B890" i="18"/>
  <c r="K889" i="18"/>
  <c r="H889" i="18"/>
  <c r="G889" i="18"/>
  <c r="F889" i="18"/>
  <c r="E889" i="18"/>
  <c r="B889" i="18"/>
  <c r="K888" i="18"/>
  <c r="H888" i="18"/>
  <c r="G888" i="18"/>
  <c r="F888" i="18"/>
  <c r="E888" i="18"/>
  <c r="B888" i="18"/>
  <c r="K887" i="18"/>
  <c r="G12" i="3"/>
  <c r="H887" i="18"/>
  <c r="F12" i="3" s="1"/>
  <c r="G887" i="18"/>
  <c r="E12" i="3" s="1"/>
  <c r="F887" i="18"/>
  <c r="D12" i="3" s="1"/>
  <c r="E887" i="18"/>
  <c r="B887" i="18"/>
  <c r="K886" i="18"/>
  <c r="H886" i="18"/>
  <c r="G886" i="18"/>
  <c r="F886" i="18"/>
  <c r="E886" i="18"/>
  <c r="B886" i="18"/>
  <c r="B885" i="18"/>
  <c r="K884" i="18"/>
  <c r="H884" i="18"/>
  <c r="G884" i="18"/>
  <c r="F884" i="18"/>
  <c r="E884" i="18"/>
  <c r="B884" i="18"/>
  <c r="K883" i="18"/>
  <c r="G9" i="3"/>
  <c r="H883" i="18"/>
  <c r="F9" i="3" s="1"/>
  <c r="G883" i="18"/>
  <c r="E9" i="3" s="1"/>
  <c r="F883" i="18"/>
  <c r="D9" i="3" s="1"/>
  <c r="E883" i="18"/>
  <c r="B883" i="18"/>
  <c r="K882" i="18"/>
  <c r="H882" i="18"/>
  <c r="G882" i="18"/>
  <c r="F882" i="18"/>
  <c r="E882" i="18"/>
  <c r="B882" i="18"/>
  <c r="K881" i="18"/>
  <c r="H881" i="18"/>
  <c r="G881" i="18"/>
  <c r="F881" i="18"/>
  <c r="E881" i="18"/>
  <c r="B881" i="18"/>
  <c r="K880" i="18"/>
  <c r="H880" i="18"/>
  <c r="G880" i="18"/>
  <c r="F880" i="18"/>
  <c r="E880" i="18"/>
  <c r="B880" i="18"/>
  <c r="K879" i="18"/>
  <c r="H879" i="18"/>
  <c r="G879" i="18"/>
  <c r="F879" i="18"/>
  <c r="E879" i="18"/>
  <c r="B879" i="18"/>
  <c r="K878" i="18"/>
  <c r="H878" i="18"/>
  <c r="G878" i="18"/>
  <c r="F878" i="18"/>
  <c r="E878" i="18"/>
  <c r="B878" i="18"/>
  <c r="K877" i="18"/>
  <c r="G7" i="3"/>
  <c r="H877" i="18"/>
  <c r="F7" i="3" s="1"/>
  <c r="G877" i="18"/>
  <c r="E7" i="3" s="1"/>
  <c r="F877" i="18"/>
  <c r="D7" i="3" s="1"/>
  <c r="E877" i="18"/>
  <c r="B877" i="18"/>
  <c r="K876" i="18"/>
  <c r="H876" i="18"/>
  <c r="G876" i="18"/>
  <c r="F876" i="18"/>
  <c r="E876" i="18"/>
  <c r="B876" i="18"/>
  <c r="K875" i="18"/>
  <c r="H875" i="18"/>
  <c r="G875" i="18"/>
  <c r="F875" i="18"/>
  <c r="E875" i="18"/>
  <c r="B875" i="18"/>
  <c r="K874" i="18"/>
  <c r="H874" i="18"/>
  <c r="G874" i="18"/>
  <c r="F874" i="18"/>
  <c r="E874" i="18"/>
  <c r="B874" i="18"/>
  <c r="K873" i="18"/>
  <c r="H873" i="18"/>
  <c r="G873" i="18"/>
  <c r="F873" i="18"/>
  <c r="E873" i="18"/>
  <c r="B873" i="18"/>
  <c r="K872" i="18"/>
  <c r="H872" i="18"/>
  <c r="G872" i="18"/>
  <c r="F872" i="18"/>
  <c r="E872" i="18"/>
  <c r="B872" i="18"/>
  <c r="K871" i="18"/>
  <c r="H871" i="18"/>
  <c r="G871" i="18"/>
  <c r="F871" i="18"/>
  <c r="E871" i="18"/>
  <c r="B871" i="18"/>
  <c r="K870" i="18"/>
  <c r="H870" i="18"/>
  <c r="G870" i="18"/>
  <c r="F870" i="18"/>
  <c r="E870" i="18"/>
  <c r="B870" i="18"/>
  <c r="K869" i="18"/>
  <c r="H869" i="18"/>
  <c r="G869" i="18"/>
  <c r="F869" i="18"/>
  <c r="E869" i="18"/>
  <c r="B869" i="18"/>
  <c r="K868" i="18"/>
  <c r="H868" i="18"/>
  <c r="G868" i="18"/>
  <c r="F868" i="18"/>
  <c r="E868" i="18"/>
  <c r="B868" i="18"/>
  <c r="K867" i="18"/>
  <c r="H867" i="18"/>
  <c r="G867" i="18"/>
  <c r="F867" i="18"/>
  <c r="E867" i="18"/>
  <c r="B867" i="18"/>
  <c r="K866" i="18"/>
  <c r="H866" i="18"/>
  <c r="G866" i="18"/>
  <c r="F866" i="18"/>
  <c r="E866" i="18"/>
  <c r="B866" i="18"/>
  <c r="K865" i="18"/>
  <c r="H865" i="18"/>
  <c r="G865" i="18"/>
  <c r="F865" i="18"/>
  <c r="E865" i="18"/>
  <c r="B865" i="18"/>
  <c r="K864" i="18"/>
  <c r="H864" i="18"/>
  <c r="G864" i="18"/>
  <c r="F864" i="18"/>
  <c r="E864" i="18"/>
  <c r="B864" i="18"/>
  <c r="K863" i="18"/>
  <c r="H863" i="18"/>
  <c r="G863" i="18"/>
  <c r="F863" i="18"/>
  <c r="E863" i="18"/>
  <c r="B863" i="18"/>
  <c r="K862" i="18"/>
  <c r="H862" i="18"/>
  <c r="G862" i="18"/>
  <c r="F862" i="18"/>
  <c r="E862" i="18"/>
  <c r="B862" i="18"/>
  <c r="K861" i="18"/>
  <c r="H861" i="18"/>
  <c r="G861" i="18"/>
  <c r="F861" i="18"/>
  <c r="E861" i="18"/>
  <c r="B861" i="18"/>
  <c r="K860" i="18"/>
  <c r="H860" i="18"/>
  <c r="G860" i="18"/>
  <c r="F860" i="18"/>
  <c r="E860" i="18"/>
  <c r="B860" i="18"/>
  <c r="K859" i="18"/>
  <c r="H859" i="18"/>
  <c r="G859" i="18"/>
  <c r="F859" i="18"/>
  <c r="E859" i="18"/>
  <c r="B859" i="18"/>
  <c r="K858" i="18"/>
  <c r="H858" i="18"/>
  <c r="G858" i="18"/>
  <c r="F858" i="18"/>
  <c r="E858" i="18"/>
  <c r="B858" i="18"/>
  <c r="K857" i="18"/>
  <c r="H857" i="18"/>
  <c r="G857" i="18"/>
  <c r="F857" i="18"/>
  <c r="E857" i="18"/>
  <c r="B857" i="18"/>
  <c r="K856" i="18"/>
  <c r="H856" i="18"/>
  <c r="G856" i="18"/>
  <c r="F856" i="18"/>
  <c r="E856" i="18"/>
  <c r="B856" i="18"/>
  <c r="K855" i="18"/>
  <c r="H855" i="18"/>
  <c r="G855" i="18"/>
  <c r="F855" i="18"/>
  <c r="E855" i="18"/>
  <c r="B855" i="18"/>
  <c r="K854" i="18"/>
  <c r="H854" i="18"/>
  <c r="G854" i="18"/>
  <c r="F854" i="18"/>
  <c r="E854" i="18"/>
  <c r="B854" i="18"/>
  <c r="K853" i="18"/>
  <c r="H853" i="18"/>
  <c r="G853" i="18"/>
  <c r="F853" i="18"/>
  <c r="E853" i="18"/>
  <c r="B853" i="18"/>
  <c r="K852" i="18"/>
  <c r="H852" i="18"/>
  <c r="G852" i="18"/>
  <c r="F852" i="18"/>
  <c r="E852" i="18"/>
  <c r="B852" i="18"/>
  <c r="K851" i="18"/>
  <c r="H851" i="18"/>
  <c r="G851" i="18"/>
  <c r="F851" i="18"/>
  <c r="E851" i="18"/>
  <c r="B851" i="18"/>
  <c r="K850" i="18"/>
  <c r="H850" i="18"/>
  <c r="G850" i="18"/>
  <c r="F850" i="18"/>
  <c r="E850" i="18"/>
  <c r="B850" i="18"/>
  <c r="K849" i="18"/>
  <c r="H849" i="18"/>
  <c r="G849" i="18"/>
  <c r="F849" i="18"/>
  <c r="E849" i="18"/>
  <c r="B849" i="18"/>
  <c r="K848" i="18"/>
  <c r="H848" i="18"/>
  <c r="G848" i="18"/>
  <c r="F848" i="18"/>
  <c r="E848" i="18"/>
  <c r="B848" i="18"/>
  <c r="K847" i="18"/>
  <c r="H847" i="18"/>
  <c r="G847" i="18"/>
  <c r="F847" i="18"/>
  <c r="E847" i="18"/>
  <c r="B847" i="18"/>
  <c r="K846" i="18"/>
  <c r="H846" i="18"/>
  <c r="G846" i="18"/>
  <c r="F846" i="18"/>
  <c r="E846" i="18"/>
  <c r="B846" i="18"/>
  <c r="K845" i="18"/>
  <c r="H845" i="18"/>
  <c r="G845" i="18"/>
  <c r="F845" i="18"/>
  <c r="E845" i="18"/>
  <c r="B845" i="18"/>
  <c r="K844" i="18"/>
  <c r="H844" i="18"/>
  <c r="G844" i="18"/>
  <c r="F844" i="18"/>
  <c r="E844" i="18"/>
  <c r="B844" i="18"/>
  <c r="CG843" i="18"/>
  <c r="BW13" i="20" s="1"/>
  <c r="CF843" i="18"/>
  <c r="BV13" i="20" s="1"/>
  <c r="CE843" i="18"/>
  <c r="BU13" i="20" s="1"/>
  <c r="CD843" i="18"/>
  <c r="BT13" i="20" s="1"/>
  <c r="CC843" i="18"/>
  <c r="BS13" i="20" s="1"/>
  <c r="CB843" i="18"/>
  <c r="BR13" i="20" s="1"/>
  <c r="CA843" i="18"/>
  <c r="BQ13" i="20" s="1"/>
  <c r="BZ843" i="18"/>
  <c r="BP13" i="20" s="1"/>
  <c r="BY843" i="18"/>
  <c r="BO13" i="20" s="1"/>
  <c r="BX843" i="18"/>
  <c r="BN13" i="20" s="1"/>
  <c r="BW843" i="18"/>
  <c r="BM13" i="20" s="1"/>
  <c r="BV843" i="18"/>
  <c r="BL13" i="20" s="1"/>
  <c r="G4" i="3"/>
  <c r="H843" i="18"/>
  <c r="F4" i="3" s="1"/>
  <c r="G843" i="18"/>
  <c r="E4" i="3" s="1"/>
  <c r="F843" i="18"/>
  <c r="D4" i="3" s="1"/>
  <c r="E843" i="18"/>
  <c r="B843" i="18"/>
  <c r="G3" i="3"/>
  <c r="H842" i="18"/>
  <c r="F3" i="3" s="1"/>
  <c r="G842" i="18"/>
  <c r="E3" i="3" s="1"/>
  <c r="F842" i="18"/>
  <c r="D3" i="3" s="1"/>
  <c r="E842" i="18"/>
  <c r="B842" i="18"/>
  <c r="K841" i="18"/>
  <c r="H841" i="18"/>
  <c r="G841" i="18"/>
  <c r="F841" i="18"/>
  <c r="E841" i="18"/>
  <c r="B841" i="18"/>
  <c r="K840" i="18"/>
  <c r="H840" i="18"/>
  <c r="G840" i="18"/>
  <c r="F840" i="18"/>
  <c r="E840" i="18"/>
  <c r="B840" i="18"/>
  <c r="CG839" i="18"/>
  <c r="CF839" i="18"/>
  <c r="CE839" i="18"/>
  <c r="CD839" i="18"/>
  <c r="CC839" i="18"/>
  <c r="CB839" i="18"/>
  <c r="CA839" i="18"/>
  <c r="BZ839" i="18"/>
  <c r="BY839" i="18"/>
  <c r="BX839" i="18"/>
  <c r="K839" i="18" s="1"/>
  <c r="BW839" i="18"/>
  <c r="BV839" i="18"/>
  <c r="H839" i="18"/>
  <c r="G839" i="18"/>
  <c r="F839" i="18"/>
  <c r="E839" i="18"/>
  <c r="B839" i="18"/>
  <c r="CG838" i="18"/>
  <c r="CF838" i="18"/>
  <c r="CE838" i="18"/>
  <c r="CD838" i="18"/>
  <c r="CC838" i="18"/>
  <c r="CB838" i="18"/>
  <c r="CA838" i="18"/>
  <c r="BZ838" i="18"/>
  <c r="BY838" i="18"/>
  <c r="BX838" i="18"/>
  <c r="BW838" i="18"/>
  <c r="BV838" i="18"/>
  <c r="H838" i="18"/>
  <c r="G838" i="18"/>
  <c r="F838" i="18"/>
  <c r="E838" i="18"/>
  <c r="B838" i="18"/>
  <c r="CG837" i="18"/>
  <c r="CF837" i="18"/>
  <c r="CE837" i="18"/>
  <c r="CD837" i="18"/>
  <c r="CC837" i="18"/>
  <c r="CB837" i="18"/>
  <c r="CA837" i="18"/>
  <c r="BZ837" i="18"/>
  <c r="BY837" i="18"/>
  <c r="BX837" i="18"/>
  <c r="BW837" i="18"/>
  <c r="K837" i="18" s="1"/>
  <c r="BV837" i="18"/>
  <c r="H837" i="18"/>
  <c r="G837" i="18"/>
  <c r="F837" i="18"/>
  <c r="E837" i="18"/>
  <c r="B837" i="18"/>
  <c r="CG836" i="18"/>
  <c r="CG835" i="18" s="1"/>
  <c r="CG834" i="18" s="1"/>
  <c r="CG833" i="18" s="1"/>
  <c r="CG832" i="18" s="1"/>
  <c r="BW52" i="20" s="1"/>
  <c r="CF836" i="18"/>
  <c r="CE836" i="18"/>
  <c r="CD836" i="18"/>
  <c r="CD835" i="18" s="1"/>
  <c r="CD834" i="18" s="1"/>
  <c r="CD833" i="18" s="1"/>
  <c r="CD832" i="18" s="1"/>
  <c r="BT52" i="20" s="1"/>
  <c r="BU82" i="20" s="1"/>
  <c r="CC836" i="18"/>
  <c r="CC835" i="18" s="1"/>
  <c r="CC834" i="18" s="1"/>
  <c r="CC833" i="18" s="1"/>
  <c r="CC832" i="18" s="1"/>
  <c r="BS52" i="20" s="1"/>
  <c r="BT82" i="20" s="1"/>
  <c r="CB836" i="18"/>
  <c r="CA836" i="18"/>
  <c r="BZ836" i="18"/>
  <c r="BY836" i="18"/>
  <c r="BY835" i="18" s="1"/>
  <c r="BY834" i="18" s="1"/>
  <c r="BY833" i="18" s="1"/>
  <c r="BY832" i="18" s="1"/>
  <c r="BO52" i="20" s="1"/>
  <c r="BP82" i="20" s="1"/>
  <c r="BX836" i="18"/>
  <c r="BW836" i="18"/>
  <c r="BV836" i="18"/>
  <c r="BV835" i="18" s="1"/>
  <c r="BV834" i="18" s="1"/>
  <c r="BV833" i="18" s="1"/>
  <c r="BV832" i="18" s="1"/>
  <c r="BL52" i="20" s="1"/>
  <c r="H836" i="18"/>
  <c r="G836" i="18"/>
  <c r="F836" i="18"/>
  <c r="E836" i="18"/>
  <c r="B836" i="18"/>
  <c r="BZ835" i="18"/>
  <c r="BZ834" i="18" s="1"/>
  <c r="BZ833" i="18" s="1"/>
  <c r="BZ832" i="18" s="1"/>
  <c r="BP52" i="20" s="1"/>
  <c r="BQ82" i="20" s="1"/>
  <c r="H835" i="18"/>
  <c r="G835" i="18"/>
  <c r="F835" i="18"/>
  <c r="E835" i="18"/>
  <c r="B835" i="18"/>
  <c r="H834" i="18"/>
  <c r="G834" i="18"/>
  <c r="F834" i="18"/>
  <c r="E834" i="18"/>
  <c r="B834" i="18"/>
  <c r="H833" i="18"/>
  <c r="G833" i="18"/>
  <c r="F833" i="18"/>
  <c r="E833" i="18"/>
  <c r="B833" i="18"/>
  <c r="H832" i="18"/>
  <c r="G832" i="18"/>
  <c r="F832" i="18"/>
  <c r="E832" i="18"/>
  <c r="B832" i="18"/>
  <c r="K831" i="18"/>
  <c r="H831" i="18"/>
  <c r="G831" i="18"/>
  <c r="F831" i="18"/>
  <c r="E831" i="18"/>
  <c r="B831" i="18"/>
  <c r="K830" i="18"/>
  <c r="H830" i="18"/>
  <c r="G830" i="18"/>
  <c r="F830" i="18"/>
  <c r="E830" i="18"/>
  <c r="B830" i="18"/>
  <c r="H829" i="18"/>
  <c r="CE829" i="18" s="1"/>
  <c r="CE826" i="18" s="1"/>
  <c r="CE825" i="18" s="1"/>
  <c r="G829" i="18"/>
  <c r="F829" i="18"/>
  <c r="E829" i="18"/>
  <c r="B829" i="18"/>
  <c r="K828" i="18"/>
  <c r="H828" i="18"/>
  <c r="G828" i="18"/>
  <c r="F828" i="18"/>
  <c r="E828" i="18"/>
  <c r="B828" i="18"/>
  <c r="K827" i="18"/>
  <c r="H827" i="18"/>
  <c r="G827" i="18"/>
  <c r="F827" i="18"/>
  <c r="E827" i="18"/>
  <c r="B827" i="18"/>
  <c r="H826" i="18"/>
  <c r="G826" i="18"/>
  <c r="F826" i="18"/>
  <c r="E826" i="18"/>
  <c r="B826" i="18"/>
  <c r="H825" i="18"/>
  <c r="G825" i="18"/>
  <c r="F825" i="18"/>
  <c r="E825" i="18"/>
  <c r="B825" i="18"/>
  <c r="H824" i="18"/>
  <c r="CF824" i="18" s="1"/>
  <c r="G824" i="18"/>
  <c r="F824" i="18"/>
  <c r="E824" i="18"/>
  <c r="B824" i="18"/>
  <c r="H823" i="18"/>
  <c r="CC823" i="18" s="1"/>
  <c r="G823" i="18"/>
  <c r="F823" i="18"/>
  <c r="E823" i="18"/>
  <c r="B823" i="18"/>
  <c r="H822" i="18"/>
  <c r="BZ822" i="18" s="1"/>
  <c r="G822" i="18"/>
  <c r="F822" i="18"/>
  <c r="E822" i="18"/>
  <c r="B822" i="18"/>
  <c r="H821" i="18"/>
  <c r="G821" i="18"/>
  <c r="F821" i="18"/>
  <c r="E821" i="18"/>
  <c r="B821" i="18"/>
  <c r="H820" i="18"/>
  <c r="CB820" i="18" s="1"/>
  <c r="G820" i="18"/>
  <c r="F820" i="18"/>
  <c r="E820" i="18"/>
  <c r="B820" i="18"/>
  <c r="H819" i="18"/>
  <c r="CG819" i="18" s="1"/>
  <c r="G819" i="18"/>
  <c r="F819" i="18"/>
  <c r="E819" i="18"/>
  <c r="B819" i="18"/>
  <c r="H818" i="18"/>
  <c r="CD818" i="18" s="1"/>
  <c r="G818" i="18"/>
  <c r="F818" i="18"/>
  <c r="E818" i="18"/>
  <c r="B818" i="18"/>
  <c r="K817" i="18"/>
  <c r="H817" i="18"/>
  <c r="G817" i="18"/>
  <c r="F817" i="18"/>
  <c r="E817" i="18"/>
  <c r="B817" i="18"/>
  <c r="H816" i="18"/>
  <c r="CB816" i="18" s="1"/>
  <c r="G816" i="18"/>
  <c r="F816" i="18"/>
  <c r="E816" i="18"/>
  <c r="B816" i="18"/>
  <c r="H815" i="18"/>
  <c r="CG815" i="18" s="1"/>
  <c r="G815" i="18"/>
  <c r="F815" i="18"/>
  <c r="E815" i="18"/>
  <c r="B815" i="18"/>
  <c r="H814" i="18"/>
  <c r="G814" i="18"/>
  <c r="F814" i="18"/>
  <c r="E814" i="18"/>
  <c r="B814" i="18"/>
  <c r="H813" i="18"/>
  <c r="CA813" i="18" s="1"/>
  <c r="G813" i="18"/>
  <c r="F813" i="18"/>
  <c r="E813" i="18"/>
  <c r="B813" i="18"/>
  <c r="H812" i="18"/>
  <c r="CF812" i="18" s="1"/>
  <c r="G812" i="18"/>
  <c r="F812" i="18"/>
  <c r="E812" i="18"/>
  <c r="B812" i="18"/>
  <c r="H811" i="18"/>
  <c r="CC811" i="18" s="1"/>
  <c r="G811" i="18"/>
  <c r="F811" i="18"/>
  <c r="E811" i="18"/>
  <c r="B811" i="18"/>
  <c r="H810" i="18"/>
  <c r="BZ810" i="18" s="1"/>
  <c r="G810" i="18"/>
  <c r="F810" i="18"/>
  <c r="E810" i="18"/>
  <c r="B810" i="18"/>
  <c r="H809" i="18"/>
  <c r="CE809" i="18" s="1"/>
  <c r="G809" i="18"/>
  <c r="F809" i="18"/>
  <c r="E809" i="18"/>
  <c r="B809" i="18"/>
  <c r="H808" i="18"/>
  <c r="CB808" i="18" s="1"/>
  <c r="G808" i="18"/>
  <c r="F808" i="18"/>
  <c r="E808" i="18"/>
  <c r="B808" i="18"/>
  <c r="H807" i="18"/>
  <c r="CG807" i="18" s="1"/>
  <c r="G807" i="18"/>
  <c r="F807" i="18"/>
  <c r="E807" i="18"/>
  <c r="B807" i="18"/>
  <c r="H806" i="18"/>
  <c r="G806" i="18"/>
  <c r="F806" i="18"/>
  <c r="E806" i="18"/>
  <c r="B806" i="18"/>
  <c r="K805" i="18"/>
  <c r="H805" i="18"/>
  <c r="G805" i="18"/>
  <c r="F805" i="18"/>
  <c r="E805" i="18"/>
  <c r="B805" i="18"/>
  <c r="K804" i="18"/>
  <c r="H804" i="18"/>
  <c r="G804" i="18"/>
  <c r="F804" i="18"/>
  <c r="E804" i="18"/>
  <c r="B804" i="18"/>
  <c r="CG803" i="18"/>
  <c r="BW67" i="20" s="1"/>
  <c r="CF803" i="18"/>
  <c r="BV67" i="20" s="1"/>
  <c r="CE803" i="18"/>
  <c r="CE800" i="18" s="1"/>
  <c r="CD803" i="18"/>
  <c r="BT67" i="20" s="1"/>
  <c r="CC803" i="18"/>
  <c r="BS67" i="20" s="1"/>
  <c r="CB803" i="18"/>
  <c r="BR67" i="20" s="1"/>
  <c r="CA803" i="18"/>
  <c r="BQ67" i="20" s="1"/>
  <c r="BZ803" i="18"/>
  <c r="BP67" i="20" s="1"/>
  <c r="BY803" i="18"/>
  <c r="BO67" i="20" s="1"/>
  <c r="BX803" i="18"/>
  <c r="BN67" i="20" s="1"/>
  <c r="BW803" i="18"/>
  <c r="BW800" i="18" s="1"/>
  <c r="BV803" i="18"/>
  <c r="BL67" i="20" s="1"/>
  <c r="H803" i="18"/>
  <c r="G803" i="18"/>
  <c r="F803" i="18"/>
  <c r="E803" i="18"/>
  <c r="B803" i="18"/>
  <c r="CG802" i="18"/>
  <c r="CF802" i="18"/>
  <c r="CE802" i="18"/>
  <c r="CD802" i="18"/>
  <c r="CC802" i="18"/>
  <c r="CB802" i="18"/>
  <c r="CA802" i="18"/>
  <c r="BZ802" i="18"/>
  <c r="BY802" i="18"/>
  <c r="BX802" i="18"/>
  <c r="BW802" i="18"/>
  <c r="BV802" i="18"/>
  <c r="H802" i="18"/>
  <c r="G802" i="18"/>
  <c r="F802" i="18"/>
  <c r="E802" i="18"/>
  <c r="B802" i="18"/>
  <c r="CG801" i="18"/>
  <c r="CG800" i="18" s="1"/>
  <c r="CF801" i="18"/>
  <c r="CE801" i="18"/>
  <c r="CD801" i="18"/>
  <c r="CD800" i="18" s="1"/>
  <c r="CC801" i="18"/>
  <c r="CC800" i="18" s="1"/>
  <c r="CB801" i="18"/>
  <c r="CA801" i="18"/>
  <c r="BZ801" i="18"/>
  <c r="BY801" i="18"/>
  <c r="BY800" i="18" s="1"/>
  <c r="BX801" i="18"/>
  <c r="BW801" i="18"/>
  <c r="BV801" i="18"/>
  <c r="BV800" i="18" s="1"/>
  <c r="H801" i="18"/>
  <c r="G801" i="18"/>
  <c r="F801" i="18"/>
  <c r="E801" i="18"/>
  <c r="B801" i="18"/>
  <c r="BZ800" i="18"/>
  <c r="H800" i="18"/>
  <c r="G800" i="18"/>
  <c r="F800" i="18"/>
  <c r="E800" i="18"/>
  <c r="B800" i="18"/>
  <c r="H799" i="18"/>
  <c r="G799" i="18"/>
  <c r="F799" i="18"/>
  <c r="E799" i="18"/>
  <c r="B799" i="18"/>
  <c r="K798" i="18"/>
  <c r="H798" i="18"/>
  <c r="G798" i="18"/>
  <c r="F798" i="18"/>
  <c r="E798" i="18"/>
  <c r="B798" i="18"/>
  <c r="K797" i="18"/>
  <c r="H797" i="18"/>
  <c r="G797" i="18"/>
  <c r="F797" i="18"/>
  <c r="E797" i="18"/>
  <c r="B797" i="18"/>
  <c r="K796" i="18"/>
  <c r="H796" i="18"/>
  <c r="G796" i="18"/>
  <c r="F796" i="18"/>
  <c r="E796" i="18"/>
  <c r="B796" i="18"/>
  <c r="CG795" i="18"/>
  <c r="CF795" i="18"/>
  <c r="CE795" i="18"/>
  <c r="CD795" i="18"/>
  <c r="CC795" i="18"/>
  <c r="CC790" i="18" s="1"/>
  <c r="CB795" i="18"/>
  <c r="CA795" i="18"/>
  <c r="BZ795" i="18"/>
  <c r="BY795" i="18"/>
  <c r="BX795" i="18"/>
  <c r="BW795" i="18"/>
  <c r="BV795" i="18"/>
  <c r="H795" i="18"/>
  <c r="G795" i="18"/>
  <c r="F795" i="18"/>
  <c r="E795" i="18"/>
  <c r="B795" i="18"/>
  <c r="K794" i="18"/>
  <c r="H794" i="18"/>
  <c r="G794" i="18"/>
  <c r="F794" i="18"/>
  <c r="E794" i="18"/>
  <c r="B794" i="18"/>
  <c r="K793" i="18"/>
  <c r="H793" i="18"/>
  <c r="G793" i="18"/>
  <c r="F793" i="18"/>
  <c r="E793" i="18"/>
  <c r="B793" i="18"/>
  <c r="K792" i="18"/>
  <c r="H792" i="18"/>
  <c r="G792" i="18"/>
  <c r="F792" i="18"/>
  <c r="E792" i="18"/>
  <c r="B792" i="18"/>
  <c r="CG791" i="18"/>
  <c r="CF791" i="18"/>
  <c r="CE791" i="18"/>
  <c r="CE790" i="18" s="1"/>
  <c r="CD791" i="18"/>
  <c r="CD790" i="18" s="1"/>
  <c r="CC791" i="18"/>
  <c r="CB791" i="18"/>
  <c r="CB790" i="18" s="1"/>
  <c r="CA791" i="18"/>
  <c r="CA790" i="18" s="1"/>
  <c r="BZ791" i="18"/>
  <c r="BZ790" i="18" s="1"/>
  <c r="BY791" i="18"/>
  <c r="BX791" i="18"/>
  <c r="BW791" i="18"/>
  <c r="BW790" i="18" s="1"/>
  <c r="BV791" i="18"/>
  <c r="H791" i="18"/>
  <c r="G791" i="18"/>
  <c r="F791" i="18"/>
  <c r="E791" i="18"/>
  <c r="B791" i="18"/>
  <c r="CG790" i="18"/>
  <c r="CF790" i="18"/>
  <c r="BY790" i="18"/>
  <c r="BX790" i="18"/>
  <c r="H790" i="18"/>
  <c r="G790" i="18"/>
  <c r="F790" i="18"/>
  <c r="E790" i="18"/>
  <c r="B790" i="18"/>
  <c r="CG789" i="18"/>
  <c r="CF789" i="18"/>
  <c r="CE789" i="18"/>
  <c r="CD789" i="18"/>
  <c r="CC789" i="18"/>
  <c r="CB789" i="18"/>
  <c r="CA789" i="18"/>
  <c r="BZ789" i="18"/>
  <c r="BY789" i="18"/>
  <c r="BX789" i="18"/>
  <c r="BW789" i="18"/>
  <c r="BV789" i="18"/>
  <c r="K789" i="18" s="1"/>
  <c r="H789" i="18"/>
  <c r="G789" i="18"/>
  <c r="F789" i="18"/>
  <c r="E789" i="18"/>
  <c r="B789" i="18"/>
  <c r="CG788" i="18"/>
  <c r="CF788" i="18"/>
  <c r="CE788" i="18"/>
  <c r="CD788" i="18"/>
  <c r="CC788" i="18"/>
  <c r="CB788" i="18"/>
  <c r="CA788" i="18"/>
  <c r="BZ788" i="18"/>
  <c r="BY788" i="18"/>
  <c r="BX788" i="18"/>
  <c r="BW788" i="18"/>
  <c r="BV788" i="18"/>
  <c r="H788" i="18"/>
  <c r="G788" i="18"/>
  <c r="F788" i="18"/>
  <c r="E788" i="18"/>
  <c r="B788" i="18"/>
  <c r="CG787" i="18"/>
  <c r="BW49" i="20" s="1"/>
  <c r="CF787" i="18"/>
  <c r="BV49" i="20" s="1"/>
  <c r="CE787" i="18"/>
  <c r="BU49" i="20" s="1"/>
  <c r="CD787" i="18"/>
  <c r="BT49" i="20" s="1"/>
  <c r="CC787" i="18"/>
  <c r="BS49" i="20" s="1"/>
  <c r="CB787" i="18"/>
  <c r="BR49" i="20" s="1"/>
  <c r="CA787" i="18"/>
  <c r="BQ49" i="20" s="1"/>
  <c r="BZ787" i="18"/>
  <c r="BP49" i="20" s="1"/>
  <c r="BY787" i="18"/>
  <c r="BO49" i="20" s="1"/>
  <c r="BX787" i="18"/>
  <c r="BN49" i="20" s="1"/>
  <c r="BW787" i="18"/>
  <c r="BM49" i="20" s="1"/>
  <c r="BV787" i="18"/>
  <c r="BL49" i="20" s="1"/>
  <c r="H787" i="18"/>
  <c r="G787" i="18"/>
  <c r="F787" i="18"/>
  <c r="E787" i="18"/>
  <c r="B787" i="18"/>
  <c r="CG786" i="18"/>
  <c r="BW48" i="20" s="1"/>
  <c r="CF786" i="18"/>
  <c r="BV48" i="20" s="1"/>
  <c r="CE786" i="18"/>
  <c r="BU48" i="20" s="1"/>
  <c r="CD786" i="18"/>
  <c r="BT48" i="20" s="1"/>
  <c r="CC786" i="18"/>
  <c r="BS48" i="20" s="1"/>
  <c r="CB786" i="18"/>
  <c r="BR48" i="20" s="1"/>
  <c r="CA786" i="18"/>
  <c r="BQ48" i="20" s="1"/>
  <c r="BZ786" i="18"/>
  <c r="BY786" i="18"/>
  <c r="BO48" i="20" s="1"/>
  <c r="BX786" i="18"/>
  <c r="BN48" i="20" s="1"/>
  <c r="BW786" i="18"/>
  <c r="BV786" i="18"/>
  <c r="BL48" i="20" s="1"/>
  <c r="H786" i="18"/>
  <c r="G786" i="18"/>
  <c r="F786" i="18"/>
  <c r="E786" i="18"/>
  <c r="B786" i="18"/>
  <c r="CG785" i="18"/>
  <c r="CF785" i="18"/>
  <c r="CE785" i="18"/>
  <c r="CD785" i="18"/>
  <c r="CC785" i="18"/>
  <c r="CB785" i="18"/>
  <c r="CA785" i="18"/>
  <c r="BZ785" i="18"/>
  <c r="BY785" i="18"/>
  <c r="BX785" i="18"/>
  <c r="BW785" i="18"/>
  <c r="BV785" i="18"/>
  <c r="K785" i="18"/>
  <c r="H785" i="18"/>
  <c r="G785" i="18"/>
  <c r="F785" i="18"/>
  <c r="E785" i="18"/>
  <c r="B785" i="18"/>
  <c r="K784" i="18"/>
  <c r="H784" i="18"/>
  <c r="G784" i="18"/>
  <c r="F784" i="18"/>
  <c r="E784" i="18"/>
  <c r="B784" i="18"/>
  <c r="K783" i="18"/>
  <c r="H783" i="18"/>
  <c r="G783" i="18"/>
  <c r="F783" i="18"/>
  <c r="E783" i="18"/>
  <c r="B783" i="18"/>
  <c r="K782" i="18"/>
  <c r="H782" i="18"/>
  <c r="G782" i="18"/>
  <c r="F782" i="18"/>
  <c r="E782" i="18"/>
  <c r="B782" i="18"/>
  <c r="K781" i="18"/>
  <c r="H781" i="18"/>
  <c r="G781" i="18"/>
  <c r="F781" i="18"/>
  <c r="E781" i="18"/>
  <c r="B781" i="18"/>
  <c r="K780" i="18"/>
  <c r="H780" i="18"/>
  <c r="G780" i="18"/>
  <c r="F780" i="18"/>
  <c r="E780" i="18"/>
  <c r="B780" i="18"/>
  <c r="CG779" i="18"/>
  <c r="BW41" i="20" s="1"/>
  <c r="CF779" i="18"/>
  <c r="BV41" i="20" s="1"/>
  <c r="CE779" i="18"/>
  <c r="BU41" i="20" s="1"/>
  <c r="CD779" i="18"/>
  <c r="BT41" i="20" s="1"/>
  <c r="CC779" i="18"/>
  <c r="BS41" i="20" s="1"/>
  <c r="CB779" i="18"/>
  <c r="BR41" i="20" s="1"/>
  <c r="CA779" i="18"/>
  <c r="BQ41" i="20" s="1"/>
  <c r="BZ779" i="18"/>
  <c r="BP41" i="20" s="1"/>
  <c r="BY779" i="18"/>
  <c r="BO41" i="20" s="1"/>
  <c r="BX779" i="18"/>
  <c r="BN41" i="20" s="1"/>
  <c r="BW779" i="18"/>
  <c r="BV779" i="18"/>
  <c r="BL41" i="20" s="1"/>
  <c r="K779" i="18"/>
  <c r="H779" i="18"/>
  <c r="G779" i="18"/>
  <c r="F779" i="18"/>
  <c r="E779" i="18"/>
  <c r="B779" i="18"/>
  <c r="CG778" i="18"/>
  <c r="BW47" i="20" s="1"/>
  <c r="CF778" i="18"/>
  <c r="BV47" i="20" s="1"/>
  <c r="CE778" i="18"/>
  <c r="BU47" i="20" s="1"/>
  <c r="CD778" i="18"/>
  <c r="BT47" i="20" s="1"/>
  <c r="CC778" i="18"/>
  <c r="BS47" i="20" s="1"/>
  <c r="CB778" i="18"/>
  <c r="BR47" i="20" s="1"/>
  <c r="CA778" i="18"/>
  <c r="BQ47" i="20" s="1"/>
  <c r="BZ778" i="18"/>
  <c r="BP47" i="20" s="1"/>
  <c r="BY778" i="18"/>
  <c r="BO47" i="20" s="1"/>
  <c r="BX778" i="18"/>
  <c r="BN47" i="20" s="1"/>
  <c r="BW778" i="18"/>
  <c r="BM47" i="20" s="1"/>
  <c r="BV778" i="18"/>
  <c r="BL47" i="20" s="1"/>
  <c r="H778" i="18"/>
  <c r="G778" i="18"/>
  <c r="F778" i="18"/>
  <c r="E778" i="18"/>
  <c r="B778" i="18"/>
  <c r="K777" i="18"/>
  <c r="H777" i="18"/>
  <c r="G777" i="18"/>
  <c r="F777" i="18"/>
  <c r="E777" i="18"/>
  <c r="B777" i="18"/>
  <c r="CG776" i="18"/>
  <c r="CF776" i="18"/>
  <c r="CE776" i="18"/>
  <c r="CD776" i="18"/>
  <c r="CD773" i="18" s="1"/>
  <c r="CC776" i="18"/>
  <c r="CB776" i="18"/>
  <c r="CA776" i="18"/>
  <c r="BZ776" i="18"/>
  <c r="BZ773" i="18" s="1"/>
  <c r="BY776" i="18"/>
  <c r="BX776" i="18"/>
  <c r="BW776" i="18"/>
  <c r="BV776" i="18"/>
  <c r="BV773" i="18" s="1"/>
  <c r="H776" i="18"/>
  <c r="G776" i="18"/>
  <c r="F776" i="18"/>
  <c r="E776" i="18"/>
  <c r="B776" i="18"/>
  <c r="CG775" i="18"/>
  <c r="CF775" i="18"/>
  <c r="CE775" i="18"/>
  <c r="CD775" i="18"/>
  <c r="CC775" i="18"/>
  <c r="CB775" i="18"/>
  <c r="CA775" i="18"/>
  <c r="BZ775" i="18"/>
  <c r="BY775" i="18"/>
  <c r="BX775" i="18"/>
  <c r="BW775" i="18"/>
  <c r="BV775" i="18"/>
  <c r="K775" i="18" s="1"/>
  <c r="H775" i="18"/>
  <c r="G775" i="18"/>
  <c r="F775" i="18"/>
  <c r="E775" i="18"/>
  <c r="B775" i="18"/>
  <c r="K774" i="18"/>
  <c r="H774" i="18"/>
  <c r="G774" i="18"/>
  <c r="F774" i="18"/>
  <c r="E774" i="18"/>
  <c r="B774" i="18"/>
  <c r="CC773" i="18"/>
  <c r="H773" i="18"/>
  <c r="G773" i="18"/>
  <c r="F773" i="18"/>
  <c r="E773" i="18"/>
  <c r="B773" i="18"/>
  <c r="K772" i="18"/>
  <c r="H772" i="18"/>
  <c r="G772" i="18"/>
  <c r="F772" i="18"/>
  <c r="E772" i="18"/>
  <c r="B772" i="18"/>
  <c r="CG771" i="18"/>
  <c r="CG770" i="18" s="1"/>
  <c r="CF771" i="18"/>
  <c r="CF770" i="18" s="1"/>
  <c r="CE771" i="18"/>
  <c r="CD771" i="18"/>
  <c r="CC771" i="18"/>
  <c r="CC770" i="18" s="1"/>
  <c r="BS39" i="20" s="1"/>
  <c r="CB771" i="18"/>
  <c r="CB770" i="18" s="1"/>
  <c r="BR69" i="20" s="1"/>
  <c r="CA771" i="18"/>
  <c r="BZ771" i="18"/>
  <c r="BY771" i="18"/>
  <c r="BY770" i="18" s="1"/>
  <c r="BX771" i="18"/>
  <c r="BX770" i="18" s="1"/>
  <c r="BW771" i="18"/>
  <c r="BV771" i="18"/>
  <c r="H771" i="18"/>
  <c r="G771" i="18"/>
  <c r="F771" i="18"/>
  <c r="E771" i="18"/>
  <c r="B771" i="18"/>
  <c r="CE770" i="18"/>
  <c r="CD770" i="18"/>
  <c r="CA770" i="18"/>
  <c r="BZ770" i="18"/>
  <c r="BW770" i="18"/>
  <c r="BV770" i="18"/>
  <c r="H770" i="18"/>
  <c r="G770" i="18"/>
  <c r="F770" i="18"/>
  <c r="E770" i="18"/>
  <c r="B770" i="18"/>
  <c r="CG769" i="18"/>
  <c r="CF769" i="18"/>
  <c r="CF766" i="18" s="1"/>
  <c r="BV68" i="20" s="1"/>
  <c r="CE769" i="18"/>
  <c r="CD769" i="18"/>
  <c r="CC769" i="18"/>
  <c r="CB769" i="18"/>
  <c r="CB766" i="18" s="1"/>
  <c r="CA769" i="18"/>
  <c r="BZ769" i="18"/>
  <c r="BY769" i="18"/>
  <c r="BX769" i="18"/>
  <c r="BX766" i="18" s="1"/>
  <c r="BN68" i="20" s="1"/>
  <c r="BW769" i="18"/>
  <c r="BV769" i="18"/>
  <c r="H769" i="18"/>
  <c r="G769" i="18"/>
  <c r="F769" i="18"/>
  <c r="E769" i="18"/>
  <c r="B769" i="18"/>
  <c r="CG768" i="18"/>
  <c r="CF768" i="18"/>
  <c r="CE768" i="18"/>
  <c r="CD768" i="18"/>
  <c r="CD766" i="18" s="1"/>
  <c r="CC768" i="18"/>
  <c r="CC766" i="18" s="1"/>
  <c r="BS43" i="20" s="1"/>
  <c r="CB768" i="18"/>
  <c r="CA768" i="18"/>
  <c r="BZ768" i="18"/>
  <c r="BY768" i="18"/>
  <c r="BX768" i="18"/>
  <c r="BW768" i="18"/>
  <c r="BV768" i="18"/>
  <c r="BV766" i="18" s="1"/>
  <c r="K768" i="18"/>
  <c r="H768" i="18"/>
  <c r="G768" i="18"/>
  <c r="F768" i="18"/>
  <c r="E768" i="18"/>
  <c r="B768" i="18"/>
  <c r="K767" i="18"/>
  <c r="H767" i="18"/>
  <c r="G767" i="18"/>
  <c r="F767" i="18"/>
  <c r="E767" i="18"/>
  <c r="B767" i="18"/>
  <c r="CG766" i="18"/>
  <c r="BW68" i="20" s="1"/>
  <c r="BZ766" i="18"/>
  <c r="BY766" i="18"/>
  <c r="BO68" i="20" s="1"/>
  <c r="H766" i="18"/>
  <c r="G766" i="18"/>
  <c r="F766" i="18"/>
  <c r="E766" i="18"/>
  <c r="B766" i="18"/>
  <c r="CG765" i="18"/>
  <c r="CF765" i="18"/>
  <c r="CE765" i="18"/>
  <c r="CD765" i="18"/>
  <c r="CC765" i="18"/>
  <c r="CB765" i="18"/>
  <c r="CA765" i="18"/>
  <c r="BZ765" i="18"/>
  <c r="BY765" i="18"/>
  <c r="BX765" i="18"/>
  <c r="BW765" i="18"/>
  <c r="BV765" i="18"/>
  <c r="H765" i="18"/>
  <c r="G765" i="18"/>
  <c r="F765" i="18"/>
  <c r="E765" i="18"/>
  <c r="B765" i="18"/>
  <c r="K764" i="18"/>
  <c r="H764" i="18"/>
  <c r="G764" i="18"/>
  <c r="F764" i="18"/>
  <c r="E764" i="18"/>
  <c r="B764" i="18"/>
  <c r="CG763" i="18"/>
  <c r="CF763" i="18"/>
  <c r="CF759" i="18" s="1"/>
  <c r="CF758" i="18" s="1"/>
  <c r="BV42" i="20" s="1"/>
  <c r="CE763" i="18"/>
  <c r="CD763" i="18"/>
  <c r="CC763" i="18"/>
  <c r="CB763" i="18"/>
  <c r="CB759" i="18" s="1"/>
  <c r="CB758" i="18" s="1"/>
  <c r="BR42" i="20" s="1"/>
  <c r="CA763" i="18"/>
  <c r="BZ763" i="18"/>
  <c r="BY763" i="18"/>
  <c r="BX763" i="18"/>
  <c r="BX759" i="18" s="1"/>
  <c r="BX758" i="18" s="1"/>
  <c r="BN42" i="20" s="1"/>
  <c r="BW763" i="18"/>
  <c r="BV763" i="18"/>
  <c r="H763" i="18"/>
  <c r="G763" i="18"/>
  <c r="F763" i="18"/>
  <c r="E763" i="18"/>
  <c r="B763" i="18"/>
  <c r="K762" i="18"/>
  <c r="H762" i="18"/>
  <c r="G762" i="18"/>
  <c r="F762" i="18"/>
  <c r="E762" i="18"/>
  <c r="B762" i="18"/>
  <c r="CG761" i="18"/>
  <c r="CF761" i="18"/>
  <c r="CE761" i="18"/>
  <c r="CE759" i="18" s="1"/>
  <c r="CE758" i="18" s="1"/>
  <c r="BU42" i="20" s="1"/>
  <c r="CD761" i="18"/>
  <c r="CD759" i="18" s="1"/>
  <c r="CD758" i="18" s="1"/>
  <c r="BT42" i="20" s="1"/>
  <c r="CC761" i="18"/>
  <c r="CB761" i="18"/>
  <c r="CA761" i="18"/>
  <c r="CA759" i="18" s="1"/>
  <c r="CA758" i="18" s="1"/>
  <c r="BQ42" i="20" s="1"/>
  <c r="BZ761" i="18"/>
  <c r="BZ759" i="18" s="1"/>
  <c r="BZ758" i="18" s="1"/>
  <c r="BP42" i="20" s="1"/>
  <c r="BY761" i="18"/>
  <c r="BX761" i="18"/>
  <c r="BW761" i="18"/>
  <c r="BW759" i="18" s="1"/>
  <c r="BW758" i="18" s="1"/>
  <c r="BM42" i="20" s="1"/>
  <c r="BV761" i="18"/>
  <c r="K761" i="18" s="1"/>
  <c r="H761" i="18"/>
  <c r="G761" i="18"/>
  <c r="F761" i="18"/>
  <c r="E761" i="18"/>
  <c r="B761" i="18"/>
  <c r="K760" i="18"/>
  <c r="H760" i="18"/>
  <c r="G760" i="18"/>
  <c r="F760" i="18"/>
  <c r="E760" i="18"/>
  <c r="B760" i="18"/>
  <c r="CG759" i="18"/>
  <c r="CG758" i="18" s="1"/>
  <c r="BW42" i="20" s="1"/>
  <c r="CC759" i="18"/>
  <c r="CC758" i="18" s="1"/>
  <c r="BS42" i="20" s="1"/>
  <c r="BY759" i="18"/>
  <c r="BY758" i="18" s="1"/>
  <c r="BO42" i="20" s="1"/>
  <c r="H759" i="18"/>
  <c r="G759" i="18"/>
  <c r="F759" i="18"/>
  <c r="E759" i="18"/>
  <c r="B759" i="18"/>
  <c r="H758" i="18"/>
  <c r="G758" i="18"/>
  <c r="F758" i="18"/>
  <c r="E758" i="18"/>
  <c r="B758" i="18"/>
  <c r="CG757" i="18"/>
  <c r="CF757" i="18"/>
  <c r="CE757" i="18"/>
  <c r="CE754" i="18" s="1"/>
  <c r="BU50" i="20" s="1"/>
  <c r="CD757" i="18"/>
  <c r="CC757" i="18"/>
  <c r="CB757" i="18"/>
  <c r="CA757" i="18"/>
  <c r="CA754" i="18" s="1"/>
  <c r="BQ50" i="20" s="1"/>
  <c r="BZ757" i="18"/>
  <c r="BY757" i="18"/>
  <c r="BX757" i="18"/>
  <c r="BW757" i="18"/>
  <c r="BW754" i="18" s="1"/>
  <c r="BM50" i="20" s="1"/>
  <c r="BV757" i="18"/>
  <c r="H757" i="18"/>
  <c r="G757" i="18"/>
  <c r="F757" i="18"/>
  <c r="E757" i="18"/>
  <c r="B757" i="18"/>
  <c r="CG756" i="18"/>
  <c r="CF756" i="18"/>
  <c r="CE756" i="18"/>
  <c r="CD756" i="18"/>
  <c r="CC756" i="18"/>
  <c r="CB756" i="18"/>
  <c r="CA756" i="18"/>
  <c r="BZ756" i="18"/>
  <c r="BY756" i="18"/>
  <c r="BX756" i="18"/>
  <c r="BW756" i="18"/>
  <c r="BV756" i="18"/>
  <c r="H756" i="18"/>
  <c r="G756" i="18"/>
  <c r="F756" i="18"/>
  <c r="E756" i="18"/>
  <c r="B756" i="18"/>
  <c r="CG755" i="18"/>
  <c r="CG754" i="18" s="1"/>
  <c r="BW50" i="20" s="1"/>
  <c r="CF755" i="18"/>
  <c r="CE755" i="18"/>
  <c r="CD755" i="18"/>
  <c r="CD754" i="18" s="1"/>
  <c r="BT50" i="20" s="1"/>
  <c r="CC755" i="18"/>
  <c r="CC754" i="18" s="1"/>
  <c r="BS50" i="20" s="1"/>
  <c r="CB755" i="18"/>
  <c r="CA755" i="18"/>
  <c r="BZ755" i="18"/>
  <c r="BY755" i="18"/>
  <c r="BY754" i="18" s="1"/>
  <c r="BO50" i="20" s="1"/>
  <c r="BX755" i="18"/>
  <c r="BW755" i="18"/>
  <c r="BV755" i="18"/>
  <c r="BV754" i="18" s="1"/>
  <c r="BL50" i="20" s="1"/>
  <c r="H755" i="18"/>
  <c r="G755" i="18"/>
  <c r="F755" i="18"/>
  <c r="E755" i="18"/>
  <c r="B755" i="18"/>
  <c r="BZ754" i="18"/>
  <c r="BP50" i="20" s="1"/>
  <c r="H754" i="18"/>
  <c r="G754" i="18"/>
  <c r="F754" i="18"/>
  <c r="E754" i="18"/>
  <c r="B754" i="18"/>
  <c r="CG753" i="18"/>
  <c r="CF753" i="18"/>
  <c r="CE753" i="18"/>
  <c r="CD753" i="18"/>
  <c r="CC753" i="18"/>
  <c r="CB753" i="18"/>
  <c r="CA753" i="18"/>
  <c r="BZ753" i="18"/>
  <c r="BY753" i="18"/>
  <c r="BX753" i="18"/>
  <c r="BW753" i="18"/>
  <c r="BV753" i="18"/>
  <c r="H753" i="18"/>
  <c r="G753" i="18"/>
  <c r="F753" i="18"/>
  <c r="E753" i="18"/>
  <c r="B753" i="18"/>
  <c r="CG752" i="18"/>
  <c r="CF752" i="18"/>
  <c r="CE752" i="18"/>
  <c r="CD752" i="18"/>
  <c r="CD751" i="18" s="1"/>
  <c r="BT46" i="20" s="1"/>
  <c r="CC752" i="18"/>
  <c r="CB752" i="18"/>
  <c r="CA752" i="18"/>
  <c r="CA751" i="18" s="1"/>
  <c r="BQ46" i="20" s="1"/>
  <c r="BZ752" i="18"/>
  <c r="BZ751" i="18" s="1"/>
  <c r="BP46" i="20" s="1"/>
  <c r="BY752" i="18"/>
  <c r="BX752" i="18"/>
  <c r="BW752" i="18"/>
  <c r="BV752" i="18"/>
  <c r="BV751" i="18" s="1"/>
  <c r="BL46" i="20" s="1"/>
  <c r="H752" i="18"/>
  <c r="G752" i="18"/>
  <c r="F752" i="18"/>
  <c r="E752" i="18"/>
  <c r="B752" i="18"/>
  <c r="CF751" i="18"/>
  <c r="BV46" i="20" s="1"/>
  <c r="CE751" i="18"/>
  <c r="BU46" i="20" s="1"/>
  <c r="CB751" i="18"/>
  <c r="BR46" i="20" s="1"/>
  <c r="BX751" i="18"/>
  <c r="BN46" i="20" s="1"/>
  <c r="BW751" i="18"/>
  <c r="BM46" i="20" s="1"/>
  <c r="H751" i="18"/>
  <c r="G751" i="18"/>
  <c r="F751" i="18"/>
  <c r="E751" i="18"/>
  <c r="B751" i="18"/>
  <c r="CG750" i="18"/>
  <c r="CF750" i="18"/>
  <c r="CE750" i="18"/>
  <c r="CD750" i="18"/>
  <c r="CC750" i="18"/>
  <c r="CB750" i="18"/>
  <c r="CA750" i="18"/>
  <c r="BZ750" i="18"/>
  <c r="BY750" i="18"/>
  <c r="BX750" i="18"/>
  <c r="BW750" i="18"/>
  <c r="BV750" i="18"/>
  <c r="H750" i="18"/>
  <c r="G750" i="18"/>
  <c r="F750" i="18"/>
  <c r="E750" i="18"/>
  <c r="B750" i="18"/>
  <c r="CG749" i="18"/>
  <c r="CF749" i="18"/>
  <c r="CE749" i="18"/>
  <c r="CD749" i="18"/>
  <c r="CC749" i="18"/>
  <c r="CB749" i="18"/>
  <c r="CA749" i="18"/>
  <c r="BZ749" i="18"/>
  <c r="BY749" i="18"/>
  <c r="BX749" i="18"/>
  <c r="BW749" i="18"/>
  <c r="BV749" i="18"/>
  <c r="H749" i="18"/>
  <c r="G749" i="18"/>
  <c r="F749" i="18"/>
  <c r="E749" i="18"/>
  <c r="B749" i="18"/>
  <c r="CG748" i="18"/>
  <c r="CF748" i="18"/>
  <c r="CE748" i="18"/>
  <c r="CD748" i="18"/>
  <c r="CC748" i="18"/>
  <c r="CB748" i="18"/>
  <c r="CA748" i="18"/>
  <c r="BZ748" i="18"/>
  <c r="BY748" i="18"/>
  <c r="BX748" i="18"/>
  <c r="BW748" i="18"/>
  <c r="BV748" i="18"/>
  <c r="H748" i="18"/>
  <c r="G748" i="18"/>
  <c r="F748" i="18"/>
  <c r="E748" i="18"/>
  <c r="B748" i="18"/>
  <c r="H747" i="18"/>
  <c r="G747" i="18"/>
  <c r="F747" i="18"/>
  <c r="E747" i="18"/>
  <c r="B747" i="18"/>
  <c r="CG746" i="18"/>
  <c r="CF746" i="18"/>
  <c r="CE746" i="18"/>
  <c r="CD746" i="18"/>
  <c r="CC746" i="18"/>
  <c r="CB746" i="18"/>
  <c r="CA746" i="18"/>
  <c r="BZ746" i="18"/>
  <c r="BY746" i="18"/>
  <c r="BX746" i="18"/>
  <c r="BW746" i="18"/>
  <c r="BV746" i="18"/>
  <c r="H746" i="18"/>
  <c r="G746" i="18"/>
  <c r="F746" i="18"/>
  <c r="E746" i="18"/>
  <c r="B746" i="18"/>
  <c r="CG745" i="18"/>
  <c r="CF745" i="18"/>
  <c r="CE745" i="18"/>
  <c r="CD745" i="18"/>
  <c r="CC745" i="18"/>
  <c r="CB745" i="18"/>
  <c r="CA745" i="18"/>
  <c r="BZ745" i="18"/>
  <c r="BY745" i="18"/>
  <c r="BX745" i="18"/>
  <c r="BW745" i="18"/>
  <c r="BV745" i="18"/>
  <c r="H745" i="18"/>
  <c r="G745" i="18"/>
  <c r="F745" i="18"/>
  <c r="E745" i="18"/>
  <c r="B745" i="18"/>
  <c r="CG744" i="18"/>
  <c r="CF744" i="18"/>
  <c r="CE744" i="18"/>
  <c r="CD744" i="18"/>
  <c r="CC744" i="18"/>
  <c r="CB744" i="18"/>
  <c r="CA744" i="18"/>
  <c r="BZ744" i="18"/>
  <c r="BY744" i="18"/>
  <c r="BX744" i="18"/>
  <c r="BW744" i="18"/>
  <c r="BV744" i="18"/>
  <c r="H744" i="18"/>
  <c r="G744" i="18"/>
  <c r="F744" i="18"/>
  <c r="E744" i="18"/>
  <c r="B744" i="18"/>
  <c r="CG743" i="18"/>
  <c r="CF743" i="18"/>
  <c r="CE743" i="18"/>
  <c r="CD743" i="18"/>
  <c r="CC743" i="18"/>
  <c r="CB743" i="18"/>
  <c r="CA743" i="18"/>
  <c r="BZ743" i="18"/>
  <c r="BY743" i="18"/>
  <c r="BX743" i="18"/>
  <c r="BW743" i="18"/>
  <c r="BV743" i="18"/>
  <c r="H743" i="18"/>
  <c r="G743" i="18"/>
  <c r="F743" i="18"/>
  <c r="E743" i="18"/>
  <c r="B743" i="18"/>
  <c r="CG742" i="18"/>
  <c r="CF742" i="18"/>
  <c r="CE742" i="18"/>
  <c r="CD742" i="18"/>
  <c r="CC742" i="18"/>
  <c r="CB742" i="18"/>
  <c r="CA742" i="18"/>
  <c r="BZ742" i="18"/>
  <c r="BY742" i="18"/>
  <c r="BX742" i="18"/>
  <c r="BW742" i="18"/>
  <c r="BV742" i="18"/>
  <c r="H742" i="18"/>
  <c r="G742" i="18"/>
  <c r="F742" i="18"/>
  <c r="E742" i="18"/>
  <c r="B742" i="18"/>
  <c r="H741" i="18"/>
  <c r="G741" i="18"/>
  <c r="F741" i="18"/>
  <c r="E741" i="18"/>
  <c r="B741" i="18"/>
  <c r="CG740" i="18"/>
  <c r="CF740" i="18"/>
  <c r="CE740" i="18"/>
  <c r="CD740" i="18"/>
  <c r="CC740" i="18"/>
  <c r="CB740" i="18"/>
  <c r="CA740" i="18"/>
  <c r="BZ740" i="18"/>
  <c r="BY740" i="18"/>
  <c r="BX740" i="18"/>
  <c r="BW740" i="18"/>
  <c r="BV740" i="18"/>
  <c r="H740" i="18"/>
  <c r="G740" i="18"/>
  <c r="F740" i="18"/>
  <c r="E740" i="18"/>
  <c r="B740" i="18"/>
  <c r="CG739" i="18"/>
  <c r="CF739" i="18"/>
  <c r="CE739" i="18"/>
  <c r="CD739" i="18"/>
  <c r="CC739" i="18"/>
  <c r="CB739" i="18"/>
  <c r="CA739" i="18"/>
  <c r="BZ739" i="18"/>
  <c r="BY739" i="18"/>
  <c r="BX739" i="18"/>
  <c r="BW739" i="18"/>
  <c r="BV739" i="18"/>
  <c r="H739" i="18"/>
  <c r="G739" i="18"/>
  <c r="F739" i="18"/>
  <c r="E739" i="18"/>
  <c r="B739" i="18"/>
  <c r="CG738" i="18"/>
  <c r="CF738" i="18"/>
  <c r="CE738" i="18"/>
  <c r="CD738" i="18"/>
  <c r="CC738" i="18"/>
  <c r="CB738" i="18"/>
  <c r="CA738" i="18"/>
  <c r="BZ738" i="18"/>
  <c r="BY738" i="18"/>
  <c r="BX738" i="18"/>
  <c r="BW738" i="18"/>
  <c r="BV738" i="18"/>
  <c r="H738" i="18"/>
  <c r="G738" i="18"/>
  <c r="F738" i="18"/>
  <c r="E738" i="18"/>
  <c r="B738" i="18"/>
  <c r="CG737" i="18"/>
  <c r="CF737" i="18"/>
  <c r="CE737" i="18"/>
  <c r="CD737" i="18"/>
  <c r="CC737" i="18"/>
  <c r="CB737" i="18"/>
  <c r="CA737" i="18"/>
  <c r="BZ737" i="18"/>
  <c r="BY737" i="18"/>
  <c r="BX737" i="18"/>
  <c r="BW737" i="18"/>
  <c r="BV737" i="18"/>
  <c r="H737" i="18"/>
  <c r="G737" i="18"/>
  <c r="F737" i="18"/>
  <c r="E737" i="18"/>
  <c r="B737" i="18"/>
  <c r="CG736" i="18"/>
  <c r="CF736" i="18"/>
  <c r="CE736" i="18"/>
  <c r="CD736" i="18"/>
  <c r="CC736" i="18"/>
  <c r="CB736" i="18"/>
  <c r="CA736" i="18"/>
  <c r="BZ736" i="18"/>
  <c r="BY736" i="18"/>
  <c r="BX736" i="18"/>
  <c r="BW736" i="18"/>
  <c r="BV736" i="18"/>
  <c r="H736" i="18"/>
  <c r="G736" i="18"/>
  <c r="F736" i="18"/>
  <c r="E736" i="18"/>
  <c r="B736" i="18"/>
  <c r="CG735" i="18"/>
  <c r="CF735" i="18"/>
  <c r="CE735" i="18"/>
  <c r="CD735" i="18"/>
  <c r="CC735" i="18"/>
  <c r="CB735" i="18"/>
  <c r="CA735" i="18"/>
  <c r="BZ735" i="18"/>
  <c r="BY735" i="18"/>
  <c r="BX735" i="18"/>
  <c r="BW735" i="18"/>
  <c r="BV735" i="18"/>
  <c r="H735" i="18"/>
  <c r="G735" i="18"/>
  <c r="F735" i="18"/>
  <c r="E735" i="18"/>
  <c r="B735" i="18"/>
  <c r="CG734" i="18"/>
  <c r="CF734" i="18"/>
  <c r="CE734" i="18"/>
  <c r="CD734" i="18"/>
  <c r="CC734" i="18"/>
  <c r="CB734" i="18"/>
  <c r="CA734" i="18"/>
  <c r="BZ734" i="18"/>
  <c r="BY734" i="18"/>
  <c r="BX734" i="18"/>
  <c r="BW734" i="18"/>
  <c r="BV734" i="18"/>
  <c r="H734" i="18"/>
  <c r="G734" i="18"/>
  <c r="F734" i="18"/>
  <c r="E734" i="18"/>
  <c r="B734" i="18"/>
  <c r="CG733" i="18"/>
  <c r="CF733" i="18"/>
  <c r="CE733" i="18"/>
  <c r="CD733" i="18"/>
  <c r="CC733" i="18"/>
  <c r="CB733" i="18"/>
  <c r="CA733" i="18"/>
  <c r="BZ733" i="18"/>
  <c r="BY733" i="18"/>
  <c r="BX733" i="18"/>
  <c r="BW733" i="18"/>
  <c r="BV733" i="18"/>
  <c r="H733" i="18"/>
  <c r="G733" i="18"/>
  <c r="F733" i="18"/>
  <c r="E733" i="18"/>
  <c r="B733" i="18"/>
  <c r="CG732" i="18"/>
  <c r="CF732" i="18"/>
  <c r="CE732" i="18"/>
  <c r="CD732" i="18"/>
  <c r="CC732" i="18"/>
  <c r="CB732" i="18"/>
  <c r="CA732" i="18"/>
  <c r="BZ732" i="18"/>
  <c r="BY732" i="18"/>
  <c r="BX732" i="18"/>
  <c r="BW732" i="18"/>
  <c r="BV732" i="18"/>
  <c r="H732" i="18"/>
  <c r="G732" i="18"/>
  <c r="F732" i="18"/>
  <c r="E732" i="18"/>
  <c r="B732" i="18"/>
  <c r="CG731" i="18"/>
  <c r="CF731" i="18"/>
  <c r="CE731" i="18"/>
  <c r="CD731" i="18"/>
  <c r="CC731" i="18"/>
  <c r="CB731" i="18"/>
  <c r="CA731" i="18"/>
  <c r="BZ731" i="18"/>
  <c r="BY731" i="18"/>
  <c r="BX731" i="18"/>
  <c r="BW731" i="18"/>
  <c r="BV731" i="18"/>
  <c r="H731" i="18"/>
  <c r="G731" i="18"/>
  <c r="F731" i="18"/>
  <c r="E731" i="18"/>
  <c r="B731" i="18"/>
  <c r="CG730" i="18"/>
  <c r="CF730" i="18"/>
  <c r="CE730" i="18"/>
  <c r="CD730" i="18"/>
  <c r="CC730" i="18"/>
  <c r="CB730" i="18"/>
  <c r="CA730" i="18"/>
  <c r="BZ730" i="18"/>
  <c r="BY730" i="18"/>
  <c r="BX730" i="18"/>
  <c r="BW730" i="18"/>
  <c r="BV730" i="18"/>
  <c r="H730" i="18"/>
  <c r="G730" i="18"/>
  <c r="F730" i="18"/>
  <c r="E730" i="18"/>
  <c r="B730" i="18"/>
  <c r="H729" i="18"/>
  <c r="G729" i="18"/>
  <c r="F729" i="18"/>
  <c r="E729" i="18"/>
  <c r="B729" i="18"/>
  <c r="CG728" i="18"/>
  <c r="CF728" i="18"/>
  <c r="CE728" i="18"/>
  <c r="CD728" i="18"/>
  <c r="CC728" i="18"/>
  <c r="CB728" i="18"/>
  <c r="CA728" i="18"/>
  <c r="BZ728" i="18"/>
  <c r="BY728" i="18"/>
  <c r="BX728" i="18"/>
  <c r="BW728" i="18"/>
  <c r="BV728" i="18"/>
  <c r="H728" i="18"/>
  <c r="G728" i="18"/>
  <c r="F728" i="18"/>
  <c r="E728" i="18"/>
  <c r="B728" i="18"/>
  <c r="CG727" i="18"/>
  <c r="CF727" i="18"/>
  <c r="CE727" i="18"/>
  <c r="CD727" i="18"/>
  <c r="CC727" i="18"/>
  <c r="CB727" i="18"/>
  <c r="CA727" i="18"/>
  <c r="BZ727" i="18"/>
  <c r="BY727" i="18"/>
  <c r="BX727" i="18"/>
  <c r="BW727" i="18"/>
  <c r="BV727" i="18"/>
  <c r="H727" i="18"/>
  <c r="G727" i="18"/>
  <c r="F727" i="18"/>
  <c r="E727" i="18"/>
  <c r="B727" i="18"/>
  <c r="CG726" i="18"/>
  <c r="CF726" i="18"/>
  <c r="CE726" i="18"/>
  <c r="CD726" i="18"/>
  <c r="CC726" i="18"/>
  <c r="CB726" i="18"/>
  <c r="CA726" i="18"/>
  <c r="BZ726" i="18"/>
  <c r="BY726" i="18"/>
  <c r="BX726" i="18"/>
  <c r="BW726" i="18"/>
  <c r="BV726" i="18"/>
  <c r="H726" i="18"/>
  <c r="G726" i="18"/>
  <c r="F726" i="18"/>
  <c r="E726" i="18"/>
  <c r="B726" i="18"/>
  <c r="CG725" i="18"/>
  <c r="CF725" i="18"/>
  <c r="CE725" i="18"/>
  <c r="CD725" i="18"/>
  <c r="CC725" i="18"/>
  <c r="CB725" i="18"/>
  <c r="CA725" i="18"/>
  <c r="BZ725" i="18"/>
  <c r="BY725" i="18"/>
  <c r="BX725" i="18"/>
  <c r="BW725" i="18"/>
  <c r="BV725" i="18"/>
  <c r="H725" i="18"/>
  <c r="G725" i="18"/>
  <c r="F725" i="18"/>
  <c r="E725" i="18"/>
  <c r="B725" i="18"/>
  <c r="CG724" i="18"/>
  <c r="CF724" i="18"/>
  <c r="CE724" i="18"/>
  <c r="CD724" i="18"/>
  <c r="CC724" i="18"/>
  <c r="CB724" i="18"/>
  <c r="CA724" i="18"/>
  <c r="BZ724" i="18"/>
  <c r="BY724" i="18"/>
  <c r="BX724" i="18"/>
  <c r="BW724" i="18"/>
  <c r="BV724" i="18"/>
  <c r="H724" i="18"/>
  <c r="G724" i="18"/>
  <c r="F724" i="18"/>
  <c r="E724" i="18"/>
  <c r="B724" i="18"/>
  <c r="CG723" i="18"/>
  <c r="CF723" i="18"/>
  <c r="CE723" i="18"/>
  <c r="CD723" i="18"/>
  <c r="CC723" i="18"/>
  <c r="CB723" i="18"/>
  <c r="CA723" i="18"/>
  <c r="BZ723" i="18"/>
  <c r="BY723" i="18"/>
  <c r="BX723" i="18"/>
  <c r="BW723" i="18"/>
  <c r="BV723" i="18"/>
  <c r="H723" i="18"/>
  <c r="G723" i="18"/>
  <c r="F723" i="18"/>
  <c r="E723" i="18"/>
  <c r="B723" i="18"/>
  <c r="CG722" i="18"/>
  <c r="CF722" i="18"/>
  <c r="CE722" i="18"/>
  <c r="CD722" i="18"/>
  <c r="CC722" i="18"/>
  <c r="CB722" i="18"/>
  <c r="CA722" i="18"/>
  <c r="BZ722" i="18"/>
  <c r="BY722" i="18"/>
  <c r="BX722" i="18"/>
  <c r="BW722" i="18"/>
  <c r="BV722" i="18"/>
  <c r="H722" i="18"/>
  <c r="G722" i="18"/>
  <c r="F722" i="18"/>
  <c r="E722" i="18"/>
  <c r="B722" i="18"/>
  <c r="CG721" i="18"/>
  <c r="CF721" i="18"/>
  <c r="CE721" i="18"/>
  <c r="CD721" i="18"/>
  <c r="CC721" i="18"/>
  <c r="CB721" i="18"/>
  <c r="CA721" i="18"/>
  <c r="BZ721" i="18"/>
  <c r="BY721" i="18"/>
  <c r="BX721" i="18"/>
  <c r="BW721" i="18"/>
  <c r="BV721" i="18"/>
  <c r="H721" i="18"/>
  <c r="G721" i="18"/>
  <c r="F721" i="18"/>
  <c r="E721" i="18"/>
  <c r="B721" i="18"/>
  <c r="CG720" i="18"/>
  <c r="CF720" i="18"/>
  <c r="CE720" i="18"/>
  <c r="CD720" i="18"/>
  <c r="CC720" i="18"/>
  <c r="CB720" i="18"/>
  <c r="CA720" i="18"/>
  <c r="BZ720" i="18"/>
  <c r="BY720" i="18"/>
  <c r="BX720" i="18"/>
  <c r="BW720" i="18"/>
  <c r="BV720" i="18"/>
  <c r="H720" i="18"/>
  <c r="G720" i="18"/>
  <c r="F720" i="18"/>
  <c r="E720" i="18"/>
  <c r="B720" i="18"/>
  <c r="CG719" i="18"/>
  <c r="CF719" i="18"/>
  <c r="CE719" i="18"/>
  <c r="CD719" i="18"/>
  <c r="CC719" i="18"/>
  <c r="CB719" i="18"/>
  <c r="CA719" i="18"/>
  <c r="BZ719" i="18"/>
  <c r="BY719" i="18"/>
  <c r="BX719" i="18"/>
  <c r="BW719" i="18"/>
  <c r="BV719" i="18"/>
  <c r="H719" i="18"/>
  <c r="G719" i="18"/>
  <c r="F719" i="18"/>
  <c r="E719" i="18"/>
  <c r="B719" i="18"/>
  <c r="H718" i="18"/>
  <c r="G718" i="18"/>
  <c r="F718" i="18"/>
  <c r="E718" i="18"/>
  <c r="B718" i="18"/>
  <c r="CG717" i="18"/>
  <c r="CF717" i="18"/>
  <c r="CE717" i="18"/>
  <c r="CD717" i="18"/>
  <c r="CC717" i="18"/>
  <c r="CB717" i="18"/>
  <c r="CA717" i="18"/>
  <c r="BZ717" i="18"/>
  <c r="BY717" i="18"/>
  <c r="BX717" i="18"/>
  <c r="BW717" i="18"/>
  <c r="BV717" i="18"/>
  <c r="H717" i="18"/>
  <c r="G717" i="18"/>
  <c r="F717" i="18"/>
  <c r="E717" i="18"/>
  <c r="B717" i="18"/>
  <c r="CG716" i="18"/>
  <c r="CF716" i="18"/>
  <c r="CE716" i="18"/>
  <c r="CD716" i="18"/>
  <c r="CC716" i="18"/>
  <c r="CB716" i="18"/>
  <c r="CA716" i="18"/>
  <c r="BZ716" i="18"/>
  <c r="BY716" i="18"/>
  <c r="BX716" i="18"/>
  <c r="BW716" i="18"/>
  <c r="BV716" i="18"/>
  <c r="H716" i="18"/>
  <c r="G716" i="18"/>
  <c r="F716" i="18"/>
  <c r="E716" i="18"/>
  <c r="B716" i="18"/>
  <c r="CG715" i="18"/>
  <c r="CF715" i="18"/>
  <c r="CE715" i="18"/>
  <c r="CE714" i="18" s="1"/>
  <c r="BU44" i="20" s="1"/>
  <c r="CD715" i="18"/>
  <c r="CC715" i="18"/>
  <c r="CB715" i="18"/>
  <c r="CA715" i="18"/>
  <c r="BZ715" i="18"/>
  <c r="BY715" i="18"/>
  <c r="BX715" i="18"/>
  <c r="BW715" i="18"/>
  <c r="BV715" i="18"/>
  <c r="H715" i="18"/>
  <c r="G715" i="18"/>
  <c r="F715" i="18"/>
  <c r="E715" i="18"/>
  <c r="B715" i="18"/>
  <c r="H714" i="18"/>
  <c r="G714" i="18"/>
  <c r="F714" i="18"/>
  <c r="E714" i="18"/>
  <c r="B714" i="18"/>
  <c r="CG713" i="18"/>
  <c r="CF713" i="18"/>
  <c r="CE713" i="18"/>
  <c r="CD713" i="18"/>
  <c r="CC713" i="18"/>
  <c r="CB713" i="18"/>
  <c r="CA713" i="18"/>
  <c r="BZ713" i="18"/>
  <c r="BY713" i="18"/>
  <c r="BX713" i="18"/>
  <c r="BW713" i="18"/>
  <c r="BV713" i="18"/>
  <c r="H713" i="18"/>
  <c r="G713" i="18"/>
  <c r="F713" i="18"/>
  <c r="E713" i="18"/>
  <c r="B713" i="18"/>
  <c r="K712" i="18"/>
  <c r="H712" i="18"/>
  <c r="G712" i="18"/>
  <c r="F712" i="18"/>
  <c r="E712" i="18"/>
  <c r="B712" i="18"/>
  <c r="K711" i="18"/>
  <c r="H711" i="18"/>
  <c r="G711" i="18"/>
  <c r="F711" i="18"/>
  <c r="E711" i="18"/>
  <c r="B711" i="18"/>
  <c r="K710" i="18"/>
  <c r="H710" i="18"/>
  <c r="G710" i="18"/>
  <c r="F710" i="18"/>
  <c r="E710" i="18"/>
  <c r="B710" i="18"/>
  <c r="CG709" i="18"/>
  <c r="CF709" i="18"/>
  <c r="CE709" i="18"/>
  <c r="CD709" i="18"/>
  <c r="CC709" i="18"/>
  <c r="CB709" i="18"/>
  <c r="CA709" i="18"/>
  <c r="BZ709" i="18"/>
  <c r="BY709" i="18"/>
  <c r="BX709" i="18"/>
  <c r="BW709" i="18"/>
  <c r="BV709" i="18"/>
  <c r="H709" i="18"/>
  <c r="G709" i="18"/>
  <c r="F709" i="18"/>
  <c r="E709" i="18"/>
  <c r="B709" i="18"/>
  <c r="H708" i="18"/>
  <c r="G708" i="18"/>
  <c r="F708" i="18"/>
  <c r="E708" i="18"/>
  <c r="B708" i="18"/>
  <c r="CG707" i="18"/>
  <c r="CF707" i="18"/>
  <c r="CE707" i="18"/>
  <c r="CD707" i="18"/>
  <c r="CC707" i="18"/>
  <c r="CB707" i="18"/>
  <c r="CA707" i="18"/>
  <c r="BZ707" i="18"/>
  <c r="BY707" i="18"/>
  <c r="BX707" i="18"/>
  <c r="BW707" i="18"/>
  <c r="BV707" i="18"/>
  <c r="H707" i="18"/>
  <c r="G707" i="18"/>
  <c r="F707" i="18"/>
  <c r="E707" i="18"/>
  <c r="B707" i="18"/>
  <c r="CF706" i="18"/>
  <c r="CD706" i="18"/>
  <c r="CB706" i="18"/>
  <c r="BZ706" i="18"/>
  <c r="BX706" i="18"/>
  <c r="BV706" i="18"/>
  <c r="H706" i="18"/>
  <c r="G706" i="18"/>
  <c r="F706" i="18"/>
  <c r="E706" i="18"/>
  <c r="B706" i="18"/>
  <c r="CG705" i="18"/>
  <c r="CF705" i="18"/>
  <c r="CE705" i="18"/>
  <c r="CD705" i="18"/>
  <c r="CC705" i="18"/>
  <c r="CB705" i="18"/>
  <c r="CA705" i="18"/>
  <c r="BZ705" i="18"/>
  <c r="BY705" i="18"/>
  <c r="BX705" i="18"/>
  <c r="BW705" i="18"/>
  <c r="BV705" i="18"/>
  <c r="H705" i="18"/>
  <c r="G705" i="18"/>
  <c r="F705" i="18"/>
  <c r="E705" i="18"/>
  <c r="B705" i="18"/>
  <c r="CG704" i="18"/>
  <c r="CF704" i="18"/>
  <c r="CE704" i="18"/>
  <c r="CD704" i="18"/>
  <c r="CC704" i="18"/>
  <c r="CB704" i="18"/>
  <c r="CA704" i="18"/>
  <c r="BZ704" i="18"/>
  <c r="BY704" i="18"/>
  <c r="BX704" i="18"/>
  <c r="BW704" i="18"/>
  <c r="BV704" i="18"/>
  <c r="H704" i="18"/>
  <c r="G704" i="18"/>
  <c r="F704" i="18"/>
  <c r="E704" i="18"/>
  <c r="B704" i="18"/>
  <c r="CG703" i="18"/>
  <c r="CF703" i="18"/>
  <c r="CE703" i="18"/>
  <c r="CD703" i="18"/>
  <c r="CC703" i="18"/>
  <c r="CB703" i="18"/>
  <c r="CA703" i="18"/>
  <c r="BZ703" i="18"/>
  <c r="BY703" i="18"/>
  <c r="BX703" i="18"/>
  <c r="BW703" i="18"/>
  <c r="BV703" i="18"/>
  <c r="H703" i="18"/>
  <c r="G703" i="18"/>
  <c r="F703" i="18"/>
  <c r="E703" i="18"/>
  <c r="B703" i="18"/>
  <c r="CG702" i="18"/>
  <c r="CF702" i="18"/>
  <c r="CE702" i="18"/>
  <c r="CD702" i="18"/>
  <c r="CC702" i="18"/>
  <c r="CB702" i="18"/>
  <c r="CA702" i="18"/>
  <c r="BZ702" i="18"/>
  <c r="BY702" i="18"/>
  <c r="BX702" i="18"/>
  <c r="BW702" i="18"/>
  <c r="BV702" i="18"/>
  <c r="H702" i="18"/>
  <c r="G702" i="18"/>
  <c r="F702" i="18"/>
  <c r="E702" i="18"/>
  <c r="B702" i="18"/>
  <c r="CG701" i="18"/>
  <c r="CF701" i="18"/>
  <c r="CE701" i="18"/>
  <c r="CD701" i="18"/>
  <c r="CC701" i="18"/>
  <c r="CB701" i="18"/>
  <c r="CA701" i="18"/>
  <c r="BZ701" i="18"/>
  <c r="BY701" i="18"/>
  <c r="BX701" i="18"/>
  <c r="BW701" i="18"/>
  <c r="BV701" i="18"/>
  <c r="H701" i="18"/>
  <c r="G701" i="18"/>
  <c r="F701" i="18"/>
  <c r="E701" i="18"/>
  <c r="B701" i="18"/>
  <c r="H700" i="18"/>
  <c r="G700" i="18"/>
  <c r="F700" i="18"/>
  <c r="E700" i="18"/>
  <c r="B700" i="18"/>
  <c r="CG699" i="18"/>
  <c r="CF699" i="18"/>
  <c r="CE699" i="18"/>
  <c r="CD699" i="18"/>
  <c r="CC699" i="18"/>
  <c r="CB699" i="18"/>
  <c r="CA699" i="18"/>
  <c r="BZ699" i="18"/>
  <c r="BY699" i="18"/>
  <c r="BX699" i="18"/>
  <c r="BW699" i="18"/>
  <c r="BV699" i="18"/>
  <c r="H699" i="18"/>
  <c r="G699" i="18"/>
  <c r="F699" i="18"/>
  <c r="E699" i="18"/>
  <c r="B699" i="18"/>
  <c r="CG698" i="18"/>
  <c r="CF698" i="18"/>
  <c r="CE698" i="18"/>
  <c r="CD698" i="18"/>
  <c r="CC698" i="18"/>
  <c r="CB698" i="18"/>
  <c r="CA698" i="18"/>
  <c r="BZ698" i="18"/>
  <c r="BY698" i="18"/>
  <c r="BX698" i="18"/>
  <c r="BW698" i="18"/>
  <c r="BV698" i="18"/>
  <c r="H698" i="18"/>
  <c r="G698" i="18"/>
  <c r="F698" i="18"/>
  <c r="E698" i="18"/>
  <c r="B698" i="18"/>
  <c r="CG697" i="18"/>
  <c r="CF697" i="18"/>
  <c r="CE697" i="18"/>
  <c r="CD697" i="18"/>
  <c r="CC697" i="18"/>
  <c r="CB697" i="18"/>
  <c r="CA697" i="18"/>
  <c r="BZ697" i="18"/>
  <c r="BY697" i="18"/>
  <c r="BX697" i="18"/>
  <c r="BW697" i="18"/>
  <c r="BV697" i="18"/>
  <c r="H697" i="18"/>
  <c r="G697" i="18"/>
  <c r="F697" i="18"/>
  <c r="E697" i="18"/>
  <c r="B697" i="18"/>
  <c r="CG696" i="18"/>
  <c r="CF696" i="18"/>
  <c r="CE696" i="18"/>
  <c r="CD696" i="18"/>
  <c r="CC696" i="18"/>
  <c r="CB696" i="18"/>
  <c r="CA696" i="18"/>
  <c r="BZ696" i="18"/>
  <c r="BY696" i="18"/>
  <c r="BX696" i="18"/>
  <c r="BW696" i="18"/>
  <c r="BV696" i="18"/>
  <c r="H696" i="18"/>
  <c r="G696" i="18"/>
  <c r="F696" i="18"/>
  <c r="E696" i="18"/>
  <c r="B696" i="18"/>
  <c r="CG695" i="18"/>
  <c r="CF695" i="18"/>
  <c r="CE695" i="18"/>
  <c r="CD695" i="18"/>
  <c r="CC695" i="18"/>
  <c r="CB695" i="18"/>
  <c r="CA695" i="18"/>
  <c r="BZ695" i="18"/>
  <c r="BY695" i="18"/>
  <c r="BX695" i="18"/>
  <c r="BW695" i="18"/>
  <c r="BV695" i="18"/>
  <c r="H695" i="18"/>
  <c r="G695" i="18"/>
  <c r="F695" i="18"/>
  <c r="E695" i="18"/>
  <c r="B695" i="18"/>
  <c r="CG694" i="18"/>
  <c r="CF694" i="18"/>
  <c r="CE694" i="18"/>
  <c r="CD694" i="18"/>
  <c r="CC694" i="18"/>
  <c r="CB694" i="18"/>
  <c r="CA694" i="18"/>
  <c r="BZ694" i="18"/>
  <c r="BY694" i="18"/>
  <c r="BX694" i="18"/>
  <c r="BW694" i="18"/>
  <c r="BV694" i="18"/>
  <c r="H694" i="18"/>
  <c r="G694" i="18"/>
  <c r="F694" i="18"/>
  <c r="E694" i="18"/>
  <c r="B694" i="18"/>
  <c r="CG693" i="18"/>
  <c r="CF693" i="18"/>
  <c r="CE693" i="18"/>
  <c r="CD693" i="18"/>
  <c r="CC693" i="18"/>
  <c r="CB693" i="18"/>
  <c r="CA693" i="18"/>
  <c r="BZ693" i="18"/>
  <c r="BY693" i="18"/>
  <c r="BX693" i="18"/>
  <c r="BW693" i="18"/>
  <c r="BV693" i="18"/>
  <c r="H693" i="18"/>
  <c r="G693" i="18"/>
  <c r="F693" i="18"/>
  <c r="E693" i="18"/>
  <c r="B693" i="18"/>
  <c r="CG692" i="18"/>
  <c r="CF692" i="18"/>
  <c r="CE692" i="18"/>
  <c r="CD692" i="18"/>
  <c r="CC692" i="18"/>
  <c r="CB692" i="18"/>
  <c r="CA692" i="18"/>
  <c r="BZ692" i="18"/>
  <c r="BY692" i="18"/>
  <c r="BX692" i="18"/>
  <c r="BW692" i="18"/>
  <c r="BV692" i="18"/>
  <c r="H692" i="18"/>
  <c r="G692" i="18"/>
  <c r="F692" i="18"/>
  <c r="E692" i="18"/>
  <c r="B692" i="18"/>
  <c r="CG691" i="18"/>
  <c r="CF691" i="18"/>
  <c r="CE691" i="18"/>
  <c r="CD691" i="18"/>
  <c r="CC691" i="18"/>
  <c r="CB691" i="18"/>
  <c r="CA691" i="18"/>
  <c r="BZ691" i="18"/>
  <c r="BY691" i="18"/>
  <c r="BX691" i="18"/>
  <c r="BW691" i="18"/>
  <c r="BV691" i="18"/>
  <c r="H691" i="18"/>
  <c r="G691" i="18"/>
  <c r="F691" i="18"/>
  <c r="E691" i="18"/>
  <c r="B691" i="18"/>
  <c r="H690" i="18"/>
  <c r="G690" i="18"/>
  <c r="F690" i="18"/>
  <c r="E690" i="18"/>
  <c r="B690" i="18"/>
  <c r="K689" i="18"/>
  <c r="H689" i="18"/>
  <c r="G689" i="18"/>
  <c r="F689" i="18"/>
  <c r="E689" i="18"/>
  <c r="B689" i="18"/>
  <c r="K688" i="18"/>
  <c r="H688" i="18"/>
  <c r="G688" i="18"/>
  <c r="F688" i="18"/>
  <c r="E688" i="18"/>
  <c r="B688" i="18"/>
  <c r="K687" i="18"/>
  <c r="H687" i="18"/>
  <c r="G687" i="18"/>
  <c r="F687" i="18"/>
  <c r="E687" i="18"/>
  <c r="B687" i="18"/>
  <c r="K686" i="18"/>
  <c r="H686" i="18"/>
  <c r="G686" i="18"/>
  <c r="F686" i="18"/>
  <c r="E686" i="18"/>
  <c r="B686" i="18"/>
  <c r="K685" i="18"/>
  <c r="H685" i="18"/>
  <c r="G685" i="18"/>
  <c r="F685" i="18"/>
  <c r="E685" i="18"/>
  <c r="B685" i="18"/>
  <c r="K684" i="18"/>
  <c r="H684" i="18"/>
  <c r="G684" i="18"/>
  <c r="F684" i="18"/>
  <c r="E684" i="18"/>
  <c r="B684" i="18"/>
  <c r="K683" i="18"/>
  <c r="H683" i="18"/>
  <c r="G683" i="18"/>
  <c r="F683" i="18"/>
  <c r="E683" i="18"/>
  <c r="B683" i="18"/>
  <c r="K682" i="18"/>
  <c r="H682" i="18"/>
  <c r="G682" i="18"/>
  <c r="F682" i="18"/>
  <c r="E682" i="18"/>
  <c r="B682" i="18"/>
  <c r="K681" i="18"/>
  <c r="H681" i="18"/>
  <c r="G681" i="18"/>
  <c r="F681" i="18"/>
  <c r="E681" i="18"/>
  <c r="B681" i="18"/>
  <c r="K680" i="18"/>
  <c r="H680" i="18"/>
  <c r="G680" i="18"/>
  <c r="F680" i="18"/>
  <c r="E680" i="18"/>
  <c r="B680" i="18"/>
  <c r="K679" i="18"/>
  <c r="H679" i="18"/>
  <c r="G679" i="18"/>
  <c r="F679" i="18"/>
  <c r="E679" i="18"/>
  <c r="B679" i="18"/>
  <c r="K678" i="18"/>
  <c r="H678" i="18"/>
  <c r="G678" i="18"/>
  <c r="F678" i="18"/>
  <c r="E678" i="18"/>
  <c r="B678" i="18"/>
  <c r="K677" i="18"/>
  <c r="H677" i="18"/>
  <c r="G677" i="18"/>
  <c r="F677" i="18"/>
  <c r="E677" i="18"/>
  <c r="B677" i="18"/>
  <c r="K676" i="18"/>
  <c r="H676" i="18"/>
  <c r="G676" i="18"/>
  <c r="F676" i="18"/>
  <c r="E676" i="18"/>
  <c r="B676" i="18"/>
  <c r="K675" i="18"/>
  <c r="H675" i="18"/>
  <c r="G675" i="18"/>
  <c r="F675" i="18"/>
  <c r="E675" i="18"/>
  <c r="B675" i="18"/>
  <c r="K674" i="18"/>
  <c r="H674" i="18"/>
  <c r="G674" i="18"/>
  <c r="F674" i="18"/>
  <c r="E674" i="18"/>
  <c r="B674" i="18"/>
  <c r="K673" i="18"/>
  <c r="H673" i="18"/>
  <c r="G673" i="18"/>
  <c r="F673" i="18"/>
  <c r="E673" i="18"/>
  <c r="B673" i="18"/>
  <c r="K672" i="18"/>
  <c r="H672" i="18"/>
  <c r="G672" i="18"/>
  <c r="F672" i="18"/>
  <c r="E672" i="18"/>
  <c r="B672" i="18"/>
  <c r="K671" i="18"/>
  <c r="H671" i="18"/>
  <c r="G671" i="18"/>
  <c r="F671" i="18"/>
  <c r="E671" i="18"/>
  <c r="B671" i="18"/>
  <c r="K670" i="18"/>
  <c r="H670" i="18"/>
  <c r="G670" i="18"/>
  <c r="F670" i="18"/>
  <c r="E670" i="18"/>
  <c r="B670" i="18"/>
  <c r="K669" i="18"/>
  <c r="H669" i="18"/>
  <c r="G669" i="18"/>
  <c r="F669" i="18"/>
  <c r="E669" i="18"/>
  <c r="B669" i="18"/>
  <c r="K668" i="18"/>
  <c r="H668" i="18"/>
  <c r="G668" i="18"/>
  <c r="F668" i="18"/>
  <c r="E668" i="18"/>
  <c r="B668" i="18"/>
  <c r="K667" i="18"/>
  <c r="H667" i="18"/>
  <c r="G667" i="18"/>
  <c r="F667" i="18"/>
  <c r="E667" i="18"/>
  <c r="B667" i="18"/>
  <c r="K666" i="18"/>
  <c r="H666" i="18"/>
  <c r="G666" i="18"/>
  <c r="F666" i="18"/>
  <c r="E666" i="18"/>
  <c r="B666" i="18"/>
  <c r="K665" i="18"/>
  <c r="H665" i="18"/>
  <c r="G665" i="18"/>
  <c r="F665" i="18"/>
  <c r="E665" i="18"/>
  <c r="B665" i="18"/>
  <c r="K664" i="18"/>
  <c r="H664" i="18"/>
  <c r="G664" i="18"/>
  <c r="F664" i="18"/>
  <c r="E664" i="18"/>
  <c r="B664" i="18"/>
  <c r="K663" i="18"/>
  <c r="H663" i="18"/>
  <c r="G663" i="18"/>
  <c r="F663" i="18"/>
  <c r="E663" i="18"/>
  <c r="B663" i="18"/>
  <c r="K662" i="18"/>
  <c r="H662" i="18"/>
  <c r="G662" i="18"/>
  <c r="F662" i="18"/>
  <c r="E662" i="18"/>
  <c r="B662" i="18"/>
  <c r="K661" i="18"/>
  <c r="H661" i="18"/>
  <c r="G661" i="18"/>
  <c r="F661" i="18"/>
  <c r="E661" i="18"/>
  <c r="B661" i="18"/>
  <c r="K660" i="18"/>
  <c r="H660" i="18"/>
  <c r="G660" i="18"/>
  <c r="F660" i="18"/>
  <c r="E660" i="18"/>
  <c r="B660" i="18"/>
  <c r="K659" i="18"/>
  <c r="H659" i="18"/>
  <c r="G659" i="18"/>
  <c r="F659" i="18"/>
  <c r="E659" i="18"/>
  <c r="B659" i="18"/>
  <c r="K658" i="18"/>
  <c r="H658" i="18"/>
  <c r="G658" i="18"/>
  <c r="F658" i="18"/>
  <c r="E658" i="18"/>
  <c r="B658" i="18"/>
  <c r="K657" i="18"/>
  <c r="H657" i="18"/>
  <c r="G657" i="18"/>
  <c r="F657" i="18"/>
  <c r="E657" i="18"/>
  <c r="B657" i="18"/>
  <c r="K656" i="18"/>
  <c r="H656" i="18"/>
  <c r="G656" i="18"/>
  <c r="F656" i="18"/>
  <c r="E656" i="18"/>
  <c r="B656" i="18"/>
  <c r="CG655" i="18"/>
  <c r="BW35" i="20" s="1"/>
  <c r="CF655" i="18"/>
  <c r="BV35" i="20" s="1"/>
  <c r="CE655" i="18"/>
  <c r="BU35" i="20" s="1"/>
  <c r="CD655" i="18"/>
  <c r="CC655" i="18"/>
  <c r="CB655" i="18"/>
  <c r="BR35" i="20" s="1"/>
  <c r="CA655" i="18"/>
  <c r="BQ35" i="20" s="1"/>
  <c r="BZ655" i="18"/>
  <c r="BP35" i="20" s="1"/>
  <c r="BY655" i="18"/>
  <c r="BO35" i="20" s="1"/>
  <c r="BX655" i="18"/>
  <c r="BN35" i="20" s="1"/>
  <c r="BW655" i="18"/>
  <c r="BM35" i="20" s="1"/>
  <c r="BV655" i="18"/>
  <c r="H655" i="18"/>
  <c r="G655" i="18"/>
  <c r="F655" i="18"/>
  <c r="E655" i="18"/>
  <c r="B655" i="18"/>
  <c r="H654" i="18"/>
  <c r="G654" i="18"/>
  <c r="F654" i="18"/>
  <c r="E654" i="18"/>
  <c r="B654" i="18"/>
  <c r="H653" i="18"/>
  <c r="G653" i="18"/>
  <c r="F653" i="18"/>
  <c r="E653" i="18"/>
  <c r="B653" i="18"/>
  <c r="K652" i="18"/>
  <c r="H652" i="18"/>
  <c r="G652" i="18"/>
  <c r="F652" i="18"/>
  <c r="E652" i="18"/>
  <c r="B652" i="18"/>
  <c r="K651" i="18"/>
  <c r="H651" i="18"/>
  <c r="G651" i="18"/>
  <c r="F651" i="18"/>
  <c r="E651" i="18"/>
  <c r="B651" i="18"/>
  <c r="K650" i="18"/>
  <c r="H650" i="18"/>
  <c r="G650" i="18"/>
  <c r="F650" i="18"/>
  <c r="E650" i="18"/>
  <c r="B650" i="18"/>
  <c r="K649" i="18"/>
  <c r="H649" i="18"/>
  <c r="G649" i="18"/>
  <c r="F649" i="18"/>
  <c r="E649" i="18"/>
  <c r="B649" i="18"/>
  <c r="CG648" i="18"/>
  <c r="CF648" i="18"/>
  <c r="CF646" i="18" s="1"/>
  <c r="BV33" i="20" s="1"/>
  <c r="CE648" i="18"/>
  <c r="CD648" i="18"/>
  <c r="CC648" i="18"/>
  <c r="CB648" i="18"/>
  <c r="CB646" i="18" s="1"/>
  <c r="BR33" i="20" s="1"/>
  <c r="CA648" i="18"/>
  <c r="BZ648" i="18"/>
  <c r="BY648" i="18"/>
  <c r="BX648" i="18"/>
  <c r="BW648" i="18"/>
  <c r="BV648" i="18"/>
  <c r="H648" i="18"/>
  <c r="G648" i="18"/>
  <c r="F648" i="18"/>
  <c r="E648" i="18"/>
  <c r="B648" i="18"/>
  <c r="CG647" i="18"/>
  <c r="CG646" i="18" s="1"/>
  <c r="BW33" i="20" s="1"/>
  <c r="CF647" i="18"/>
  <c r="CE647" i="18"/>
  <c r="CD647" i="18"/>
  <c r="CC647" i="18"/>
  <c r="CC646" i="18" s="1"/>
  <c r="BS33" i="20" s="1"/>
  <c r="CB647" i="18"/>
  <c r="CA647" i="18"/>
  <c r="BZ647" i="18"/>
  <c r="BY647" i="18"/>
  <c r="BY646" i="18" s="1"/>
  <c r="BO33" i="20" s="1"/>
  <c r="BX647" i="18"/>
  <c r="BW647" i="18"/>
  <c r="BW646" i="18" s="1"/>
  <c r="BM33" i="20" s="1"/>
  <c r="BV647" i="18"/>
  <c r="BV646" i="18" s="1"/>
  <c r="BL33" i="20" s="1"/>
  <c r="K647" i="18"/>
  <c r="H647" i="18"/>
  <c r="G647" i="18"/>
  <c r="F647" i="18"/>
  <c r="E647" i="18"/>
  <c r="B647" i="18"/>
  <c r="CE646" i="18"/>
  <c r="BU33" i="20" s="1"/>
  <c r="CD646" i="18"/>
  <c r="BT33" i="20" s="1"/>
  <c r="CA646" i="18"/>
  <c r="BQ33" i="20" s="1"/>
  <c r="BZ646" i="18"/>
  <c r="BP33" i="20" s="1"/>
  <c r="BX646" i="18"/>
  <c r="BN33" i="20" s="1"/>
  <c r="H646" i="18"/>
  <c r="G646" i="18"/>
  <c r="F646" i="18"/>
  <c r="E646" i="18"/>
  <c r="B646" i="18"/>
  <c r="K645" i="18"/>
  <c r="H645" i="18"/>
  <c r="G645" i="18"/>
  <c r="F645" i="18"/>
  <c r="E645" i="18"/>
  <c r="B645" i="18"/>
  <c r="H644" i="18"/>
  <c r="CB644" i="18" s="1"/>
  <c r="G644" i="18"/>
  <c r="F644" i="18"/>
  <c r="E644" i="18"/>
  <c r="B644" i="18"/>
  <c r="K643" i="18"/>
  <c r="H643" i="18"/>
  <c r="G643" i="18"/>
  <c r="F643" i="18"/>
  <c r="E643" i="18"/>
  <c r="B643" i="18"/>
  <c r="K642" i="18"/>
  <c r="H642" i="18"/>
  <c r="G642" i="18"/>
  <c r="F642" i="18"/>
  <c r="E642" i="18"/>
  <c r="B642" i="18"/>
  <c r="K641" i="18"/>
  <c r="H641" i="18"/>
  <c r="G641" i="18"/>
  <c r="F641" i="18"/>
  <c r="E641" i="18"/>
  <c r="B641" i="18"/>
  <c r="H640" i="18"/>
  <c r="CF640" i="18" s="1"/>
  <c r="G640" i="18"/>
  <c r="F640" i="18"/>
  <c r="E640" i="18"/>
  <c r="B640" i="18"/>
  <c r="H639" i="18"/>
  <c r="CB639" i="18" s="1"/>
  <c r="G639" i="18"/>
  <c r="F639" i="18"/>
  <c r="E639" i="18"/>
  <c r="B639" i="18"/>
  <c r="H638" i="18"/>
  <c r="G638" i="18"/>
  <c r="F638" i="18"/>
  <c r="E638" i="18"/>
  <c r="B638" i="18"/>
  <c r="K637" i="18"/>
  <c r="H637" i="18"/>
  <c r="G637" i="18"/>
  <c r="F637" i="18"/>
  <c r="E637" i="18"/>
  <c r="B637" i="18"/>
  <c r="K636" i="18"/>
  <c r="H636" i="18"/>
  <c r="G636" i="18"/>
  <c r="F636" i="18"/>
  <c r="E636" i="18"/>
  <c r="B636" i="18"/>
  <c r="K635" i="18"/>
  <c r="H635" i="18"/>
  <c r="G635" i="18"/>
  <c r="F635" i="18"/>
  <c r="E635" i="18"/>
  <c r="B635" i="18"/>
  <c r="K634" i="18"/>
  <c r="H634" i="18"/>
  <c r="G634" i="18"/>
  <c r="F634" i="18"/>
  <c r="E634" i="18"/>
  <c r="B634" i="18"/>
  <c r="K633" i="18"/>
  <c r="H633" i="18"/>
  <c r="G633" i="18"/>
  <c r="F633" i="18"/>
  <c r="E633" i="18"/>
  <c r="B633" i="18"/>
  <c r="H632" i="18"/>
  <c r="CB632" i="18" s="1"/>
  <c r="G632" i="18"/>
  <c r="F632" i="18"/>
  <c r="E632" i="18"/>
  <c r="B632" i="18"/>
  <c r="H631" i="18"/>
  <c r="BZ631" i="18" s="1"/>
  <c r="G631" i="18"/>
  <c r="F631" i="18"/>
  <c r="E631" i="18"/>
  <c r="B631" i="18"/>
  <c r="H630" i="18"/>
  <c r="G630" i="18"/>
  <c r="F630" i="18"/>
  <c r="E630" i="18"/>
  <c r="B630" i="18"/>
  <c r="K629" i="18"/>
  <c r="H629" i="18"/>
  <c r="G629" i="18"/>
  <c r="F629" i="18"/>
  <c r="E629" i="18"/>
  <c r="B629" i="18"/>
  <c r="K628" i="18"/>
  <c r="H628" i="18"/>
  <c r="G628" i="18"/>
  <c r="F628" i="18"/>
  <c r="E628" i="18"/>
  <c r="B628" i="18"/>
  <c r="H627" i="18"/>
  <c r="G627" i="18"/>
  <c r="F627" i="18"/>
  <c r="E627" i="18"/>
  <c r="B627" i="18"/>
  <c r="H626" i="18"/>
  <c r="CB626" i="18" s="1"/>
  <c r="CB625" i="18" s="1"/>
  <c r="G626" i="18"/>
  <c r="F626" i="18"/>
  <c r="E626" i="18"/>
  <c r="B626" i="18"/>
  <c r="H625" i="18"/>
  <c r="G625" i="18"/>
  <c r="F625" i="18"/>
  <c r="E625" i="18"/>
  <c r="B625" i="18"/>
  <c r="H624" i="18"/>
  <c r="G624" i="18"/>
  <c r="F624" i="18"/>
  <c r="E624" i="18"/>
  <c r="B624" i="18"/>
  <c r="K623" i="18"/>
  <c r="H623" i="18"/>
  <c r="G623" i="18"/>
  <c r="F623" i="18"/>
  <c r="E623" i="18"/>
  <c r="B623" i="18"/>
  <c r="H622" i="18"/>
  <c r="G622" i="18"/>
  <c r="F622" i="18"/>
  <c r="E622" i="18"/>
  <c r="B622" i="18"/>
  <c r="H621" i="18"/>
  <c r="G621" i="18"/>
  <c r="F621" i="18"/>
  <c r="E621" i="18"/>
  <c r="B621" i="18"/>
  <c r="H620" i="18"/>
  <c r="G620" i="18"/>
  <c r="F620" i="18"/>
  <c r="E620" i="18"/>
  <c r="B620" i="18"/>
  <c r="K619" i="18"/>
  <c r="H619" i="18"/>
  <c r="G619" i="18"/>
  <c r="F619" i="18"/>
  <c r="E619" i="18"/>
  <c r="B619" i="18"/>
  <c r="K618" i="18"/>
  <c r="H618" i="18"/>
  <c r="G618" i="18"/>
  <c r="F618" i="18"/>
  <c r="E618" i="18"/>
  <c r="B618" i="18"/>
  <c r="K617" i="18"/>
  <c r="H617" i="18"/>
  <c r="G617" i="18"/>
  <c r="F617" i="18"/>
  <c r="E617" i="18"/>
  <c r="B617" i="18"/>
  <c r="K616" i="18"/>
  <c r="H616" i="18"/>
  <c r="G616" i="18"/>
  <c r="F616" i="18"/>
  <c r="E616" i="18"/>
  <c r="B616" i="18"/>
  <c r="K615" i="18"/>
  <c r="H615" i="18"/>
  <c r="G615" i="18"/>
  <c r="F615" i="18"/>
  <c r="E615" i="18"/>
  <c r="B615" i="18"/>
  <c r="K614" i="18"/>
  <c r="H614" i="18"/>
  <c r="G614" i="18"/>
  <c r="F614" i="18"/>
  <c r="E614" i="18"/>
  <c r="B614" i="18"/>
  <c r="K613" i="18"/>
  <c r="H613" i="18"/>
  <c r="G613" i="18"/>
  <c r="F613" i="18"/>
  <c r="E613" i="18"/>
  <c r="B613" i="18"/>
  <c r="K612" i="18"/>
  <c r="H612" i="18"/>
  <c r="G612" i="18"/>
  <c r="F612" i="18"/>
  <c r="E612" i="18"/>
  <c r="B612" i="18"/>
  <c r="K611" i="18"/>
  <c r="H611" i="18"/>
  <c r="G611" i="18"/>
  <c r="F611" i="18"/>
  <c r="E611" i="18"/>
  <c r="B611" i="18"/>
  <c r="K610" i="18"/>
  <c r="H610" i="18"/>
  <c r="G610" i="18"/>
  <c r="F610" i="18"/>
  <c r="E610" i="18"/>
  <c r="B610" i="18"/>
  <c r="K609" i="18"/>
  <c r="H609" i="18"/>
  <c r="G609" i="18"/>
  <c r="F609" i="18"/>
  <c r="E609" i="18"/>
  <c r="B609" i="18"/>
  <c r="K608" i="18"/>
  <c r="H608" i="18"/>
  <c r="G608" i="18"/>
  <c r="F608" i="18"/>
  <c r="E608" i="18"/>
  <c r="B608" i="18"/>
  <c r="K607" i="18"/>
  <c r="H607" i="18"/>
  <c r="G607" i="18"/>
  <c r="F607" i="18"/>
  <c r="E607" i="18"/>
  <c r="B607" i="18"/>
  <c r="K606" i="18"/>
  <c r="H606" i="18"/>
  <c r="G606" i="18"/>
  <c r="F606" i="18"/>
  <c r="E606" i="18"/>
  <c r="B606" i="18"/>
  <c r="CG605" i="18"/>
  <c r="BW10" i="20" s="1"/>
  <c r="CF605" i="18"/>
  <c r="BV10" i="20" s="1"/>
  <c r="CE605" i="18"/>
  <c r="BU10" i="20" s="1"/>
  <c r="CD605" i="18"/>
  <c r="BT10" i="20" s="1"/>
  <c r="CC605" i="18"/>
  <c r="BS10" i="20" s="1"/>
  <c r="CB605" i="18"/>
  <c r="BR10" i="20" s="1"/>
  <c r="CA605" i="18"/>
  <c r="BQ10" i="20" s="1"/>
  <c r="BZ605" i="18"/>
  <c r="BP10" i="20" s="1"/>
  <c r="BY605" i="18"/>
  <c r="BO10" i="20" s="1"/>
  <c r="BX605" i="18"/>
  <c r="BN10" i="20" s="1"/>
  <c r="BW605" i="18"/>
  <c r="BM10" i="20" s="1"/>
  <c r="BV605" i="18"/>
  <c r="BL10" i="20" s="1"/>
  <c r="H605" i="18"/>
  <c r="G605" i="18"/>
  <c r="F605" i="18"/>
  <c r="E605" i="18"/>
  <c r="B605" i="18"/>
  <c r="CG604" i="18"/>
  <c r="CF604" i="18"/>
  <c r="CE604" i="18"/>
  <c r="CD604" i="18"/>
  <c r="CC604" i="18"/>
  <c r="CB604" i="18"/>
  <c r="CA604" i="18"/>
  <c r="BZ604" i="18"/>
  <c r="BY604" i="18"/>
  <c r="BX604" i="18"/>
  <c r="BW604" i="18"/>
  <c r="BV604" i="18"/>
  <c r="H604" i="18"/>
  <c r="G604" i="18"/>
  <c r="F604" i="18"/>
  <c r="E604" i="18"/>
  <c r="B604" i="18"/>
  <c r="CG603" i="18"/>
  <c r="CF603" i="18"/>
  <c r="CE603" i="18"/>
  <c r="CD603" i="18"/>
  <c r="CC603" i="18"/>
  <c r="CB603" i="18"/>
  <c r="CA603" i="18"/>
  <c r="BZ603" i="18"/>
  <c r="BY603" i="18"/>
  <c r="BX603" i="18"/>
  <c r="BW603" i="18"/>
  <c r="BV603" i="18"/>
  <c r="H603" i="18"/>
  <c r="G603" i="18"/>
  <c r="F603" i="18"/>
  <c r="E603" i="18"/>
  <c r="B603" i="18"/>
  <c r="CG602" i="18"/>
  <c r="CF602" i="18"/>
  <c r="CE602" i="18"/>
  <c r="CD602" i="18"/>
  <c r="CC602" i="18"/>
  <c r="CB602" i="18"/>
  <c r="CA602" i="18"/>
  <c r="BZ602" i="18"/>
  <c r="BY602" i="18"/>
  <c r="BX602" i="18"/>
  <c r="BW602" i="18"/>
  <c r="BV602" i="18"/>
  <c r="H602" i="18"/>
  <c r="G602" i="18"/>
  <c r="F602" i="18"/>
  <c r="E602" i="18"/>
  <c r="B602" i="18"/>
  <c r="CG601" i="18"/>
  <c r="BW8" i="20" s="1"/>
  <c r="CF601" i="18"/>
  <c r="BV8" i="20" s="1"/>
  <c r="CE601" i="18"/>
  <c r="BU8" i="20" s="1"/>
  <c r="CD601" i="18"/>
  <c r="BT8" i="20" s="1"/>
  <c r="CC601" i="18"/>
  <c r="BS8" i="20" s="1"/>
  <c r="CB601" i="18"/>
  <c r="BR8" i="20" s="1"/>
  <c r="CA601" i="18"/>
  <c r="BQ8" i="20" s="1"/>
  <c r="BZ601" i="18"/>
  <c r="BY601" i="18"/>
  <c r="BO8" i="20" s="1"/>
  <c r="BX601" i="18"/>
  <c r="BN8" i="20" s="1"/>
  <c r="BW601" i="18"/>
  <c r="BM8" i="20" s="1"/>
  <c r="BV601" i="18"/>
  <c r="BL8" i="20" s="1"/>
  <c r="H601" i="18"/>
  <c r="G601" i="18"/>
  <c r="F601" i="18"/>
  <c r="E601" i="18"/>
  <c r="B601" i="18"/>
  <c r="CG600" i="18"/>
  <c r="BW7" i="20" s="1"/>
  <c r="CF600" i="18"/>
  <c r="BV7" i="20" s="1"/>
  <c r="CE600" i="18"/>
  <c r="CD600" i="18"/>
  <c r="CC600" i="18"/>
  <c r="BS7" i="20" s="1"/>
  <c r="CB600" i="18"/>
  <c r="BR7" i="20" s="1"/>
  <c r="CA600" i="18"/>
  <c r="BQ7" i="20" s="1"/>
  <c r="BZ600" i="18"/>
  <c r="BP7" i="20" s="1"/>
  <c r="BY600" i="18"/>
  <c r="BO7" i="20" s="1"/>
  <c r="BX600" i="18"/>
  <c r="BN7" i="20" s="1"/>
  <c r="BW600" i="18"/>
  <c r="BV600" i="18"/>
  <c r="H600" i="18"/>
  <c r="G600" i="18"/>
  <c r="F600" i="18"/>
  <c r="E600" i="18"/>
  <c r="B600" i="18"/>
  <c r="H599" i="18"/>
  <c r="G599" i="18"/>
  <c r="F599" i="18"/>
  <c r="E599" i="18"/>
  <c r="B599" i="18"/>
  <c r="H598" i="18"/>
  <c r="G598" i="18"/>
  <c r="F598" i="18"/>
  <c r="E598" i="18"/>
  <c r="B598" i="18"/>
  <c r="B597" i="18"/>
  <c r="B596" i="18"/>
  <c r="B595" i="18"/>
  <c r="BC9" i="20"/>
  <c r="BB9" i="20"/>
  <c r="BA9" i="20"/>
  <c r="AZ9" i="20"/>
  <c r="B594" i="18"/>
  <c r="G2" i="3"/>
  <c r="H593" i="18"/>
  <c r="F2" i="3" s="1"/>
  <c r="G593" i="18"/>
  <c r="E2" i="3" s="1"/>
  <c r="F593" i="18"/>
  <c r="D2" i="3" s="1"/>
  <c r="E593" i="18"/>
  <c r="B593" i="18"/>
  <c r="H592" i="18"/>
  <c r="G592" i="18"/>
  <c r="F592" i="18"/>
  <c r="E592" i="18"/>
  <c r="B592" i="18"/>
  <c r="K591" i="18"/>
  <c r="H591" i="18"/>
  <c r="G591" i="18"/>
  <c r="F591" i="18"/>
  <c r="E591" i="18"/>
  <c r="B591" i="18"/>
  <c r="K590" i="18"/>
  <c r="H590" i="18"/>
  <c r="G590" i="18"/>
  <c r="F590" i="18"/>
  <c r="E590" i="18"/>
  <c r="B590" i="18"/>
  <c r="K589" i="18"/>
  <c r="H589" i="18"/>
  <c r="G589" i="18"/>
  <c r="F589" i="18"/>
  <c r="E589" i="18"/>
  <c r="B589" i="18"/>
  <c r="K588" i="18"/>
  <c r="H588" i="18"/>
  <c r="G588" i="18"/>
  <c r="F588" i="18"/>
  <c r="E588" i="18"/>
  <c r="B588" i="18"/>
  <c r="K587" i="18"/>
  <c r="H587" i="18"/>
  <c r="G587" i="18"/>
  <c r="F587" i="18"/>
  <c r="E587" i="18"/>
  <c r="B587" i="18"/>
  <c r="K586" i="18"/>
  <c r="H586" i="18"/>
  <c r="G586" i="18"/>
  <c r="F586" i="18"/>
  <c r="E586" i="18"/>
  <c r="B586" i="18"/>
  <c r="K585" i="18"/>
  <c r="H585" i="18"/>
  <c r="G585" i="18"/>
  <c r="F585" i="18"/>
  <c r="E585" i="18"/>
  <c r="B585" i="18"/>
  <c r="K584" i="18"/>
  <c r="H584" i="18"/>
  <c r="G584" i="18"/>
  <c r="F584" i="18"/>
  <c r="E584" i="18"/>
  <c r="B584" i="18"/>
  <c r="K583" i="18"/>
  <c r="H583" i="18"/>
  <c r="G583" i="18"/>
  <c r="F583" i="18"/>
  <c r="E583" i="18"/>
  <c r="B583" i="18"/>
  <c r="K582" i="18"/>
  <c r="H582" i="18"/>
  <c r="G582" i="18"/>
  <c r="F582" i="18"/>
  <c r="E582" i="18"/>
  <c r="B582" i="18"/>
  <c r="K581" i="18"/>
  <c r="H581" i="18"/>
  <c r="G581" i="18"/>
  <c r="F581" i="18"/>
  <c r="E581" i="18"/>
  <c r="B581" i="18"/>
  <c r="K580" i="18"/>
  <c r="H580" i="18"/>
  <c r="G580" i="18"/>
  <c r="F580" i="18"/>
  <c r="E580" i="18"/>
  <c r="B580" i="18"/>
  <c r="K579" i="18"/>
  <c r="H579" i="18"/>
  <c r="G579" i="18"/>
  <c r="F579" i="18"/>
  <c r="E579" i="18"/>
  <c r="B579" i="18"/>
  <c r="K578" i="18"/>
  <c r="H578" i="18"/>
  <c r="G578" i="18"/>
  <c r="F578" i="18"/>
  <c r="E578" i="18"/>
  <c r="B578" i="18"/>
  <c r="K577" i="18"/>
  <c r="H577" i="18"/>
  <c r="G577" i="18"/>
  <c r="F577" i="18"/>
  <c r="E577" i="18"/>
  <c r="B577" i="18"/>
  <c r="K576" i="18"/>
  <c r="H576" i="18"/>
  <c r="G576" i="18"/>
  <c r="F576" i="18"/>
  <c r="E576" i="18"/>
  <c r="B576" i="18"/>
  <c r="K575" i="18"/>
  <c r="H575" i="18"/>
  <c r="G575" i="18"/>
  <c r="F575" i="18"/>
  <c r="E575" i="18"/>
  <c r="B575" i="18"/>
  <c r="K574" i="18"/>
  <c r="H574" i="18"/>
  <c r="G574" i="18"/>
  <c r="F574" i="18"/>
  <c r="E574" i="18"/>
  <c r="B574" i="18"/>
  <c r="K573" i="18"/>
  <c r="H573" i="18"/>
  <c r="G573" i="18"/>
  <c r="F573" i="18"/>
  <c r="E573" i="18"/>
  <c r="B573" i="18"/>
  <c r="K572" i="18"/>
  <c r="H572" i="18"/>
  <c r="G572" i="18"/>
  <c r="F572" i="18"/>
  <c r="E572" i="18"/>
  <c r="B572" i="18"/>
  <c r="K571" i="18"/>
  <c r="H571" i="18"/>
  <c r="G571" i="18"/>
  <c r="F571" i="18"/>
  <c r="E571" i="18"/>
  <c r="B571" i="18"/>
  <c r="K570" i="18"/>
  <c r="H570" i="18"/>
  <c r="G570" i="18"/>
  <c r="F570" i="18"/>
  <c r="E570" i="18"/>
  <c r="B570" i="18"/>
  <c r="K569" i="18"/>
  <c r="H569" i="18"/>
  <c r="G569" i="18"/>
  <c r="F569" i="18"/>
  <c r="E569" i="18"/>
  <c r="B569" i="18"/>
  <c r="K568" i="18"/>
  <c r="H568" i="18"/>
  <c r="G568" i="18"/>
  <c r="F568" i="18"/>
  <c r="E568" i="18"/>
  <c r="B568" i="18"/>
  <c r="K567" i="18"/>
  <c r="H567" i="18"/>
  <c r="G567" i="18"/>
  <c r="F567" i="18"/>
  <c r="E567" i="18"/>
  <c r="B567" i="18"/>
  <c r="K566" i="18"/>
  <c r="H566" i="18"/>
  <c r="G566" i="18"/>
  <c r="F566" i="18"/>
  <c r="E566" i="18"/>
  <c r="B566" i="18"/>
  <c r="K565" i="18"/>
  <c r="I58" i="22" s="1"/>
  <c r="H58" i="22"/>
  <c r="G58" i="22"/>
  <c r="H565" i="18"/>
  <c r="F58" i="22" s="1"/>
  <c r="G565" i="18"/>
  <c r="E58" i="22" s="1"/>
  <c r="F565" i="18"/>
  <c r="D58" i="22" s="1"/>
  <c r="E565" i="18"/>
  <c r="C58" i="22" s="1"/>
  <c r="B565" i="18"/>
  <c r="B564" i="18"/>
  <c r="BU563" i="18"/>
  <c r="K563" i="18"/>
  <c r="H563" i="18"/>
  <c r="G563" i="18"/>
  <c r="F563" i="18"/>
  <c r="E563" i="18"/>
  <c r="B563" i="18"/>
  <c r="K562" i="18"/>
  <c r="H562" i="18"/>
  <c r="G562" i="18"/>
  <c r="F562" i="18"/>
  <c r="E562" i="18"/>
  <c r="B562" i="18"/>
  <c r="K561" i="18"/>
  <c r="H561" i="18"/>
  <c r="G561" i="18"/>
  <c r="F561" i="18"/>
  <c r="E561" i="18"/>
  <c r="B561" i="18"/>
  <c r="K560" i="18"/>
  <c r="H560" i="18"/>
  <c r="G560" i="18"/>
  <c r="F560" i="18"/>
  <c r="E560" i="18"/>
  <c r="B560" i="18"/>
  <c r="K559" i="18"/>
  <c r="H559" i="18"/>
  <c r="G559" i="18"/>
  <c r="F559" i="18"/>
  <c r="E559" i="18"/>
  <c r="B559" i="18"/>
  <c r="K558" i="18"/>
  <c r="H558" i="18"/>
  <c r="G558" i="18"/>
  <c r="F558" i="18"/>
  <c r="E558" i="18"/>
  <c r="B558" i="18"/>
  <c r="K557" i="18"/>
  <c r="H557" i="18"/>
  <c r="G557" i="18"/>
  <c r="F557" i="18"/>
  <c r="E557" i="18"/>
  <c r="B557" i="18"/>
  <c r="I57" i="22"/>
  <c r="H57" i="22"/>
  <c r="G57" i="22"/>
  <c r="H556" i="18"/>
  <c r="F57" i="22" s="1"/>
  <c r="G556" i="18"/>
  <c r="E57" i="22" s="1"/>
  <c r="F556" i="18"/>
  <c r="D57" i="22" s="1"/>
  <c r="E556" i="18"/>
  <c r="C57" i="22" s="1"/>
  <c r="B556" i="18"/>
  <c r="K555" i="18"/>
  <c r="H555" i="18"/>
  <c r="G555" i="18"/>
  <c r="F555" i="18"/>
  <c r="E555" i="18"/>
  <c r="B555" i="18"/>
  <c r="K554" i="18"/>
  <c r="H554" i="18"/>
  <c r="G554" i="18"/>
  <c r="F554" i="18"/>
  <c r="E554" i="18"/>
  <c r="B554" i="18"/>
  <c r="K553" i="18"/>
  <c r="H553" i="18"/>
  <c r="G553" i="18"/>
  <c r="F553" i="18"/>
  <c r="E553" i="18"/>
  <c r="B553" i="18"/>
  <c r="K552" i="18"/>
  <c r="H552" i="18"/>
  <c r="G552" i="18"/>
  <c r="F552" i="18"/>
  <c r="E552" i="18"/>
  <c r="B552" i="18"/>
  <c r="K551" i="18"/>
  <c r="H551" i="18"/>
  <c r="G551" i="18"/>
  <c r="F551" i="18"/>
  <c r="E551" i="18"/>
  <c r="B551" i="18"/>
  <c r="K550" i="18"/>
  <c r="H550" i="18"/>
  <c r="G550" i="18"/>
  <c r="F550" i="18"/>
  <c r="E550" i="18"/>
  <c r="B550" i="18"/>
  <c r="K549" i="18"/>
  <c r="H549" i="18"/>
  <c r="G549" i="18"/>
  <c r="F549" i="18"/>
  <c r="E549" i="18"/>
  <c r="B549" i="18"/>
  <c r="K548" i="18"/>
  <c r="H548" i="18"/>
  <c r="G548" i="18"/>
  <c r="F548" i="18"/>
  <c r="E548" i="18"/>
  <c r="B548" i="18"/>
  <c r="K547" i="18"/>
  <c r="H547" i="18"/>
  <c r="G547" i="18"/>
  <c r="F547" i="18"/>
  <c r="E547" i="18"/>
  <c r="B547" i="18"/>
  <c r="K546" i="18"/>
  <c r="H546" i="18"/>
  <c r="G546" i="18"/>
  <c r="F546" i="18"/>
  <c r="E546" i="18"/>
  <c r="B546" i="18"/>
  <c r="K545" i="18"/>
  <c r="H545" i="18"/>
  <c r="G545" i="18"/>
  <c r="F545" i="18"/>
  <c r="E545" i="18"/>
  <c r="B545" i="18"/>
  <c r="K544" i="18"/>
  <c r="H544" i="18"/>
  <c r="G544" i="18"/>
  <c r="F544" i="18"/>
  <c r="E544" i="18"/>
  <c r="B544" i="18"/>
  <c r="K543" i="18"/>
  <c r="H543" i="18"/>
  <c r="G543" i="18"/>
  <c r="F543" i="18"/>
  <c r="E543" i="18"/>
  <c r="B543" i="18"/>
  <c r="K542" i="18"/>
  <c r="H542" i="18"/>
  <c r="G542" i="18"/>
  <c r="F542" i="18"/>
  <c r="E542" i="18"/>
  <c r="B542" i="18"/>
  <c r="K541" i="18"/>
  <c r="H541" i="18"/>
  <c r="G541" i="18"/>
  <c r="F541" i="18"/>
  <c r="E541" i="18"/>
  <c r="B541" i="18"/>
  <c r="K540" i="18"/>
  <c r="H540" i="18"/>
  <c r="G540" i="18"/>
  <c r="F540" i="18"/>
  <c r="E540" i="18"/>
  <c r="B540" i="18"/>
  <c r="K539" i="18"/>
  <c r="I56" i="22" s="1"/>
  <c r="H56" i="22"/>
  <c r="G56" i="22"/>
  <c r="H539" i="18"/>
  <c r="F56" i="22" s="1"/>
  <c r="G539" i="18"/>
  <c r="E56" i="22" s="1"/>
  <c r="F539" i="18"/>
  <c r="D56" i="22" s="1"/>
  <c r="E539" i="18"/>
  <c r="C56" i="22" s="1"/>
  <c r="B539" i="18"/>
  <c r="K538" i="18"/>
  <c r="H538" i="18"/>
  <c r="G538" i="18"/>
  <c r="F538" i="18"/>
  <c r="E538" i="18"/>
  <c r="B538" i="18"/>
  <c r="K537" i="18"/>
  <c r="H537" i="18"/>
  <c r="G537" i="18"/>
  <c r="F537" i="18"/>
  <c r="E537" i="18"/>
  <c r="B537" i="18"/>
  <c r="K536" i="18"/>
  <c r="H536" i="18"/>
  <c r="G536" i="18"/>
  <c r="F536" i="18"/>
  <c r="E536" i="18"/>
  <c r="B536" i="18"/>
  <c r="K535" i="18"/>
  <c r="H535" i="18"/>
  <c r="G535" i="18"/>
  <c r="F535" i="18"/>
  <c r="E535" i="18"/>
  <c r="B535" i="18"/>
  <c r="K534" i="18"/>
  <c r="I55" i="22" s="1"/>
  <c r="H55" i="22"/>
  <c r="G55" i="22"/>
  <c r="H534" i="18"/>
  <c r="F55" i="22" s="1"/>
  <c r="G534" i="18"/>
  <c r="E55" i="22" s="1"/>
  <c r="F534" i="18"/>
  <c r="D55" i="22" s="1"/>
  <c r="E534" i="18"/>
  <c r="C55" i="22" s="1"/>
  <c r="B534" i="18"/>
  <c r="K533" i="18"/>
  <c r="H533" i="18"/>
  <c r="G533" i="18"/>
  <c r="F533" i="18"/>
  <c r="E533" i="18"/>
  <c r="B533" i="18"/>
  <c r="K532" i="18"/>
  <c r="H532" i="18"/>
  <c r="G532" i="18"/>
  <c r="F532" i="18"/>
  <c r="E532" i="18"/>
  <c r="B532" i="18"/>
  <c r="K531" i="18"/>
  <c r="H531" i="18"/>
  <c r="G531" i="18"/>
  <c r="F531" i="18"/>
  <c r="E531" i="18"/>
  <c r="B531" i="18"/>
  <c r="K530" i="18"/>
  <c r="H530" i="18"/>
  <c r="G530" i="18"/>
  <c r="F530" i="18"/>
  <c r="E530" i="18"/>
  <c r="B530" i="18"/>
  <c r="K529" i="18"/>
  <c r="H529" i="18"/>
  <c r="G529" i="18"/>
  <c r="F529" i="18"/>
  <c r="E529" i="18"/>
  <c r="B529" i="18"/>
  <c r="K528" i="18"/>
  <c r="H528" i="18"/>
  <c r="G528" i="18"/>
  <c r="F528" i="18"/>
  <c r="E528" i="18"/>
  <c r="B528" i="18"/>
  <c r="K527" i="18"/>
  <c r="H527" i="18"/>
  <c r="G527" i="18"/>
  <c r="F527" i="18"/>
  <c r="E527" i="18"/>
  <c r="B527" i="18"/>
  <c r="K526" i="18"/>
  <c r="H526" i="18"/>
  <c r="G526" i="18"/>
  <c r="F526" i="18"/>
  <c r="E526" i="18"/>
  <c r="B526" i="18"/>
  <c r="K525" i="18"/>
  <c r="H525" i="18"/>
  <c r="G525" i="18"/>
  <c r="F525" i="18"/>
  <c r="E525" i="18"/>
  <c r="B525" i="18"/>
  <c r="K524" i="18"/>
  <c r="H524" i="18"/>
  <c r="G524" i="18"/>
  <c r="F524" i="18"/>
  <c r="E524" i="18"/>
  <c r="B524" i="18"/>
  <c r="K523" i="18"/>
  <c r="E523" i="18"/>
  <c r="B523" i="18"/>
  <c r="K522" i="18"/>
  <c r="H522" i="18"/>
  <c r="G522" i="18"/>
  <c r="F522" i="18"/>
  <c r="E522" i="18"/>
  <c r="B522" i="18"/>
  <c r="K521" i="18"/>
  <c r="H521" i="18"/>
  <c r="G521" i="18"/>
  <c r="F521" i="18"/>
  <c r="E521" i="18"/>
  <c r="B521" i="18"/>
  <c r="K520" i="18"/>
  <c r="H520" i="18"/>
  <c r="G520" i="18"/>
  <c r="F520" i="18"/>
  <c r="E520" i="18"/>
  <c r="B520" i="18"/>
  <c r="K519" i="18"/>
  <c r="H519" i="18"/>
  <c r="G519" i="18"/>
  <c r="F519" i="18"/>
  <c r="E519" i="18"/>
  <c r="B519" i="18"/>
  <c r="K518" i="18"/>
  <c r="H518" i="18"/>
  <c r="G518" i="18"/>
  <c r="F518" i="18"/>
  <c r="E518" i="18"/>
  <c r="B518" i="18"/>
  <c r="K517" i="18"/>
  <c r="H517" i="18"/>
  <c r="G517" i="18"/>
  <c r="F517" i="18"/>
  <c r="E517" i="18"/>
  <c r="B517" i="18"/>
  <c r="K516" i="18"/>
  <c r="I51" i="22" s="1"/>
  <c r="H51" i="22"/>
  <c r="G51" i="22"/>
  <c r="H516" i="18"/>
  <c r="F51" i="22" s="1"/>
  <c r="G516" i="18"/>
  <c r="E51" i="22" s="1"/>
  <c r="F516" i="18"/>
  <c r="D51" i="22" s="1"/>
  <c r="E516" i="18"/>
  <c r="C51" i="22" s="1"/>
  <c r="B516" i="18"/>
  <c r="K515" i="18"/>
  <c r="H515" i="18"/>
  <c r="G515" i="18"/>
  <c r="F515" i="18"/>
  <c r="E515" i="18"/>
  <c r="B515" i="18"/>
  <c r="K514" i="18"/>
  <c r="H514" i="18"/>
  <c r="G514" i="18"/>
  <c r="F514" i="18"/>
  <c r="E514" i="18"/>
  <c r="B514" i="18"/>
  <c r="K513" i="18"/>
  <c r="H513" i="18"/>
  <c r="G513" i="18"/>
  <c r="F513" i="18"/>
  <c r="E513" i="18"/>
  <c r="B513" i="18"/>
  <c r="K512" i="18"/>
  <c r="H512" i="18"/>
  <c r="G512" i="18"/>
  <c r="F512" i="18"/>
  <c r="E512" i="18"/>
  <c r="B512" i="18"/>
  <c r="K511" i="18"/>
  <c r="H511" i="18"/>
  <c r="G511" i="18"/>
  <c r="F511" i="18"/>
  <c r="E511" i="18"/>
  <c r="B511" i="18"/>
  <c r="K510" i="18"/>
  <c r="H510" i="18"/>
  <c r="G510" i="18"/>
  <c r="F510" i="18"/>
  <c r="E510" i="18"/>
  <c r="B510" i="18"/>
  <c r="K509" i="18"/>
  <c r="H509" i="18"/>
  <c r="G509" i="18"/>
  <c r="F509" i="18"/>
  <c r="E509" i="18"/>
  <c r="B509" i="18"/>
  <c r="K508" i="18"/>
  <c r="H508" i="18"/>
  <c r="G508" i="18"/>
  <c r="F508" i="18"/>
  <c r="E508" i="18"/>
  <c r="B508" i="18"/>
  <c r="K507" i="18"/>
  <c r="H507" i="18"/>
  <c r="G507" i="18"/>
  <c r="F507" i="18"/>
  <c r="E507" i="18"/>
  <c r="B507" i="18"/>
  <c r="K506" i="18"/>
  <c r="I50" i="22" s="1"/>
  <c r="H50" i="22"/>
  <c r="G50" i="22"/>
  <c r="H506" i="18"/>
  <c r="F50" i="22" s="1"/>
  <c r="G506" i="18"/>
  <c r="E50" i="22" s="1"/>
  <c r="F506" i="18"/>
  <c r="D50" i="22" s="1"/>
  <c r="E506" i="18"/>
  <c r="C50" i="22" s="1"/>
  <c r="B506" i="18"/>
  <c r="K505" i="18"/>
  <c r="H505" i="18"/>
  <c r="G505" i="18"/>
  <c r="F505" i="18"/>
  <c r="E505" i="18"/>
  <c r="B505" i="18"/>
  <c r="K504" i="18"/>
  <c r="H504" i="18"/>
  <c r="G504" i="18"/>
  <c r="F504" i="18"/>
  <c r="E504" i="18"/>
  <c r="B504" i="18"/>
  <c r="K503" i="18"/>
  <c r="H503" i="18"/>
  <c r="G503" i="18"/>
  <c r="F503" i="18"/>
  <c r="E503" i="18"/>
  <c r="B503" i="18"/>
  <c r="K502" i="18"/>
  <c r="H502" i="18"/>
  <c r="G502" i="18"/>
  <c r="F502" i="18"/>
  <c r="E502" i="18"/>
  <c r="B502" i="18"/>
  <c r="K501" i="18"/>
  <c r="H501" i="18"/>
  <c r="G501" i="18"/>
  <c r="F501" i="18"/>
  <c r="E501" i="18"/>
  <c r="B501" i="18"/>
  <c r="K500" i="18"/>
  <c r="H500" i="18"/>
  <c r="G500" i="18"/>
  <c r="F500" i="18"/>
  <c r="E500" i="18"/>
  <c r="B500" i="18"/>
  <c r="K499" i="18"/>
  <c r="H499" i="18"/>
  <c r="G499" i="18"/>
  <c r="F499" i="18"/>
  <c r="E499" i="18"/>
  <c r="B499" i="18"/>
  <c r="K498" i="18"/>
  <c r="H498" i="18"/>
  <c r="G498" i="18"/>
  <c r="F498" i="18"/>
  <c r="E498" i="18"/>
  <c r="B498" i="18"/>
  <c r="K497" i="18"/>
  <c r="H497" i="18"/>
  <c r="G497" i="18"/>
  <c r="F497" i="18"/>
  <c r="E497" i="18"/>
  <c r="B497" i="18"/>
  <c r="K496" i="18"/>
  <c r="H496" i="18"/>
  <c r="G496" i="18"/>
  <c r="F496" i="18"/>
  <c r="E496" i="18"/>
  <c r="B496" i="18"/>
  <c r="K495" i="18"/>
  <c r="H495" i="18"/>
  <c r="G495" i="18"/>
  <c r="F495" i="18"/>
  <c r="E495" i="18"/>
  <c r="B495" i="18"/>
  <c r="K494" i="18"/>
  <c r="H494" i="18"/>
  <c r="G494" i="18"/>
  <c r="F494" i="18"/>
  <c r="E494" i="18"/>
  <c r="B494" i="18"/>
  <c r="K493" i="18"/>
  <c r="H493" i="18"/>
  <c r="G493" i="18"/>
  <c r="F493" i="18"/>
  <c r="E493" i="18"/>
  <c r="B493" i="18"/>
  <c r="K492" i="18"/>
  <c r="H492" i="18"/>
  <c r="G492" i="18"/>
  <c r="F492" i="18"/>
  <c r="E492" i="18"/>
  <c r="B492" i="18"/>
  <c r="K491" i="18"/>
  <c r="H491" i="18"/>
  <c r="G491" i="18"/>
  <c r="F491" i="18"/>
  <c r="E491" i="18"/>
  <c r="B491" i="18"/>
  <c r="K490" i="18"/>
  <c r="H490" i="18"/>
  <c r="G490" i="18"/>
  <c r="F490" i="18"/>
  <c r="E490" i="18"/>
  <c r="B490" i="18"/>
  <c r="K489" i="18"/>
  <c r="H489" i="18"/>
  <c r="G489" i="18"/>
  <c r="F489" i="18"/>
  <c r="E489" i="18"/>
  <c r="B489" i="18"/>
  <c r="K488" i="18"/>
  <c r="H488" i="18"/>
  <c r="G488" i="18"/>
  <c r="F488" i="18"/>
  <c r="E488" i="18"/>
  <c r="B488" i="18"/>
  <c r="K487" i="18"/>
  <c r="H487" i="18"/>
  <c r="G487" i="18"/>
  <c r="F487" i="18"/>
  <c r="E487" i="18"/>
  <c r="B487" i="18"/>
  <c r="K486" i="18"/>
  <c r="H486" i="18"/>
  <c r="G486" i="18"/>
  <c r="F486" i="18"/>
  <c r="E486" i="18"/>
  <c r="B486" i="18"/>
  <c r="K485" i="18"/>
  <c r="H485" i="18"/>
  <c r="G485" i="18"/>
  <c r="F485" i="18"/>
  <c r="E485" i="18"/>
  <c r="B485" i="18"/>
  <c r="K484" i="18"/>
  <c r="H484" i="18"/>
  <c r="G484" i="18"/>
  <c r="F484" i="18"/>
  <c r="E484" i="18"/>
  <c r="B484" i="18"/>
  <c r="K483" i="18"/>
  <c r="H483" i="18"/>
  <c r="G483" i="18"/>
  <c r="F483" i="18"/>
  <c r="E483" i="18"/>
  <c r="B483" i="18"/>
  <c r="K482" i="18"/>
  <c r="H482" i="18"/>
  <c r="G482" i="18"/>
  <c r="F482" i="18"/>
  <c r="E482" i="18"/>
  <c r="B482" i="18"/>
  <c r="K481" i="18"/>
  <c r="H481" i="18"/>
  <c r="G481" i="18"/>
  <c r="F481" i="18"/>
  <c r="E481" i="18"/>
  <c r="B481" i="18"/>
  <c r="K480" i="18"/>
  <c r="H480" i="18"/>
  <c r="G480" i="18"/>
  <c r="F480" i="18"/>
  <c r="E480" i="18"/>
  <c r="B480" i="18"/>
  <c r="K479" i="18"/>
  <c r="H479" i="18"/>
  <c r="G479" i="18"/>
  <c r="F479" i="18"/>
  <c r="E479" i="18"/>
  <c r="B479" i="18"/>
  <c r="K478" i="18"/>
  <c r="H478" i="18"/>
  <c r="G478" i="18"/>
  <c r="F478" i="18"/>
  <c r="E478" i="18"/>
  <c r="B478" i="18"/>
  <c r="K477" i="18"/>
  <c r="H477" i="18"/>
  <c r="G477" i="18"/>
  <c r="F477" i="18"/>
  <c r="E477" i="18"/>
  <c r="B477" i="18"/>
  <c r="K476" i="18"/>
  <c r="H476" i="18"/>
  <c r="G476" i="18"/>
  <c r="F476" i="18"/>
  <c r="E476" i="18"/>
  <c r="B476" i="18"/>
  <c r="K475" i="18"/>
  <c r="H475" i="18"/>
  <c r="G475" i="18"/>
  <c r="F475" i="18"/>
  <c r="E475" i="18"/>
  <c r="B475" i="18"/>
  <c r="K474" i="18"/>
  <c r="H474" i="18"/>
  <c r="G474" i="18"/>
  <c r="F474" i="18"/>
  <c r="E474" i="18"/>
  <c r="B474" i="18"/>
  <c r="K473" i="18"/>
  <c r="H473" i="18"/>
  <c r="G473" i="18"/>
  <c r="F473" i="18"/>
  <c r="E473" i="18"/>
  <c r="B473" i="18"/>
  <c r="K472" i="18"/>
  <c r="H472" i="18"/>
  <c r="G472" i="18"/>
  <c r="F472" i="18"/>
  <c r="E472" i="18"/>
  <c r="B472" i="18"/>
  <c r="K471" i="18"/>
  <c r="H471" i="18"/>
  <c r="G471" i="18"/>
  <c r="F471" i="18"/>
  <c r="E471" i="18"/>
  <c r="B471" i="18"/>
  <c r="K470" i="18"/>
  <c r="H470" i="18"/>
  <c r="G470" i="18"/>
  <c r="F470" i="18"/>
  <c r="E470" i="18"/>
  <c r="B470" i="18"/>
  <c r="K469" i="18"/>
  <c r="H469" i="18"/>
  <c r="G469" i="18"/>
  <c r="F469" i="18"/>
  <c r="E469" i="18"/>
  <c r="B469" i="18"/>
  <c r="K468" i="18"/>
  <c r="H468" i="18"/>
  <c r="G468" i="18"/>
  <c r="F468" i="18"/>
  <c r="E468" i="18"/>
  <c r="B468" i="18"/>
  <c r="K467" i="18"/>
  <c r="I48" i="22" s="1"/>
  <c r="H48" i="22"/>
  <c r="G48" i="22"/>
  <c r="H467" i="18"/>
  <c r="F48" i="22" s="1"/>
  <c r="G467" i="18"/>
  <c r="E48" i="22" s="1"/>
  <c r="F467" i="18"/>
  <c r="D48" i="22" s="1"/>
  <c r="E467" i="18"/>
  <c r="C48" i="22" s="1"/>
  <c r="B467" i="18"/>
  <c r="K466" i="18"/>
  <c r="H466" i="18"/>
  <c r="G466" i="18"/>
  <c r="F466" i="18"/>
  <c r="E466" i="18"/>
  <c r="B466" i="18"/>
  <c r="K465" i="18"/>
  <c r="H465" i="18"/>
  <c r="G465" i="18"/>
  <c r="F465" i="18"/>
  <c r="E465" i="18"/>
  <c r="B465" i="18"/>
  <c r="K464" i="18"/>
  <c r="H464" i="18"/>
  <c r="G464" i="18"/>
  <c r="F464" i="18"/>
  <c r="E464" i="18"/>
  <c r="B464" i="18"/>
  <c r="K463" i="18"/>
  <c r="H463" i="18"/>
  <c r="G463" i="18"/>
  <c r="F463" i="18"/>
  <c r="E463" i="18"/>
  <c r="B463" i="18"/>
  <c r="K462" i="18"/>
  <c r="H462" i="18"/>
  <c r="G462" i="18"/>
  <c r="F462" i="18"/>
  <c r="E462" i="18"/>
  <c r="B462" i="18"/>
  <c r="K461" i="18"/>
  <c r="H461" i="18"/>
  <c r="G461" i="18"/>
  <c r="F461" i="18"/>
  <c r="E461" i="18"/>
  <c r="B461" i="18"/>
  <c r="B460" i="18"/>
  <c r="K459" i="18"/>
  <c r="H459" i="18"/>
  <c r="G459" i="18"/>
  <c r="F459" i="18"/>
  <c r="E459" i="18"/>
  <c r="B459" i="18"/>
  <c r="K458" i="18"/>
  <c r="E458" i="18"/>
  <c r="B458" i="18"/>
  <c r="K457" i="18"/>
  <c r="H457" i="18"/>
  <c r="G457" i="18"/>
  <c r="F457" i="18"/>
  <c r="E457" i="18"/>
  <c r="B457" i="18"/>
  <c r="K456" i="18"/>
  <c r="H456" i="18"/>
  <c r="G456" i="18"/>
  <c r="F456" i="18"/>
  <c r="E456" i="18"/>
  <c r="B456" i="18"/>
  <c r="K455" i="18"/>
  <c r="H455" i="18"/>
  <c r="G455" i="18"/>
  <c r="F455" i="18"/>
  <c r="E455" i="18"/>
  <c r="B455" i="18"/>
  <c r="K454" i="18"/>
  <c r="H454" i="18"/>
  <c r="G454" i="18"/>
  <c r="F454" i="18"/>
  <c r="E454" i="18"/>
  <c r="B454" i="18"/>
  <c r="K453" i="18"/>
  <c r="H453" i="18"/>
  <c r="G453" i="18"/>
  <c r="F453" i="18"/>
  <c r="E453" i="18"/>
  <c r="B453" i="18"/>
  <c r="K452" i="18"/>
  <c r="H452" i="18"/>
  <c r="G452" i="18"/>
  <c r="F452" i="18"/>
  <c r="E452" i="18"/>
  <c r="B452" i="18"/>
  <c r="K451" i="18"/>
  <c r="H451" i="18"/>
  <c r="G451" i="18"/>
  <c r="F451" i="18"/>
  <c r="E451" i="18"/>
  <c r="B451" i="18"/>
  <c r="K450" i="18"/>
  <c r="H450" i="18"/>
  <c r="G450" i="18"/>
  <c r="F450" i="18"/>
  <c r="E450" i="18"/>
  <c r="B450" i="18"/>
  <c r="K449" i="18"/>
  <c r="H449" i="18"/>
  <c r="G449" i="18"/>
  <c r="F449" i="18"/>
  <c r="E449" i="18"/>
  <c r="B449" i="18"/>
  <c r="K448" i="18"/>
  <c r="H448" i="18"/>
  <c r="G448" i="18"/>
  <c r="F448" i="18"/>
  <c r="E448" i="18"/>
  <c r="B448" i="18"/>
  <c r="K447" i="18"/>
  <c r="H447" i="18"/>
  <c r="G447" i="18"/>
  <c r="F447" i="18"/>
  <c r="E447" i="18"/>
  <c r="B447" i="18"/>
  <c r="K446" i="18"/>
  <c r="H446" i="18"/>
  <c r="G446" i="18"/>
  <c r="F446" i="18"/>
  <c r="E446" i="18"/>
  <c r="B446" i="18"/>
  <c r="K445" i="18"/>
  <c r="H445" i="18"/>
  <c r="G445" i="18"/>
  <c r="F445" i="18"/>
  <c r="E445" i="18"/>
  <c r="B445" i="18"/>
  <c r="K444" i="18"/>
  <c r="H444" i="18"/>
  <c r="G444" i="18"/>
  <c r="F444" i="18"/>
  <c r="E444" i="18"/>
  <c r="B444" i="18"/>
  <c r="K443" i="18"/>
  <c r="H443" i="18"/>
  <c r="G443" i="18"/>
  <c r="F443" i="18"/>
  <c r="E443" i="18"/>
  <c r="B443" i="18"/>
  <c r="K442" i="18"/>
  <c r="H442" i="18"/>
  <c r="G442" i="18"/>
  <c r="F442" i="18"/>
  <c r="E442" i="18"/>
  <c r="B442" i="18"/>
  <c r="K441" i="18"/>
  <c r="H441" i="18"/>
  <c r="G441" i="18"/>
  <c r="F441" i="18"/>
  <c r="E441" i="18"/>
  <c r="B441" i="18"/>
  <c r="K440" i="18"/>
  <c r="H440" i="18"/>
  <c r="G440" i="18"/>
  <c r="F440" i="18"/>
  <c r="E440" i="18"/>
  <c r="B440" i="18"/>
  <c r="K439" i="18"/>
  <c r="H439" i="18"/>
  <c r="G439" i="18"/>
  <c r="F439" i="18"/>
  <c r="E439" i="18"/>
  <c r="B439" i="18"/>
  <c r="K438" i="18"/>
  <c r="H438" i="18"/>
  <c r="G438" i="18"/>
  <c r="F438" i="18"/>
  <c r="E438" i="18"/>
  <c r="B438" i="18"/>
  <c r="K437" i="18"/>
  <c r="H437" i="18"/>
  <c r="G437" i="18"/>
  <c r="F437" i="18"/>
  <c r="E437" i="18"/>
  <c r="B437" i="18"/>
  <c r="K436" i="18"/>
  <c r="H436" i="18"/>
  <c r="G436" i="18"/>
  <c r="F436" i="18"/>
  <c r="E436" i="18"/>
  <c r="B436" i="18"/>
  <c r="K435" i="18"/>
  <c r="H435" i="18"/>
  <c r="G435" i="18"/>
  <c r="F435" i="18"/>
  <c r="E435" i="18"/>
  <c r="B435" i="18"/>
  <c r="K434" i="18"/>
  <c r="H434" i="18"/>
  <c r="G434" i="18"/>
  <c r="F434" i="18"/>
  <c r="E434" i="18"/>
  <c r="B434" i="18"/>
  <c r="K433" i="18"/>
  <c r="H433" i="18"/>
  <c r="G433" i="18"/>
  <c r="F433" i="18"/>
  <c r="E433" i="18"/>
  <c r="B433" i="18"/>
  <c r="K432" i="18"/>
  <c r="H432" i="18"/>
  <c r="G432" i="18"/>
  <c r="F432" i="18"/>
  <c r="E432" i="18"/>
  <c r="B432" i="18"/>
  <c r="K431" i="18"/>
  <c r="I47" i="22" s="1"/>
  <c r="H47" i="22"/>
  <c r="G47" i="22"/>
  <c r="H431" i="18"/>
  <c r="F47" i="22" s="1"/>
  <c r="G431" i="18"/>
  <c r="E47" i="22" s="1"/>
  <c r="F431" i="18"/>
  <c r="D47" i="22" s="1"/>
  <c r="E431" i="18"/>
  <c r="C47" i="22" s="1"/>
  <c r="B431" i="18"/>
  <c r="K430" i="18"/>
  <c r="H430" i="18"/>
  <c r="G430" i="18"/>
  <c r="F430" i="18"/>
  <c r="E430" i="18"/>
  <c r="B430" i="18"/>
  <c r="K429" i="18"/>
  <c r="H429" i="18"/>
  <c r="G429" i="18"/>
  <c r="F429" i="18"/>
  <c r="E429" i="18"/>
  <c r="B429" i="18"/>
  <c r="K428" i="18"/>
  <c r="H428" i="18"/>
  <c r="G428" i="18"/>
  <c r="F428" i="18"/>
  <c r="E428" i="18"/>
  <c r="B428" i="18"/>
  <c r="K427" i="18"/>
  <c r="H427" i="18"/>
  <c r="G427" i="18"/>
  <c r="F427" i="18"/>
  <c r="E427" i="18"/>
  <c r="B427" i="18"/>
  <c r="K426" i="18"/>
  <c r="H426" i="18"/>
  <c r="G426" i="18"/>
  <c r="F426" i="18"/>
  <c r="E426" i="18"/>
  <c r="B426" i="18"/>
  <c r="K425" i="18"/>
  <c r="H425" i="18"/>
  <c r="G425" i="18"/>
  <c r="F425" i="18"/>
  <c r="E425" i="18"/>
  <c r="B425" i="18"/>
  <c r="K424" i="18"/>
  <c r="H424" i="18"/>
  <c r="G424" i="18"/>
  <c r="F424" i="18"/>
  <c r="E424" i="18"/>
  <c r="B424" i="18"/>
  <c r="K423" i="18"/>
  <c r="H423" i="18"/>
  <c r="G423" i="18"/>
  <c r="F423" i="18"/>
  <c r="E423" i="18"/>
  <c r="B423" i="18"/>
  <c r="K422" i="18"/>
  <c r="H422" i="18"/>
  <c r="G422" i="18"/>
  <c r="F422" i="18"/>
  <c r="E422" i="18"/>
  <c r="B422" i="18"/>
  <c r="K421" i="18"/>
  <c r="H421" i="18"/>
  <c r="G421" i="18"/>
  <c r="F421" i="18"/>
  <c r="E421" i="18"/>
  <c r="B421" i="18"/>
  <c r="K420" i="18"/>
  <c r="H420" i="18"/>
  <c r="G420" i="18"/>
  <c r="F420" i="18"/>
  <c r="E420" i="18"/>
  <c r="B420" i="18"/>
  <c r="K419" i="18"/>
  <c r="H419" i="18"/>
  <c r="G419" i="18"/>
  <c r="F419" i="18"/>
  <c r="E419" i="18"/>
  <c r="B419" i="18"/>
  <c r="K418" i="18"/>
  <c r="H418" i="18"/>
  <c r="G418" i="18"/>
  <c r="F418" i="18"/>
  <c r="E418" i="18"/>
  <c r="B418" i="18"/>
  <c r="K417" i="18"/>
  <c r="H417" i="18"/>
  <c r="G417" i="18"/>
  <c r="F417" i="18"/>
  <c r="E417" i="18"/>
  <c r="B417" i="18"/>
  <c r="K416" i="18"/>
  <c r="H416" i="18"/>
  <c r="G416" i="18"/>
  <c r="F416" i="18"/>
  <c r="E416" i="18"/>
  <c r="B416" i="18"/>
  <c r="K415" i="18"/>
  <c r="H415" i="18"/>
  <c r="G415" i="18"/>
  <c r="F415" i="18"/>
  <c r="E415" i="18"/>
  <c r="B415" i="18"/>
  <c r="K414" i="18"/>
  <c r="H45" i="22"/>
  <c r="H414" i="18"/>
  <c r="G414" i="18"/>
  <c r="F414" i="18"/>
  <c r="E414" i="18"/>
  <c r="B414" i="18"/>
  <c r="K413" i="18"/>
  <c r="H413" i="18"/>
  <c r="G413" i="18"/>
  <c r="F413" i="18"/>
  <c r="E413" i="18"/>
  <c r="B413" i="18"/>
  <c r="K412" i="18"/>
  <c r="H412" i="18"/>
  <c r="G412" i="18"/>
  <c r="F412" i="18"/>
  <c r="E412" i="18"/>
  <c r="B412" i="18"/>
  <c r="K411" i="18"/>
  <c r="H411" i="18"/>
  <c r="G411" i="18"/>
  <c r="F411" i="18"/>
  <c r="E411" i="18"/>
  <c r="B411" i="18"/>
  <c r="K410" i="18"/>
  <c r="H410" i="18"/>
  <c r="G410" i="18"/>
  <c r="F410" i="18"/>
  <c r="E410" i="18"/>
  <c r="B410" i="18"/>
  <c r="K409" i="18"/>
  <c r="H409" i="18"/>
  <c r="G409" i="18"/>
  <c r="F409" i="18"/>
  <c r="E409" i="18"/>
  <c r="B409" i="18"/>
  <c r="K408" i="18"/>
  <c r="H408" i="18"/>
  <c r="G408" i="18"/>
  <c r="F408" i="18"/>
  <c r="E408" i="18"/>
  <c r="B408" i="18"/>
  <c r="K407" i="18"/>
  <c r="H407" i="18"/>
  <c r="G407" i="18"/>
  <c r="F407" i="18"/>
  <c r="E407" i="18"/>
  <c r="B407" i="18"/>
  <c r="K406" i="18"/>
  <c r="H406" i="18"/>
  <c r="G406" i="18"/>
  <c r="F406" i="18"/>
  <c r="E406" i="18"/>
  <c r="B406" i="18"/>
  <c r="K405" i="18"/>
  <c r="H405" i="18"/>
  <c r="G405" i="18"/>
  <c r="F405" i="18"/>
  <c r="E405" i="18"/>
  <c r="B405" i="18"/>
  <c r="K404" i="18"/>
  <c r="H404" i="18"/>
  <c r="G404" i="18"/>
  <c r="F404" i="18"/>
  <c r="E404" i="18"/>
  <c r="B404" i="18"/>
  <c r="K403" i="18"/>
  <c r="H403" i="18"/>
  <c r="G403" i="18"/>
  <c r="F403" i="18"/>
  <c r="E403" i="18"/>
  <c r="B403" i="18"/>
  <c r="K402" i="18"/>
  <c r="H402" i="18"/>
  <c r="G402" i="18"/>
  <c r="F402" i="18"/>
  <c r="E402" i="18"/>
  <c r="B402" i="18"/>
  <c r="K401" i="18"/>
  <c r="H401" i="18"/>
  <c r="G401" i="18"/>
  <c r="F401" i="18"/>
  <c r="E401" i="18"/>
  <c r="B401" i="18"/>
  <c r="K400" i="18"/>
  <c r="H400" i="18"/>
  <c r="G400" i="18"/>
  <c r="F400" i="18"/>
  <c r="E400" i="18"/>
  <c r="B400" i="18"/>
  <c r="K399" i="18"/>
  <c r="H399" i="18"/>
  <c r="G399" i="18"/>
  <c r="F399" i="18"/>
  <c r="E399" i="18"/>
  <c r="B399" i="18"/>
  <c r="K398" i="18"/>
  <c r="H398" i="18"/>
  <c r="G398" i="18"/>
  <c r="F398" i="18"/>
  <c r="E398" i="18"/>
  <c r="B398" i="18"/>
  <c r="K397" i="18"/>
  <c r="H397" i="18"/>
  <c r="G397" i="18"/>
  <c r="F397" i="18"/>
  <c r="E397" i="18"/>
  <c r="B397" i="18"/>
  <c r="K396" i="18"/>
  <c r="H396" i="18"/>
  <c r="G396" i="18"/>
  <c r="F396" i="18"/>
  <c r="E396" i="18"/>
  <c r="B396" i="18"/>
  <c r="K395" i="18"/>
  <c r="H395" i="18"/>
  <c r="G395" i="18"/>
  <c r="F395" i="18"/>
  <c r="E395" i="18"/>
  <c r="B395" i="18"/>
  <c r="K394" i="18"/>
  <c r="H394" i="18"/>
  <c r="G394" i="18"/>
  <c r="F394" i="18"/>
  <c r="E394" i="18"/>
  <c r="B394" i="18"/>
  <c r="K393" i="18"/>
  <c r="H393" i="18"/>
  <c r="G393" i="18"/>
  <c r="F393" i="18"/>
  <c r="E393" i="18"/>
  <c r="B393" i="18"/>
  <c r="K392" i="18"/>
  <c r="H392" i="18"/>
  <c r="G392" i="18"/>
  <c r="F392" i="18"/>
  <c r="E392" i="18"/>
  <c r="B392" i="18"/>
  <c r="K391" i="18"/>
  <c r="H391" i="18"/>
  <c r="G391" i="18"/>
  <c r="F391" i="18"/>
  <c r="E391" i="18"/>
  <c r="B391" i="18"/>
  <c r="K390" i="18"/>
  <c r="H390" i="18"/>
  <c r="G390" i="18"/>
  <c r="F390" i="18"/>
  <c r="E390" i="18"/>
  <c r="B390" i="18"/>
  <c r="K389" i="18"/>
  <c r="H389" i="18"/>
  <c r="G389" i="18"/>
  <c r="F389" i="18"/>
  <c r="E389" i="18"/>
  <c r="B389" i="18"/>
  <c r="K388" i="18"/>
  <c r="H388" i="18"/>
  <c r="G388" i="18"/>
  <c r="F388" i="18"/>
  <c r="E388" i="18"/>
  <c r="B388" i="18"/>
  <c r="K387" i="18"/>
  <c r="H387" i="18"/>
  <c r="G387" i="18"/>
  <c r="F387" i="18"/>
  <c r="E387" i="18"/>
  <c r="B387" i="18"/>
  <c r="K386" i="18"/>
  <c r="H386" i="18"/>
  <c r="G386" i="18"/>
  <c r="F386" i="18"/>
  <c r="E386" i="18"/>
  <c r="B386" i="18"/>
  <c r="K385" i="18"/>
  <c r="H385" i="18"/>
  <c r="G385" i="18"/>
  <c r="F385" i="18"/>
  <c r="E385" i="18"/>
  <c r="B385" i="18"/>
  <c r="K384" i="18"/>
  <c r="H384" i="18"/>
  <c r="G384" i="18"/>
  <c r="F384" i="18"/>
  <c r="E384" i="18"/>
  <c r="B384" i="18"/>
  <c r="K383" i="18"/>
  <c r="H383" i="18"/>
  <c r="G383" i="18"/>
  <c r="F383" i="18"/>
  <c r="E383" i="18"/>
  <c r="B383" i="18"/>
  <c r="K382" i="18"/>
  <c r="H382" i="18"/>
  <c r="G382" i="18"/>
  <c r="F382" i="18"/>
  <c r="E382" i="18"/>
  <c r="B382" i="18"/>
  <c r="K381" i="18"/>
  <c r="H381" i="18"/>
  <c r="G381" i="18"/>
  <c r="F381" i="18"/>
  <c r="E381" i="18"/>
  <c r="B381" i="18"/>
  <c r="K380" i="18"/>
  <c r="H380" i="18"/>
  <c r="G380" i="18"/>
  <c r="F380" i="18"/>
  <c r="E380" i="18"/>
  <c r="B380" i="18"/>
  <c r="K379" i="18"/>
  <c r="H379" i="18"/>
  <c r="G379" i="18"/>
  <c r="F379" i="18"/>
  <c r="E379" i="18"/>
  <c r="B379" i="18"/>
  <c r="K378" i="18"/>
  <c r="H378" i="18"/>
  <c r="G378" i="18"/>
  <c r="F378" i="18"/>
  <c r="E378" i="18"/>
  <c r="B378" i="18"/>
  <c r="K377" i="18"/>
  <c r="H377" i="18"/>
  <c r="E377" i="18"/>
  <c r="B377" i="18"/>
  <c r="K376" i="18"/>
  <c r="H376" i="18"/>
  <c r="G376" i="18"/>
  <c r="F376" i="18"/>
  <c r="E376" i="18"/>
  <c r="B376" i="18"/>
  <c r="K375" i="18"/>
  <c r="H375" i="18"/>
  <c r="G375" i="18"/>
  <c r="F375" i="18"/>
  <c r="E375" i="18"/>
  <c r="B375" i="18"/>
  <c r="K374" i="18"/>
  <c r="H374" i="18"/>
  <c r="G374" i="18"/>
  <c r="F374" i="18"/>
  <c r="E374" i="18"/>
  <c r="B374" i="18"/>
  <c r="K373" i="18"/>
  <c r="H373" i="18"/>
  <c r="G373" i="18"/>
  <c r="F373" i="18"/>
  <c r="E373" i="18"/>
  <c r="B373" i="18"/>
  <c r="K372" i="18"/>
  <c r="H372" i="18"/>
  <c r="G372" i="18"/>
  <c r="F372" i="18"/>
  <c r="E372" i="18"/>
  <c r="B372" i="18"/>
  <c r="K371" i="18"/>
  <c r="H371" i="18"/>
  <c r="G371" i="18"/>
  <c r="F371" i="18"/>
  <c r="E371" i="18"/>
  <c r="B371" i="18"/>
  <c r="K370" i="18"/>
  <c r="H370" i="18"/>
  <c r="G370" i="18"/>
  <c r="F370" i="18"/>
  <c r="E370" i="18"/>
  <c r="B370" i="18"/>
  <c r="K369" i="18"/>
  <c r="H369" i="18"/>
  <c r="G369" i="18"/>
  <c r="F369" i="18"/>
  <c r="E369" i="18"/>
  <c r="B369" i="18"/>
  <c r="K368" i="18"/>
  <c r="H368" i="18"/>
  <c r="G368" i="18"/>
  <c r="F368" i="18"/>
  <c r="E368" i="18"/>
  <c r="B368" i="18"/>
  <c r="K367" i="18"/>
  <c r="H367" i="18"/>
  <c r="G367" i="18"/>
  <c r="F367" i="18"/>
  <c r="E367" i="18"/>
  <c r="B367" i="18"/>
  <c r="K366" i="18"/>
  <c r="H366" i="18"/>
  <c r="G366" i="18"/>
  <c r="F366" i="18"/>
  <c r="E366" i="18"/>
  <c r="B366" i="18"/>
  <c r="K365" i="18"/>
  <c r="H365" i="18"/>
  <c r="G365" i="18"/>
  <c r="F365" i="18"/>
  <c r="E365" i="18"/>
  <c r="B365" i="18"/>
  <c r="K364" i="18"/>
  <c r="H364" i="18"/>
  <c r="G364" i="18"/>
  <c r="F364" i="18"/>
  <c r="E364" i="18"/>
  <c r="B364" i="18"/>
  <c r="K363" i="18"/>
  <c r="H363" i="18"/>
  <c r="G363" i="18"/>
  <c r="F363" i="18"/>
  <c r="E363" i="18"/>
  <c r="B363" i="18"/>
  <c r="K362" i="18"/>
  <c r="H362" i="18"/>
  <c r="G362" i="18"/>
  <c r="F362" i="18"/>
  <c r="E362" i="18"/>
  <c r="B362" i="18"/>
  <c r="K361" i="18"/>
  <c r="H361" i="18"/>
  <c r="G361" i="18"/>
  <c r="F361" i="18"/>
  <c r="E361" i="18"/>
  <c r="B361" i="18"/>
  <c r="K360" i="18"/>
  <c r="H360" i="18"/>
  <c r="G360" i="18"/>
  <c r="F360" i="18"/>
  <c r="E360" i="18"/>
  <c r="B360" i="18"/>
  <c r="K359" i="18"/>
  <c r="H359" i="18"/>
  <c r="G359" i="18"/>
  <c r="F359" i="18"/>
  <c r="E359" i="18"/>
  <c r="B359" i="18"/>
  <c r="K358" i="18"/>
  <c r="H358" i="18"/>
  <c r="G358" i="18"/>
  <c r="F358" i="18"/>
  <c r="E358" i="18"/>
  <c r="B358" i="18"/>
  <c r="K357" i="18"/>
  <c r="H357" i="18"/>
  <c r="G357" i="18"/>
  <c r="F357" i="18"/>
  <c r="E357" i="18"/>
  <c r="B357" i="18"/>
  <c r="K356" i="18"/>
  <c r="H356" i="18"/>
  <c r="G356" i="18"/>
  <c r="F356" i="18"/>
  <c r="E356" i="18"/>
  <c r="B356" i="18"/>
  <c r="K355" i="18"/>
  <c r="H355" i="18"/>
  <c r="G355" i="18"/>
  <c r="F355" i="18"/>
  <c r="E355" i="18"/>
  <c r="B355" i="18"/>
  <c r="K354" i="18"/>
  <c r="H354" i="18"/>
  <c r="G354" i="18"/>
  <c r="F354" i="18"/>
  <c r="E354" i="18"/>
  <c r="B354" i="18"/>
  <c r="K353" i="18"/>
  <c r="H353" i="18"/>
  <c r="G353" i="18"/>
  <c r="F353" i="18"/>
  <c r="E353" i="18"/>
  <c r="B353" i="18"/>
  <c r="K352" i="18"/>
  <c r="H352" i="18"/>
  <c r="G352" i="18"/>
  <c r="F352" i="18"/>
  <c r="E352" i="18"/>
  <c r="B352" i="18"/>
  <c r="K351" i="18"/>
  <c r="H351" i="18"/>
  <c r="G351" i="18"/>
  <c r="F351" i="18"/>
  <c r="E351" i="18"/>
  <c r="B351" i="18"/>
  <c r="K350" i="18"/>
  <c r="H350" i="18"/>
  <c r="G350" i="18"/>
  <c r="F350" i="18"/>
  <c r="E350" i="18"/>
  <c r="B350" i="18"/>
  <c r="K349" i="18"/>
  <c r="H349" i="18"/>
  <c r="G349" i="18"/>
  <c r="F349" i="18"/>
  <c r="E349" i="18"/>
  <c r="B349" i="18"/>
  <c r="K348" i="18"/>
  <c r="H348" i="18"/>
  <c r="G348" i="18"/>
  <c r="F348" i="18"/>
  <c r="E348" i="18"/>
  <c r="B348" i="18"/>
  <c r="K347" i="18"/>
  <c r="H347" i="18"/>
  <c r="G347" i="18"/>
  <c r="F347" i="18"/>
  <c r="E347" i="18"/>
  <c r="B347" i="18"/>
  <c r="K346" i="18"/>
  <c r="H346" i="18"/>
  <c r="G346" i="18"/>
  <c r="F346" i="18"/>
  <c r="E346" i="18"/>
  <c r="B346" i="18"/>
  <c r="K345" i="18"/>
  <c r="H345" i="18"/>
  <c r="G345" i="18"/>
  <c r="F345" i="18"/>
  <c r="E345" i="18"/>
  <c r="B345" i="18"/>
  <c r="K344" i="18"/>
  <c r="H344" i="18"/>
  <c r="G344" i="18"/>
  <c r="F344" i="18"/>
  <c r="E344" i="18"/>
  <c r="B344" i="18"/>
  <c r="K343" i="18"/>
  <c r="H343" i="18"/>
  <c r="G343" i="18"/>
  <c r="F343" i="18"/>
  <c r="E343" i="18"/>
  <c r="B343" i="18"/>
  <c r="K342" i="18"/>
  <c r="H342" i="18"/>
  <c r="G342" i="18"/>
  <c r="F342" i="18"/>
  <c r="E342" i="18"/>
  <c r="B342" i="18"/>
  <c r="K341" i="18"/>
  <c r="H341" i="18"/>
  <c r="G341" i="18"/>
  <c r="F341" i="18"/>
  <c r="E341" i="18"/>
  <c r="B341" i="18"/>
  <c r="K340" i="18"/>
  <c r="H340" i="18"/>
  <c r="G340" i="18"/>
  <c r="F340" i="18"/>
  <c r="E340" i="18"/>
  <c r="B340" i="18"/>
  <c r="K339" i="18"/>
  <c r="H339" i="18"/>
  <c r="G339" i="18"/>
  <c r="F339" i="18"/>
  <c r="E339" i="18"/>
  <c r="B339" i="18"/>
  <c r="K338" i="18"/>
  <c r="H338" i="18"/>
  <c r="G338" i="18"/>
  <c r="F338" i="18"/>
  <c r="E338" i="18"/>
  <c r="B338" i="18"/>
  <c r="K337" i="18"/>
  <c r="H337" i="18"/>
  <c r="G337" i="18"/>
  <c r="F337" i="18"/>
  <c r="E337" i="18"/>
  <c r="B337" i="18"/>
  <c r="K336" i="18"/>
  <c r="H336" i="18"/>
  <c r="G336" i="18"/>
  <c r="F336" i="18"/>
  <c r="E336" i="18"/>
  <c r="B336" i="18"/>
  <c r="K335" i="18"/>
  <c r="H335" i="18"/>
  <c r="G335" i="18"/>
  <c r="F335" i="18"/>
  <c r="E335" i="18"/>
  <c r="B335" i="18"/>
  <c r="K334" i="18"/>
  <c r="H334" i="18"/>
  <c r="G334" i="18"/>
  <c r="F334" i="18"/>
  <c r="E334" i="18"/>
  <c r="B334" i="18"/>
  <c r="K333" i="18"/>
  <c r="H333" i="18"/>
  <c r="G333" i="18"/>
  <c r="F333" i="18"/>
  <c r="E333" i="18"/>
  <c r="B333" i="18"/>
  <c r="K332" i="18"/>
  <c r="H332" i="18"/>
  <c r="G332" i="18"/>
  <c r="F332" i="18"/>
  <c r="E332" i="18"/>
  <c r="B332" i="18"/>
  <c r="K331" i="18"/>
  <c r="H331" i="18"/>
  <c r="G331" i="18"/>
  <c r="F331" i="18"/>
  <c r="E331" i="18"/>
  <c r="B331" i="18"/>
  <c r="K330" i="18"/>
  <c r="H330" i="18"/>
  <c r="G330" i="18"/>
  <c r="F330" i="18"/>
  <c r="E330" i="18"/>
  <c r="B330" i="18"/>
  <c r="K329" i="18"/>
  <c r="H329" i="18"/>
  <c r="G329" i="18"/>
  <c r="F329" i="18"/>
  <c r="E329" i="18"/>
  <c r="B329" i="18"/>
  <c r="K328" i="18"/>
  <c r="H328" i="18"/>
  <c r="G328" i="18"/>
  <c r="F328" i="18"/>
  <c r="E328" i="18"/>
  <c r="B328" i="18"/>
  <c r="K326" i="18"/>
  <c r="G46" i="22"/>
  <c r="H326" i="18"/>
  <c r="G326" i="18"/>
  <c r="F326" i="18"/>
  <c r="E326" i="18"/>
  <c r="B326" i="18"/>
  <c r="K325" i="18"/>
  <c r="I43" i="22" s="1"/>
  <c r="H43" i="22"/>
  <c r="G43" i="22"/>
  <c r="H325" i="18"/>
  <c r="F43" i="22" s="1"/>
  <c r="G325" i="18"/>
  <c r="E43" i="22" s="1"/>
  <c r="F325" i="18"/>
  <c r="D43" i="22" s="1"/>
  <c r="E325" i="18"/>
  <c r="C43" i="22" s="1"/>
  <c r="B325" i="18"/>
  <c r="K324" i="18"/>
  <c r="H324" i="18"/>
  <c r="G324" i="18"/>
  <c r="F324" i="18"/>
  <c r="E324" i="18"/>
  <c r="B324" i="18"/>
  <c r="K323" i="18"/>
  <c r="H323" i="18"/>
  <c r="G323" i="18"/>
  <c r="F323" i="18"/>
  <c r="E323" i="18"/>
  <c r="B323" i="18"/>
  <c r="K322" i="18"/>
  <c r="H322" i="18"/>
  <c r="G322" i="18"/>
  <c r="F322" i="18"/>
  <c r="E322" i="18"/>
  <c r="B322" i="18"/>
  <c r="K321" i="18"/>
  <c r="H321" i="18"/>
  <c r="G321" i="18"/>
  <c r="F321" i="18"/>
  <c r="E321" i="18"/>
  <c r="B321" i="18"/>
  <c r="K320" i="18"/>
  <c r="I42" i="22" s="1"/>
  <c r="H42" i="22"/>
  <c r="G42" i="22"/>
  <c r="H320" i="18"/>
  <c r="F42" i="22" s="1"/>
  <c r="G320" i="18"/>
  <c r="E42" i="22" s="1"/>
  <c r="F320" i="18"/>
  <c r="D42" i="22" s="1"/>
  <c r="E320" i="18"/>
  <c r="C42" i="22" s="1"/>
  <c r="B320" i="18"/>
  <c r="K319" i="18"/>
  <c r="H319" i="18"/>
  <c r="E319" i="18"/>
  <c r="B319" i="18"/>
  <c r="K318" i="18"/>
  <c r="H318" i="18"/>
  <c r="E318" i="18"/>
  <c r="B318" i="18"/>
  <c r="K317" i="18"/>
  <c r="H317" i="18"/>
  <c r="E317" i="18"/>
  <c r="B317" i="18"/>
  <c r="K316" i="18"/>
  <c r="H316" i="18"/>
  <c r="G316" i="18"/>
  <c r="F316" i="18"/>
  <c r="E316" i="18"/>
  <c r="B316" i="18"/>
  <c r="K315" i="18"/>
  <c r="H315" i="18"/>
  <c r="G315" i="18"/>
  <c r="F315" i="18"/>
  <c r="E315" i="18"/>
  <c r="B315" i="18"/>
  <c r="K314" i="18"/>
  <c r="H314" i="18"/>
  <c r="G314" i="18"/>
  <c r="F314" i="18"/>
  <c r="E314" i="18"/>
  <c r="B314" i="18"/>
  <c r="K313" i="18"/>
  <c r="H313" i="18"/>
  <c r="G313" i="18"/>
  <c r="F313" i="18"/>
  <c r="E313" i="18"/>
  <c r="B313" i="18"/>
  <c r="K312" i="18"/>
  <c r="I41" i="22" s="1"/>
  <c r="H41" i="22"/>
  <c r="G41" i="22"/>
  <c r="H312" i="18"/>
  <c r="F41" i="22" s="1"/>
  <c r="G312" i="18"/>
  <c r="E41" i="22" s="1"/>
  <c r="F312" i="18"/>
  <c r="D41" i="22" s="1"/>
  <c r="E312" i="18"/>
  <c r="C41" i="22" s="1"/>
  <c r="B312" i="18"/>
  <c r="K311" i="18"/>
  <c r="H311" i="18"/>
  <c r="G311" i="18"/>
  <c r="F311" i="18"/>
  <c r="E311" i="18"/>
  <c r="B311" i="18"/>
  <c r="K310" i="18"/>
  <c r="H310" i="18"/>
  <c r="G310" i="18"/>
  <c r="F310" i="18"/>
  <c r="E310" i="18"/>
  <c r="B310" i="18"/>
  <c r="K309" i="18"/>
  <c r="H309" i="18"/>
  <c r="G309" i="18"/>
  <c r="F309" i="18"/>
  <c r="E309" i="18"/>
  <c r="B309" i="18"/>
  <c r="K308" i="18"/>
  <c r="H308" i="18"/>
  <c r="G308" i="18"/>
  <c r="F308" i="18"/>
  <c r="E308" i="18"/>
  <c r="B308" i="18"/>
  <c r="K307" i="18"/>
  <c r="H307" i="18"/>
  <c r="G307" i="18"/>
  <c r="F307" i="18"/>
  <c r="E307" i="18"/>
  <c r="B307" i="18"/>
  <c r="K306" i="18"/>
  <c r="H306" i="18"/>
  <c r="G306" i="18"/>
  <c r="F306" i="18"/>
  <c r="E306" i="18"/>
  <c r="B306" i="18"/>
  <c r="K305" i="18"/>
  <c r="H305" i="18"/>
  <c r="G305" i="18"/>
  <c r="F305" i="18"/>
  <c r="E305" i="18"/>
  <c r="B305" i="18"/>
  <c r="K304" i="18"/>
  <c r="H304" i="18"/>
  <c r="G304" i="18"/>
  <c r="F304" i="18"/>
  <c r="E304" i="18"/>
  <c r="B304" i="18"/>
  <c r="K303" i="18"/>
  <c r="H303" i="18"/>
  <c r="G303" i="18"/>
  <c r="F303" i="18"/>
  <c r="E303" i="18"/>
  <c r="B303" i="18"/>
  <c r="K302" i="18"/>
  <c r="H302" i="18"/>
  <c r="G302" i="18"/>
  <c r="F302" i="18"/>
  <c r="E302" i="18"/>
  <c r="B302" i="18"/>
  <c r="K301" i="18"/>
  <c r="H301" i="18"/>
  <c r="G301" i="18"/>
  <c r="F301" i="18"/>
  <c r="E301" i="18"/>
  <c r="B301" i="18"/>
  <c r="K300" i="18"/>
  <c r="H300" i="18"/>
  <c r="G300" i="18"/>
  <c r="F300" i="18"/>
  <c r="E300" i="18"/>
  <c r="B300" i="18"/>
  <c r="K299" i="18"/>
  <c r="H299" i="18"/>
  <c r="G299" i="18"/>
  <c r="F299" i="18"/>
  <c r="E299" i="18"/>
  <c r="B299" i="18"/>
  <c r="K298" i="18"/>
  <c r="H298" i="18"/>
  <c r="G298" i="18"/>
  <c r="F298" i="18"/>
  <c r="E298" i="18"/>
  <c r="B298" i="18"/>
  <c r="K297" i="18"/>
  <c r="H297" i="18"/>
  <c r="E297" i="18"/>
  <c r="B297" i="18"/>
  <c r="K296" i="18"/>
  <c r="H296" i="18"/>
  <c r="G296" i="18"/>
  <c r="F296" i="18"/>
  <c r="E296" i="18"/>
  <c r="B296" i="18"/>
  <c r="K295" i="18"/>
  <c r="H295" i="18"/>
  <c r="G295" i="18"/>
  <c r="F295" i="18"/>
  <c r="E295" i="18"/>
  <c r="B295" i="18"/>
  <c r="K294" i="18"/>
  <c r="H294" i="18"/>
  <c r="G294" i="18"/>
  <c r="F294" i="18"/>
  <c r="E294" i="18"/>
  <c r="B294" i="18"/>
  <c r="K293" i="18"/>
  <c r="H293" i="18"/>
  <c r="G293" i="18"/>
  <c r="F293" i="18"/>
  <c r="E293" i="18"/>
  <c r="B293" i="18"/>
  <c r="K292" i="18"/>
  <c r="H292" i="18"/>
  <c r="G292" i="18"/>
  <c r="F292" i="18"/>
  <c r="E292" i="18"/>
  <c r="B292" i="18"/>
  <c r="K291" i="18"/>
  <c r="I36" i="22" s="1"/>
  <c r="H36" i="22"/>
  <c r="G36" i="22"/>
  <c r="H291" i="18"/>
  <c r="F36" i="22" s="1"/>
  <c r="G291" i="18"/>
  <c r="E36" i="22" s="1"/>
  <c r="F291" i="18"/>
  <c r="D36" i="22" s="1"/>
  <c r="E291" i="18"/>
  <c r="C36" i="22" s="1"/>
  <c r="B291" i="18"/>
  <c r="K290" i="18"/>
  <c r="H290" i="18"/>
  <c r="G290" i="18"/>
  <c r="F290" i="18"/>
  <c r="E290" i="18"/>
  <c r="B290" i="18"/>
  <c r="K289" i="18"/>
  <c r="H289" i="18"/>
  <c r="G289" i="18"/>
  <c r="F289" i="18"/>
  <c r="E289" i="18"/>
  <c r="B289" i="18"/>
  <c r="K288" i="18"/>
  <c r="H288" i="18"/>
  <c r="G288" i="18"/>
  <c r="F288" i="18"/>
  <c r="E288" i="18"/>
  <c r="B288" i="18"/>
  <c r="K287" i="18"/>
  <c r="H287" i="18"/>
  <c r="G287" i="18"/>
  <c r="F287" i="18"/>
  <c r="E287" i="18"/>
  <c r="B287" i="18"/>
  <c r="K286" i="18"/>
  <c r="H286" i="18"/>
  <c r="G286" i="18"/>
  <c r="F286" i="18"/>
  <c r="E286" i="18"/>
  <c r="B286" i="18"/>
  <c r="K285" i="18"/>
  <c r="H285" i="18"/>
  <c r="G285" i="18"/>
  <c r="F285" i="18"/>
  <c r="E285" i="18"/>
  <c r="B285" i="18"/>
  <c r="K284" i="18"/>
  <c r="H284" i="18"/>
  <c r="G284" i="18"/>
  <c r="F284" i="18"/>
  <c r="E284" i="18"/>
  <c r="B284" i="18"/>
  <c r="K283" i="18"/>
  <c r="H283" i="18"/>
  <c r="G283" i="18"/>
  <c r="F283" i="18"/>
  <c r="E283" i="18"/>
  <c r="B283" i="18"/>
  <c r="K282" i="18"/>
  <c r="H282" i="18"/>
  <c r="G282" i="18"/>
  <c r="F282" i="18"/>
  <c r="E282" i="18"/>
  <c r="B282" i="18"/>
  <c r="K281" i="18"/>
  <c r="I35" i="22" s="1"/>
  <c r="H35" i="22"/>
  <c r="G35" i="22"/>
  <c r="H281" i="18"/>
  <c r="F35" i="22" s="1"/>
  <c r="G281" i="18"/>
  <c r="E35" i="22" s="1"/>
  <c r="F281" i="18"/>
  <c r="D35" i="22" s="1"/>
  <c r="E281" i="18"/>
  <c r="C35" i="22" s="1"/>
  <c r="B281" i="18"/>
  <c r="K280" i="18"/>
  <c r="H280" i="18"/>
  <c r="G280" i="18"/>
  <c r="F280" i="18"/>
  <c r="E280" i="18"/>
  <c r="B280" i="18"/>
  <c r="K279" i="18"/>
  <c r="H279" i="18"/>
  <c r="G279" i="18"/>
  <c r="F279" i="18"/>
  <c r="E279" i="18"/>
  <c r="B279" i="18"/>
  <c r="K278" i="18"/>
  <c r="H278" i="18"/>
  <c r="G278" i="18"/>
  <c r="F278" i="18"/>
  <c r="E278" i="18"/>
  <c r="B278" i="18"/>
  <c r="K277" i="18"/>
  <c r="H277" i="18"/>
  <c r="G277" i="18"/>
  <c r="F277" i="18"/>
  <c r="E277" i="18"/>
  <c r="B277" i="18"/>
  <c r="K276" i="18"/>
  <c r="H276" i="18"/>
  <c r="G276" i="18"/>
  <c r="F276" i="18"/>
  <c r="E276" i="18"/>
  <c r="B276" i="18"/>
  <c r="K275" i="18"/>
  <c r="H275" i="18"/>
  <c r="G275" i="18"/>
  <c r="F275" i="18"/>
  <c r="E275" i="18"/>
  <c r="B275" i="18"/>
  <c r="K274" i="18"/>
  <c r="H274" i="18"/>
  <c r="G274" i="18"/>
  <c r="F274" i="18"/>
  <c r="E274" i="18"/>
  <c r="B274" i="18"/>
  <c r="K273" i="18"/>
  <c r="H273" i="18"/>
  <c r="G273" i="18"/>
  <c r="F273" i="18"/>
  <c r="E273" i="18"/>
  <c r="B273" i="18"/>
  <c r="K272" i="18"/>
  <c r="H272" i="18"/>
  <c r="G272" i="18"/>
  <c r="F272" i="18"/>
  <c r="E272" i="18"/>
  <c r="B272" i="18"/>
  <c r="K271" i="18"/>
  <c r="H271" i="18"/>
  <c r="G271" i="18"/>
  <c r="F271" i="18"/>
  <c r="E271" i="18"/>
  <c r="B271" i="18"/>
  <c r="K270" i="18"/>
  <c r="H270" i="18"/>
  <c r="G270" i="18"/>
  <c r="F270" i="18"/>
  <c r="E270" i="18"/>
  <c r="B270" i="18"/>
  <c r="K269" i="18"/>
  <c r="H269" i="18"/>
  <c r="G269" i="18"/>
  <c r="F269" i="18"/>
  <c r="E269" i="18"/>
  <c r="B269" i="18"/>
  <c r="K268" i="18"/>
  <c r="H268" i="18"/>
  <c r="G268" i="18"/>
  <c r="F268" i="18"/>
  <c r="E268" i="18"/>
  <c r="B268" i="18"/>
  <c r="K267" i="18"/>
  <c r="H267" i="18"/>
  <c r="G267" i="18"/>
  <c r="F267" i="18"/>
  <c r="E267" i="18"/>
  <c r="B267" i="18"/>
  <c r="K266" i="18"/>
  <c r="H266" i="18"/>
  <c r="G266" i="18"/>
  <c r="F266" i="18"/>
  <c r="E266" i="18"/>
  <c r="B266" i="18"/>
  <c r="K265" i="18"/>
  <c r="H265" i="18"/>
  <c r="G265" i="18"/>
  <c r="F265" i="18"/>
  <c r="E265" i="18"/>
  <c r="B265" i="18"/>
  <c r="K264" i="18"/>
  <c r="H264" i="18"/>
  <c r="G264" i="18"/>
  <c r="F264" i="18"/>
  <c r="E264" i="18"/>
  <c r="B264" i="18"/>
  <c r="K263" i="18"/>
  <c r="H263" i="18"/>
  <c r="G263" i="18"/>
  <c r="F263" i="18"/>
  <c r="E263" i="18"/>
  <c r="B263" i="18"/>
  <c r="K262" i="18"/>
  <c r="H262" i="18"/>
  <c r="G262" i="18"/>
  <c r="F262" i="18"/>
  <c r="E262" i="18"/>
  <c r="B262" i="18"/>
  <c r="K261" i="18"/>
  <c r="H261" i="18"/>
  <c r="G261" i="18"/>
  <c r="F261" i="18"/>
  <c r="E261" i="18"/>
  <c r="B261" i="18"/>
  <c r="K260" i="18"/>
  <c r="H260" i="18"/>
  <c r="G260" i="18"/>
  <c r="F260" i="18"/>
  <c r="E260" i="18"/>
  <c r="B260" i="18"/>
  <c r="K259" i="18"/>
  <c r="H259" i="18"/>
  <c r="G259" i="18"/>
  <c r="F259" i="18"/>
  <c r="E259" i="18"/>
  <c r="B259" i="18"/>
  <c r="K258" i="18"/>
  <c r="H258" i="18"/>
  <c r="G258" i="18"/>
  <c r="F258" i="18"/>
  <c r="E258" i="18"/>
  <c r="B258" i="18"/>
  <c r="K257" i="18"/>
  <c r="H257" i="18"/>
  <c r="G257" i="18"/>
  <c r="F257" i="18"/>
  <c r="E257" i="18"/>
  <c r="B257" i="18"/>
  <c r="K256" i="18"/>
  <c r="H256" i="18"/>
  <c r="G256" i="18"/>
  <c r="F256" i="18"/>
  <c r="E256" i="18"/>
  <c r="B256" i="18"/>
  <c r="K255" i="18"/>
  <c r="H255" i="18"/>
  <c r="G255" i="18"/>
  <c r="F255" i="18"/>
  <c r="E255" i="18"/>
  <c r="B255" i="18"/>
  <c r="K254" i="18"/>
  <c r="H254" i="18"/>
  <c r="G254" i="18"/>
  <c r="F254" i="18"/>
  <c r="E254" i="18"/>
  <c r="B254" i="18"/>
  <c r="K253" i="18"/>
  <c r="H253" i="18"/>
  <c r="G253" i="18"/>
  <c r="F253" i="18"/>
  <c r="E253" i="18"/>
  <c r="B253" i="18"/>
  <c r="K252" i="18"/>
  <c r="H252" i="18"/>
  <c r="G252" i="18"/>
  <c r="F252" i="18"/>
  <c r="E252" i="18"/>
  <c r="B252" i="18"/>
  <c r="K251" i="18"/>
  <c r="H251" i="18"/>
  <c r="G251" i="18"/>
  <c r="F251" i="18"/>
  <c r="E251" i="18"/>
  <c r="B251" i="18"/>
  <c r="K250" i="18"/>
  <c r="H250" i="18"/>
  <c r="G250" i="18"/>
  <c r="F250" i="18"/>
  <c r="E250" i="18"/>
  <c r="B250" i="18"/>
  <c r="K249" i="18"/>
  <c r="H249" i="18"/>
  <c r="G249" i="18"/>
  <c r="F249" i="18"/>
  <c r="E249" i="18"/>
  <c r="B249" i="18"/>
  <c r="K248" i="18"/>
  <c r="I34" i="22" s="1"/>
  <c r="H34" i="22"/>
  <c r="G34" i="22"/>
  <c r="H248" i="18"/>
  <c r="F34" i="22" s="1"/>
  <c r="G248" i="18"/>
  <c r="E34" i="22" s="1"/>
  <c r="F248" i="18"/>
  <c r="D34" i="22" s="1"/>
  <c r="E248" i="18"/>
  <c r="C34" i="22" s="1"/>
  <c r="B248" i="18"/>
  <c r="K247" i="18"/>
  <c r="H247" i="18"/>
  <c r="G247" i="18"/>
  <c r="F247" i="18"/>
  <c r="E247" i="18"/>
  <c r="B247" i="18"/>
  <c r="K246" i="18"/>
  <c r="H246" i="18"/>
  <c r="G246" i="18"/>
  <c r="F246" i="18"/>
  <c r="E246" i="18"/>
  <c r="B246" i="18"/>
  <c r="K245" i="18"/>
  <c r="H245" i="18"/>
  <c r="G245" i="18"/>
  <c r="F245" i="18"/>
  <c r="E245" i="18"/>
  <c r="B245" i="18"/>
  <c r="K244" i="18"/>
  <c r="H244" i="18"/>
  <c r="G244" i="18"/>
  <c r="F244" i="18"/>
  <c r="E244" i="18"/>
  <c r="B244" i="18"/>
  <c r="K243" i="18"/>
  <c r="H243" i="18"/>
  <c r="G243" i="18"/>
  <c r="F243" i="18"/>
  <c r="E243" i="18"/>
  <c r="B243" i="18"/>
  <c r="K242" i="18"/>
  <c r="H242" i="18"/>
  <c r="G242" i="18"/>
  <c r="F242" i="18"/>
  <c r="E242" i="18"/>
  <c r="B242" i="18"/>
  <c r="K241" i="18"/>
  <c r="H241" i="18"/>
  <c r="G241" i="18"/>
  <c r="F241" i="18"/>
  <c r="E241" i="18"/>
  <c r="B241" i="18"/>
  <c r="K240" i="18"/>
  <c r="H240" i="18"/>
  <c r="G240" i="18"/>
  <c r="F240" i="18"/>
  <c r="E240" i="18"/>
  <c r="B240" i="18"/>
  <c r="K239" i="18"/>
  <c r="H239" i="18"/>
  <c r="E239" i="18"/>
  <c r="B239" i="18"/>
  <c r="K238" i="18"/>
  <c r="H238" i="18"/>
  <c r="G238" i="18"/>
  <c r="F238" i="18"/>
  <c r="E238" i="18"/>
  <c r="B238" i="18"/>
  <c r="K237" i="18"/>
  <c r="H237" i="18"/>
  <c r="G237" i="18"/>
  <c r="F237" i="18"/>
  <c r="E237" i="18"/>
  <c r="B237" i="18"/>
  <c r="K236" i="18"/>
  <c r="H236" i="18"/>
  <c r="G236" i="18"/>
  <c r="F236" i="18"/>
  <c r="E236" i="18"/>
  <c r="B236" i="18"/>
  <c r="K235" i="18"/>
  <c r="H235" i="18"/>
  <c r="G235" i="18"/>
  <c r="F235" i="18"/>
  <c r="E235" i="18"/>
  <c r="B235" i="18"/>
  <c r="K234" i="18"/>
  <c r="H234" i="18"/>
  <c r="G234" i="18"/>
  <c r="F234" i="18"/>
  <c r="E234" i="18"/>
  <c r="B234" i="18"/>
  <c r="K233" i="18"/>
  <c r="H233" i="18"/>
  <c r="G233" i="18"/>
  <c r="F233" i="18"/>
  <c r="E233" i="18"/>
  <c r="B233" i="18"/>
  <c r="K232" i="18"/>
  <c r="E232" i="18"/>
  <c r="B232" i="18"/>
  <c r="K231" i="18"/>
  <c r="H231" i="18"/>
  <c r="G231" i="18"/>
  <c r="F231" i="18"/>
  <c r="E231" i="18"/>
  <c r="B231" i="18"/>
  <c r="K230" i="18"/>
  <c r="H230" i="18"/>
  <c r="G230" i="18"/>
  <c r="F230" i="18"/>
  <c r="E230" i="18"/>
  <c r="B230" i="18"/>
  <c r="K229" i="18"/>
  <c r="H229" i="18"/>
  <c r="G229" i="18"/>
  <c r="F229" i="18"/>
  <c r="E229" i="18"/>
  <c r="B229" i="18"/>
  <c r="K228" i="18"/>
  <c r="H228" i="18"/>
  <c r="G228" i="18"/>
  <c r="F228" i="18"/>
  <c r="E228" i="18"/>
  <c r="B228" i="18"/>
  <c r="K227" i="18"/>
  <c r="H227" i="18"/>
  <c r="G227" i="18"/>
  <c r="F227" i="18"/>
  <c r="E227" i="18"/>
  <c r="B227" i="18"/>
  <c r="K226" i="18"/>
  <c r="H226" i="18"/>
  <c r="G226" i="18"/>
  <c r="F226" i="18"/>
  <c r="E226" i="18"/>
  <c r="B226" i="18"/>
  <c r="K225" i="18"/>
  <c r="H225" i="18"/>
  <c r="G225" i="18"/>
  <c r="F225" i="18"/>
  <c r="E225" i="18"/>
  <c r="B225" i="18"/>
  <c r="K224" i="18"/>
  <c r="H224" i="18"/>
  <c r="E224" i="18"/>
  <c r="B224" i="18"/>
  <c r="K223" i="18"/>
  <c r="H223" i="18"/>
  <c r="E223" i="18"/>
  <c r="B223" i="18"/>
  <c r="K222" i="18"/>
  <c r="H222" i="18"/>
  <c r="G222" i="18"/>
  <c r="F222" i="18"/>
  <c r="E222" i="18"/>
  <c r="B222" i="18"/>
  <c r="K221" i="18"/>
  <c r="H221" i="18"/>
  <c r="G221" i="18"/>
  <c r="F221" i="18"/>
  <c r="E221" i="18"/>
  <c r="B221" i="18"/>
  <c r="K220" i="18"/>
  <c r="H220" i="18"/>
  <c r="G220" i="18"/>
  <c r="F220" i="18"/>
  <c r="E220" i="18"/>
  <c r="B220" i="18"/>
  <c r="K219" i="18"/>
  <c r="H219" i="18"/>
  <c r="G219" i="18"/>
  <c r="F219" i="18"/>
  <c r="E219" i="18"/>
  <c r="B219" i="18"/>
  <c r="K218" i="18"/>
  <c r="H218" i="18"/>
  <c r="G218" i="18"/>
  <c r="F218" i="18"/>
  <c r="E218" i="18"/>
  <c r="B218" i="18"/>
  <c r="K217" i="18"/>
  <c r="H217" i="18"/>
  <c r="G217" i="18"/>
  <c r="F217" i="18"/>
  <c r="E217" i="18"/>
  <c r="B217" i="18"/>
  <c r="K216" i="18"/>
  <c r="H216" i="18"/>
  <c r="G216" i="18"/>
  <c r="F216" i="18"/>
  <c r="E216" i="18"/>
  <c r="B216" i="18"/>
  <c r="K215" i="18"/>
  <c r="H215" i="18"/>
  <c r="E215" i="18"/>
  <c r="B215" i="18"/>
  <c r="K214" i="18"/>
  <c r="H214" i="18"/>
  <c r="E214" i="18"/>
  <c r="B214" i="18"/>
  <c r="K213" i="18"/>
  <c r="H213" i="18"/>
  <c r="G213" i="18"/>
  <c r="F213" i="18"/>
  <c r="E213" i="18"/>
  <c r="B213" i="18"/>
  <c r="K212" i="18"/>
  <c r="H212" i="18"/>
  <c r="G212" i="18"/>
  <c r="F212" i="18"/>
  <c r="E212" i="18"/>
  <c r="B212" i="18"/>
  <c r="K211" i="18"/>
  <c r="H211" i="18"/>
  <c r="G211" i="18"/>
  <c r="F211" i="18"/>
  <c r="E211" i="18"/>
  <c r="B211" i="18"/>
  <c r="K210" i="18"/>
  <c r="H210" i="18"/>
  <c r="G210" i="18"/>
  <c r="F210" i="18"/>
  <c r="E210" i="18"/>
  <c r="B210" i="18"/>
  <c r="K209" i="18"/>
  <c r="H209" i="18"/>
  <c r="G209" i="18"/>
  <c r="F209" i="18"/>
  <c r="E209" i="18"/>
  <c r="B209" i="18"/>
  <c r="K208" i="18"/>
  <c r="H208" i="18"/>
  <c r="G208" i="18"/>
  <c r="F208" i="18"/>
  <c r="E208" i="18"/>
  <c r="B208" i="18"/>
  <c r="K207" i="18"/>
  <c r="H207" i="18"/>
  <c r="G207" i="18"/>
  <c r="F207" i="18"/>
  <c r="E207" i="18"/>
  <c r="B207" i="18"/>
  <c r="K206" i="18"/>
  <c r="H206" i="18"/>
  <c r="G206" i="18"/>
  <c r="F206" i="18"/>
  <c r="E206" i="18"/>
  <c r="B206" i="18"/>
  <c r="K205" i="18"/>
  <c r="H205" i="18"/>
  <c r="G205" i="18"/>
  <c r="F205" i="18"/>
  <c r="E205" i="18"/>
  <c r="B205" i="18"/>
  <c r="K204" i="18"/>
  <c r="H204" i="18"/>
  <c r="G204" i="18"/>
  <c r="F204" i="18"/>
  <c r="E204" i="18"/>
  <c r="B204" i="18"/>
  <c r="K203" i="18"/>
  <c r="H203" i="18"/>
  <c r="G203" i="18"/>
  <c r="F203" i="18"/>
  <c r="E203" i="18"/>
  <c r="B203" i="18"/>
  <c r="K202" i="18"/>
  <c r="H202" i="18"/>
  <c r="G202" i="18"/>
  <c r="F202" i="18"/>
  <c r="E202" i="18"/>
  <c r="B202" i="18"/>
  <c r="K201" i="18"/>
  <c r="H201" i="18"/>
  <c r="G201" i="18"/>
  <c r="F201" i="18"/>
  <c r="E201" i="18"/>
  <c r="B201" i="18"/>
  <c r="K200" i="18"/>
  <c r="H200" i="18"/>
  <c r="G200" i="18"/>
  <c r="F200" i="18"/>
  <c r="E200" i="18"/>
  <c r="B200" i="18"/>
  <c r="K199" i="18"/>
  <c r="H199" i="18"/>
  <c r="G199" i="18"/>
  <c r="F199" i="18"/>
  <c r="E199" i="18"/>
  <c r="B199" i="18"/>
  <c r="K198" i="18"/>
  <c r="H198" i="18"/>
  <c r="G198" i="18"/>
  <c r="F198" i="18"/>
  <c r="E198" i="18"/>
  <c r="B198" i="18"/>
  <c r="K197" i="18"/>
  <c r="H197" i="18"/>
  <c r="G197" i="18"/>
  <c r="F197" i="18"/>
  <c r="E197" i="18"/>
  <c r="B197" i="18"/>
  <c r="K196" i="18"/>
  <c r="H196" i="18"/>
  <c r="G196" i="18"/>
  <c r="F196" i="18"/>
  <c r="E196" i="18"/>
  <c r="B196" i="18"/>
  <c r="K195" i="18"/>
  <c r="H195" i="18"/>
  <c r="G195" i="18"/>
  <c r="F195" i="18"/>
  <c r="E195" i="18"/>
  <c r="B195" i="18"/>
  <c r="K194" i="18"/>
  <c r="H194" i="18"/>
  <c r="G194" i="18"/>
  <c r="F194" i="18"/>
  <c r="E194" i="18"/>
  <c r="B194" i="18"/>
  <c r="K193" i="18"/>
  <c r="H193" i="18"/>
  <c r="G193" i="18"/>
  <c r="F193" i="18"/>
  <c r="E193" i="18"/>
  <c r="B193" i="18"/>
  <c r="K192" i="18"/>
  <c r="H192" i="18"/>
  <c r="G192" i="18"/>
  <c r="F192" i="18"/>
  <c r="E192" i="18"/>
  <c r="B192" i="18"/>
  <c r="K191" i="18"/>
  <c r="H191" i="18"/>
  <c r="G191" i="18"/>
  <c r="F191" i="18"/>
  <c r="E191" i="18"/>
  <c r="B191" i="18"/>
  <c r="K190" i="18"/>
  <c r="I26" i="22" s="1"/>
  <c r="H26" i="22"/>
  <c r="G26" i="22"/>
  <c r="H190" i="18"/>
  <c r="F26" i="22" s="1"/>
  <c r="G190" i="18"/>
  <c r="E26" i="22" s="1"/>
  <c r="F190" i="18"/>
  <c r="D26" i="22" s="1"/>
  <c r="E190" i="18"/>
  <c r="C26" i="22" s="1"/>
  <c r="B190" i="18"/>
  <c r="K189" i="18"/>
  <c r="H189" i="18"/>
  <c r="G189" i="18"/>
  <c r="F189" i="18"/>
  <c r="E189" i="18"/>
  <c r="B189" i="18"/>
  <c r="K188" i="18"/>
  <c r="H188" i="18"/>
  <c r="G188" i="18"/>
  <c r="F188" i="18"/>
  <c r="E188" i="18"/>
  <c r="B188" i="18"/>
  <c r="K187" i="18"/>
  <c r="H187" i="18"/>
  <c r="G187" i="18"/>
  <c r="F187" i="18"/>
  <c r="E187" i="18"/>
  <c r="B187" i="18"/>
  <c r="K186" i="18"/>
  <c r="I25" i="22" s="1"/>
  <c r="H25" i="22"/>
  <c r="G25" i="22"/>
  <c r="H186" i="18"/>
  <c r="F25" i="22" s="1"/>
  <c r="G186" i="18"/>
  <c r="E25" i="22" s="1"/>
  <c r="F186" i="18"/>
  <c r="D25" i="22" s="1"/>
  <c r="E186" i="18"/>
  <c r="C25" i="22" s="1"/>
  <c r="B186" i="18"/>
  <c r="K185" i="18"/>
  <c r="H185" i="18"/>
  <c r="G185" i="18"/>
  <c r="F185" i="18"/>
  <c r="E185" i="18"/>
  <c r="B185" i="18"/>
  <c r="K184" i="18"/>
  <c r="H184" i="18"/>
  <c r="G184" i="18"/>
  <c r="F184" i="18"/>
  <c r="E184" i="18"/>
  <c r="B184" i="18"/>
  <c r="K183" i="18"/>
  <c r="H183" i="18"/>
  <c r="G183" i="18"/>
  <c r="F183" i="18"/>
  <c r="E183" i="18"/>
  <c r="B183" i="18"/>
  <c r="K182" i="18"/>
  <c r="H182" i="18"/>
  <c r="G182" i="18"/>
  <c r="F182" i="18"/>
  <c r="E182" i="18"/>
  <c r="B182" i="18"/>
  <c r="K181" i="18"/>
  <c r="H181" i="18"/>
  <c r="G181" i="18"/>
  <c r="F181" i="18"/>
  <c r="E181" i="18"/>
  <c r="B181" i="18"/>
  <c r="K180" i="18"/>
  <c r="H180" i="18"/>
  <c r="G180" i="18"/>
  <c r="F180" i="18"/>
  <c r="E180" i="18"/>
  <c r="B180" i="18"/>
  <c r="K179" i="18"/>
  <c r="H179" i="18"/>
  <c r="G179" i="18"/>
  <c r="F179" i="18"/>
  <c r="E179" i="18"/>
  <c r="B179" i="18"/>
  <c r="K178" i="18"/>
  <c r="H178" i="18"/>
  <c r="G178" i="18"/>
  <c r="F178" i="18"/>
  <c r="E178" i="18"/>
  <c r="B178" i="18"/>
  <c r="K177" i="18"/>
  <c r="H177" i="18"/>
  <c r="G177" i="18"/>
  <c r="F177" i="18"/>
  <c r="E177" i="18"/>
  <c r="B177" i="18"/>
  <c r="B176" i="18"/>
  <c r="B175" i="18"/>
  <c r="K174" i="18"/>
  <c r="H174" i="18"/>
  <c r="G174" i="18"/>
  <c r="F174" i="18"/>
  <c r="E174" i="18"/>
  <c r="B174" i="18"/>
  <c r="K173" i="18"/>
  <c r="H173" i="18"/>
  <c r="G173" i="18"/>
  <c r="F173" i="18"/>
  <c r="E173" i="18"/>
  <c r="B173" i="18"/>
  <c r="K172" i="18"/>
  <c r="H172" i="18"/>
  <c r="G172" i="18"/>
  <c r="F172" i="18"/>
  <c r="E172" i="18"/>
  <c r="B172" i="18"/>
  <c r="K171" i="18"/>
  <c r="H171" i="18"/>
  <c r="G171" i="18"/>
  <c r="F171" i="18"/>
  <c r="E171" i="18"/>
  <c r="B171" i="18"/>
  <c r="K170" i="18"/>
  <c r="H170" i="18"/>
  <c r="G170" i="18"/>
  <c r="F170" i="18"/>
  <c r="E170" i="18"/>
  <c r="B170" i="18"/>
  <c r="K169" i="18"/>
  <c r="H169" i="18"/>
  <c r="G169" i="18"/>
  <c r="F169" i="18"/>
  <c r="E169" i="18"/>
  <c r="B169" i="18"/>
  <c r="K168" i="18"/>
  <c r="H168" i="18"/>
  <c r="G168" i="18"/>
  <c r="F168" i="18"/>
  <c r="E168" i="18"/>
  <c r="B168" i="18"/>
  <c r="K167" i="18"/>
  <c r="H167" i="18"/>
  <c r="G167" i="18"/>
  <c r="F167" i="18"/>
  <c r="E167" i="18"/>
  <c r="B167" i="18"/>
  <c r="K166" i="18"/>
  <c r="H166" i="18"/>
  <c r="G166" i="18"/>
  <c r="F166" i="18"/>
  <c r="E166" i="18"/>
  <c r="B166" i="18"/>
  <c r="K165" i="18"/>
  <c r="H165" i="18"/>
  <c r="G165" i="18"/>
  <c r="F165" i="18"/>
  <c r="E165" i="18"/>
  <c r="B165" i="18"/>
  <c r="K164" i="18"/>
  <c r="H164" i="18"/>
  <c r="G164" i="18"/>
  <c r="F164" i="18"/>
  <c r="E164" i="18"/>
  <c r="B164" i="18"/>
  <c r="K163" i="18"/>
  <c r="H163" i="18"/>
  <c r="G163" i="18"/>
  <c r="F163" i="18"/>
  <c r="E163" i="18"/>
  <c r="B163" i="18"/>
  <c r="K162" i="18"/>
  <c r="H162" i="18"/>
  <c r="G162" i="18"/>
  <c r="F162" i="18"/>
  <c r="E162" i="18"/>
  <c r="B162" i="18"/>
  <c r="K161" i="18"/>
  <c r="H161" i="18"/>
  <c r="G161" i="18"/>
  <c r="F161" i="18"/>
  <c r="E161" i="18"/>
  <c r="B161" i="18"/>
  <c r="K160" i="18"/>
  <c r="E160" i="18"/>
  <c r="B160" i="18"/>
  <c r="K159" i="18"/>
  <c r="H159" i="18"/>
  <c r="G159" i="18"/>
  <c r="F159" i="18"/>
  <c r="E159" i="18"/>
  <c r="B159" i="18"/>
  <c r="K158" i="18"/>
  <c r="H158" i="18"/>
  <c r="G158" i="18"/>
  <c r="F158" i="18"/>
  <c r="E158" i="18"/>
  <c r="B158" i="18"/>
  <c r="K157" i="18"/>
  <c r="H157" i="18"/>
  <c r="G157" i="18"/>
  <c r="F157" i="18"/>
  <c r="E157" i="18"/>
  <c r="B157" i="18"/>
  <c r="K156" i="18"/>
  <c r="H156" i="18"/>
  <c r="G156" i="18"/>
  <c r="F156" i="18"/>
  <c r="E156" i="18"/>
  <c r="B156" i="18"/>
  <c r="K155" i="18"/>
  <c r="H155" i="18"/>
  <c r="G155" i="18"/>
  <c r="F155" i="18"/>
  <c r="E155" i="18"/>
  <c r="B155" i="18"/>
  <c r="K154" i="18"/>
  <c r="H154" i="18"/>
  <c r="G154" i="18"/>
  <c r="F154" i="18"/>
  <c r="E154" i="18"/>
  <c r="B154" i="18"/>
  <c r="K153" i="18"/>
  <c r="H153" i="18"/>
  <c r="G153" i="18"/>
  <c r="F153" i="18"/>
  <c r="E153" i="18"/>
  <c r="B153" i="18"/>
  <c r="K152" i="18"/>
  <c r="H152" i="18"/>
  <c r="G152" i="18"/>
  <c r="F152" i="18"/>
  <c r="E152" i="18"/>
  <c r="B152" i="18"/>
  <c r="B150" i="18"/>
  <c r="K149" i="18"/>
  <c r="H149" i="18"/>
  <c r="G149" i="18"/>
  <c r="F149" i="18"/>
  <c r="E149" i="18"/>
  <c r="B149" i="18"/>
  <c r="K148" i="18"/>
  <c r="H148" i="18"/>
  <c r="G148" i="18"/>
  <c r="F148" i="18"/>
  <c r="E148" i="18"/>
  <c r="B148" i="18"/>
  <c r="K147" i="18"/>
  <c r="H147" i="18"/>
  <c r="G147" i="18"/>
  <c r="F147" i="18"/>
  <c r="E147" i="18"/>
  <c r="B147" i="18"/>
  <c r="K146" i="18"/>
  <c r="H146" i="18"/>
  <c r="G146" i="18"/>
  <c r="F146" i="18"/>
  <c r="E146" i="18"/>
  <c r="B146" i="18"/>
  <c r="K145" i="18"/>
  <c r="H145" i="18"/>
  <c r="G145" i="18"/>
  <c r="F145" i="18"/>
  <c r="E145" i="18"/>
  <c r="B145" i="18"/>
  <c r="K144" i="18"/>
  <c r="H144" i="18"/>
  <c r="G144" i="18"/>
  <c r="F144" i="18"/>
  <c r="E144" i="18"/>
  <c r="B144" i="18"/>
  <c r="K143" i="18"/>
  <c r="H143" i="18"/>
  <c r="G143" i="18"/>
  <c r="F143" i="18"/>
  <c r="E143" i="18"/>
  <c r="B143" i="18"/>
  <c r="K142" i="18"/>
  <c r="H142" i="18"/>
  <c r="G142" i="18"/>
  <c r="F142" i="18"/>
  <c r="E142" i="18"/>
  <c r="B142" i="18"/>
  <c r="K141" i="18"/>
  <c r="H141" i="18"/>
  <c r="G141" i="18"/>
  <c r="F141" i="18"/>
  <c r="E141" i="18"/>
  <c r="B141" i="18"/>
  <c r="G24" i="22"/>
  <c r="H140" i="18"/>
  <c r="F24" i="22" s="1"/>
  <c r="G140" i="18"/>
  <c r="E24" i="22" s="1"/>
  <c r="F140" i="18"/>
  <c r="D24" i="22" s="1"/>
  <c r="E140" i="18"/>
  <c r="C24" i="22" s="1"/>
  <c r="B140" i="18"/>
  <c r="K139" i="18"/>
  <c r="H139" i="18"/>
  <c r="G139" i="18"/>
  <c r="F139" i="18"/>
  <c r="E139" i="18"/>
  <c r="B139" i="18"/>
  <c r="K138" i="18"/>
  <c r="H138" i="18"/>
  <c r="G138" i="18"/>
  <c r="F138" i="18"/>
  <c r="E138" i="18"/>
  <c r="B138" i="18"/>
  <c r="G23" i="22"/>
  <c r="H137" i="18"/>
  <c r="F23" i="22" s="1"/>
  <c r="G137" i="18"/>
  <c r="E23" i="22" s="1"/>
  <c r="F137" i="18"/>
  <c r="D23" i="22" s="1"/>
  <c r="E137" i="18"/>
  <c r="C23" i="22" s="1"/>
  <c r="B137" i="18"/>
  <c r="K136" i="18"/>
  <c r="H136" i="18"/>
  <c r="G136" i="18"/>
  <c r="F136" i="18"/>
  <c r="E136" i="18"/>
  <c r="B136" i="18"/>
  <c r="K135" i="18"/>
  <c r="H135" i="18"/>
  <c r="G135" i="18"/>
  <c r="F135" i="18"/>
  <c r="E135" i="18"/>
  <c r="B135" i="18"/>
  <c r="K134" i="18"/>
  <c r="H134" i="18"/>
  <c r="G134" i="18"/>
  <c r="F134" i="18"/>
  <c r="E134" i="18"/>
  <c r="B134" i="18"/>
  <c r="K133" i="18"/>
  <c r="H133" i="18"/>
  <c r="G133" i="18"/>
  <c r="F133" i="18"/>
  <c r="E133" i="18"/>
  <c r="B133" i="18"/>
  <c r="K132" i="18"/>
  <c r="H132" i="18"/>
  <c r="G132" i="18"/>
  <c r="F132" i="18"/>
  <c r="E132" i="18"/>
  <c r="B132" i="18"/>
  <c r="G22" i="22"/>
  <c r="H131" i="18"/>
  <c r="F22" i="22" s="1"/>
  <c r="G131" i="18"/>
  <c r="E22" i="22" s="1"/>
  <c r="F131" i="18"/>
  <c r="D22" i="22" s="1"/>
  <c r="E131" i="18"/>
  <c r="C22" i="22" s="1"/>
  <c r="B131" i="18"/>
  <c r="K130" i="18"/>
  <c r="H130" i="18"/>
  <c r="G130" i="18"/>
  <c r="F130" i="18"/>
  <c r="E130" i="18"/>
  <c r="B130" i="18"/>
  <c r="K129" i="18"/>
  <c r="H129" i="18"/>
  <c r="G129" i="18"/>
  <c r="F129" i="18"/>
  <c r="E129" i="18"/>
  <c r="B129" i="18"/>
  <c r="K128" i="18"/>
  <c r="H128" i="18"/>
  <c r="G128" i="18"/>
  <c r="F128" i="18"/>
  <c r="E128" i="18"/>
  <c r="B128" i="18"/>
  <c r="K127" i="18"/>
  <c r="H127" i="18"/>
  <c r="G127" i="18"/>
  <c r="F127" i="18"/>
  <c r="E127" i="18"/>
  <c r="B127" i="18"/>
  <c r="K126" i="18"/>
  <c r="H126" i="18"/>
  <c r="G126" i="18"/>
  <c r="F126" i="18"/>
  <c r="E126" i="18"/>
  <c r="B126" i="18"/>
  <c r="K125" i="18"/>
  <c r="H125" i="18"/>
  <c r="G125" i="18"/>
  <c r="F125" i="18"/>
  <c r="E125" i="18"/>
  <c r="B125" i="18"/>
  <c r="K124" i="18"/>
  <c r="H124" i="18"/>
  <c r="G124" i="18"/>
  <c r="F124" i="18"/>
  <c r="E124" i="18"/>
  <c r="B124" i="18"/>
  <c r="K123" i="18"/>
  <c r="H123" i="18"/>
  <c r="G123" i="18"/>
  <c r="F123" i="18"/>
  <c r="E123" i="18"/>
  <c r="B123" i="18"/>
  <c r="K122" i="18"/>
  <c r="H122" i="18"/>
  <c r="G122" i="18"/>
  <c r="F122" i="18"/>
  <c r="E122" i="18"/>
  <c r="B122" i="18"/>
  <c r="K121" i="18"/>
  <c r="H121" i="18"/>
  <c r="G121" i="18"/>
  <c r="F121" i="18"/>
  <c r="E121" i="18"/>
  <c r="B121" i="18"/>
  <c r="K120" i="18"/>
  <c r="H120" i="18"/>
  <c r="G120" i="18"/>
  <c r="F120" i="18"/>
  <c r="E120" i="18"/>
  <c r="B120" i="18"/>
  <c r="G21" i="22"/>
  <c r="H119" i="18"/>
  <c r="F21" i="22" s="1"/>
  <c r="G119" i="18"/>
  <c r="E21" i="22" s="1"/>
  <c r="F119" i="18"/>
  <c r="D21" i="22" s="1"/>
  <c r="E119" i="18"/>
  <c r="C21" i="22" s="1"/>
  <c r="B119" i="18"/>
  <c r="K118" i="18"/>
  <c r="H118" i="18"/>
  <c r="G118" i="18"/>
  <c r="F118" i="18"/>
  <c r="E118" i="18"/>
  <c r="B118" i="18"/>
  <c r="K117" i="18"/>
  <c r="H117" i="18"/>
  <c r="G117" i="18"/>
  <c r="E117" i="18"/>
  <c r="B117" i="18"/>
  <c r="K116" i="18"/>
  <c r="H116" i="18"/>
  <c r="G116" i="18"/>
  <c r="F116" i="18"/>
  <c r="E116" i="18"/>
  <c r="B116" i="18"/>
  <c r="K115" i="18"/>
  <c r="H115" i="18"/>
  <c r="G115" i="18"/>
  <c r="F115" i="18"/>
  <c r="E115" i="18"/>
  <c r="B115" i="18"/>
  <c r="K114" i="18"/>
  <c r="H114" i="18"/>
  <c r="G114" i="18"/>
  <c r="F114" i="18"/>
  <c r="E114" i="18"/>
  <c r="B114" i="18"/>
  <c r="K113" i="18"/>
  <c r="H113" i="18"/>
  <c r="G113" i="18"/>
  <c r="F113" i="18"/>
  <c r="E113" i="18"/>
  <c r="B113" i="18"/>
  <c r="K112" i="18"/>
  <c r="H112" i="18"/>
  <c r="G112" i="18"/>
  <c r="F112" i="18"/>
  <c r="E112" i="18"/>
  <c r="B112" i="18"/>
  <c r="K111" i="18"/>
  <c r="H111" i="18"/>
  <c r="G111" i="18"/>
  <c r="F111" i="18"/>
  <c r="E111" i="18"/>
  <c r="B111" i="18"/>
  <c r="K110" i="18"/>
  <c r="H110" i="18"/>
  <c r="G110" i="18"/>
  <c r="F110" i="18"/>
  <c r="E110" i="18"/>
  <c r="B110" i="18"/>
  <c r="K109" i="18"/>
  <c r="I20" i="22" s="1"/>
  <c r="H20" i="22"/>
  <c r="G20" i="22"/>
  <c r="H109" i="18"/>
  <c r="F20" i="22" s="1"/>
  <c r="G109" i="18"/>
  <c r="E20" i="22" s="1"/>
  <c r="F109" i="18"/>
  <c r="D20" i="22" s="1"/>
  <c r="E109" i="18"/>
  <c r="C20" i="22" s="1"/>
  <c r="B109" i="18"/>
  <c r="K108" i="18"/>
  <c r="I19" i="22" s="1"/>
  <c r="H19" i="22"/>
  <c r="G19" i="22"/>
  <c r="H108" i="18"/>
  <c r="F19" i="22" s="1"/>
  <c r="G108" i="18"/>
  <c r="E19" i="22" s="1"/>
  <c r="F108" i="18"/>
  <c r="D19" i="22" s="1"/>
  <c r="E108" i="18"/>
  <c r="C19" i="22" s="1"/>
  <c r="B108" i="18"/>
  <c r="K107" i="18"/>
  <c r="H107" i="18"/>
  <c r="G107" i="18"/>
  <c r="F107" i="18"/>
  <c r="E107" i="18"/>
  <c r="B107" i="18"/>
  <c r="K106" i="18"/>
  <c r="H106" i="18"/>
  <c r="G106" i="18"/>
  <c r="F106" i="18"/>
  <c r="E106" i="18"/>
  <c r="B106" i="18"/>
  <c r="G18" i="22"/>
  <c r="H105" i="18"/>
  <c r="F18" i="22" s="1"/>
  <c r="G105" i="18"/>
  <c r="E18" i="22" s="1"/>
  <c r="F105" i="18"/>
  <c r="D18" i="22" s="1"/>
  <c r="E105" i="18"/>
  <c r="C18" i="22" s="1"/>
  <c r="B105" i="18"/>
  <c r="K104" i="18"/>
  <c r="H104" i="18"/>
  <c r="G104" i="18"/>
  <c r="F104" i="18"/>
  <c r="E104" i="18"/>
  <c r="B104" i="18"/>
  <c r="H103" i="18"/>
  <c r="G103" i="18"/>
  <c r="F103" i="18"/>
  <c r="E103" i="18"/>
  <c r="B103" i="18"/>
  <c r="G17" i="22"/>
  <c r="H102" i="18"/>
  <c r="F17" i="22" s="1"/>
  <c r="G102" i="18"/>
  <c r="E17" i="22" s="1"/>
  <c r="F102" i="18"/>
  <c r="D17" i="22" s="1"/>
  <c r="E102" i="18"/>
  <c r="C17" i="22" s="1"/>
  <c r="B102" i="18"/>
  <c r="K101" i="18"/>
  <c r="H101" i="18"/>
  <c r="G101" i="18"/>
  <c r="F101" i="18"/>
  <c r="E101" i="18"/>
  <c r="B101" i="18"/>
  <c r="K100" i="18"/>
  <c r="H100" i="18"/>
  <c r="G100" i="18"/>
  <c r="F100" i="18"/>
  <c r="E100" i="18"/>
  <c r="B100" i="18"/>
  <c r="K99" i="18"/>
  <c r="H99" i="18"/>
  <c r="G99" i="18"/>
  <c r="F99" i="18"/>
  <c r="E99" i="18"/>
  <c r="B99" i="18"/>
  <c r="K98" i="18"/>
  <c r="H98" i="18"/>
  <c r="G98" i="18"/>
  <c r="F98" i="18"/>
  <c r="E98" i="18"/>
  <c r="B98" i="18"/>
  <c r="K97" i="18"/>
  <c r="H97" i="18"/>
  <c r="G97" i="18"/>
  <c r="F97" i="18"/>
  <c r="E97" i="18"/>
  <c r="B97" i="18"/>
  <c r="K96" i="18"/>
  <c r="H96" i="18"/>
  <c r="G96" i="18"/>
  <c r="F96" i="18"/>
  <c r="E96" i="18"/>
  <c r="B96" i="18"/>
  <c r="K95" i="18"/>
  <c r="H95" i="18"/>
  <c r="G95" i="18"/>
  <c r="F95" i="18"/>
  <c r="E95" i="18"/>
  <c r="B95" i="18"/>
  <c r="K94" i="18"/>
  <c r="H94" i="18"/>
  <c r="G94" i="18"/>
  <c r="F94" i="18"/>
  <c r="E94" i="18"/>
  <c r="B94" i="18"/>
  <c r="K93" i="18"/>
  <c r="H93" i="18"/>
  <c r="G93" i="18"/>
  <c r="F93" i="18"/>
  <c r="E93" i="18"/>
  <c r="B93" i="18"/>
  <c r="K92" i="18"/>
  <c r="H92" i="18"/>
  <c r="G92" i="18"/>
  <c r="F92" i="18"/>
  <c r="E92" i="18"/>
  <c r="B92" i="18"/>
  <c r="K91" i="18"/>
  <c r="H91" i="18"/>
  <c r="G91" i="18"/>
  <c r="F91" i="18"/>
  <c r="E91" i="18"/>
  <c r="B91" i="18"/>
  <c r="K90" i="18"/>
  <c r="H90" i="18"/>
  <c r="G90" i="18"/>
  <c r="F90" i="18"/>
  <c r="E90" i="18"/>
  <c r="B90" i="18"/>
  <c r="K89" i="18"/>
  <c r="H89" i="18"/>
  <c r="G89" i="18"/>
  <c r="F89" i="18"/>
  <c r="E89" i="18"/>
  <c r="B89" i="18"/>
  <c r="K88" i="18"/>
  <c r="H88" i="18"/>
  <c r="G88" i="18"/>
  <c r="F88" i="18"/>
  <c r="E88" i="18"/>
  <c r="B88" i="18"/>
  <c r="K87" i="18"/>
  <c r="H87" i="18"/>
  <c r="G87" i="18"/>
  <c r="F87" i="18"/>
  <c r="E87" i="18"/>
  <c r="B87" i="18"/>
  <c r="K86" i="18"/>
  <c r="H86" i="18"/>
  <c r="G86" i="18"/>
  <c r="F86" i="18"/>
  <c r="E86" i="18"/>
  <c r="B86" i="18"/>
  <c r="K85" i="18"/>
  <c r="H85" i="18"/>
  <c r="G85" i="18"/>
  <c r="F85" i="18"/>
  <c r="E85" i="18"/>
  <c r="B85" i="18"/>
  <c r="K84" i="18"/>
  <c r="H84" i="18"/>
  <c r="G84" i="18"/>
  <c r="F84" i="18"/>
  <c r="E84" i="18"/>
  <c r="B84" i="18"/>
  <c r="K83" i="18"/>
  <c r="H83" i="18"/>
  <c r="G83" i="18"/>
  <c r="F83" i="18"/>
  <c r="E83" i="18"/>
  <c r="B83" i="18"/>
  <c r="K82" i="18"/>
  <c r="H82" i="18"/>
  <c r="G82" i="18"/>
  <c r="F82" i="18"/>
  <c r="E82" i="18"/>
  <c r="B82" i="18"/>
  <c r="K81" i="18"/>
  <c r="H81" i="18"/>
  <c r="G81" i="18"/>
  <c r="F81" i="18"/>
  <c r="E81" i="18"/>
  <c r="B81" i="18"/>
  <c r="K80" i="18"/>
  <c r="H80" i="18"/>
  <c r="G80" i="18"/>
  <c r="F80" i="18"/>
  <c r="E80" i="18"/>
  <c r="B80" i="18"/>
  <c r="K79" i="18"/>
  <c r="H79" i="18"/>
  <c r="G79" i="18"/>
  <c r="F79" i="18"/>
  <c r="E79" i="18"/>
  <c r="B79" i="18"/>
  <c r="K78" i="18"/>
  <c r="H78" i="18"/>
  <c r="G78" i="18"/>
  <c r="F78" i="18"/>
  <c r="E78" i="18"/>
  <c r="B78" i="18"/>
  <c r="K77" i="18"/>
  <c r="H77" i="18"/>
  <c r="G77" i="18"/>
  <c r="F77" i="18"/>
  <c r="E77" i="18"/>
  <c r="B77" i="18"/>
  <c r="K76" i="18"/>
  <c r="H76" i="18"/>
  <c r="G76" i="18"/>
  <c r="F76" i="18"/>
  <c r="E76" i="18"/>
  <c r="B76" i="18"/>
  <c r="K75" i="18"/>
  <c r="H75" i="18"/>
  <c r="G75" i="18"/>
  <c r="F75" i="18"/>
  <c r="E75" i="18"/>
  <c r="B75" i="18"/>
  <c r="K74" i="18"/>
  <c r="H74" i="18"/>
  <c r="G74" i="18"/>
  <c r="F74" i="18"/>
  <c r="E74" i="18"/>
  <c r="B74" i="18"/>
  <c r="K73" i="18"/>
  <c r="H73" i="18"/>
  <c r="G73" i="18"/>
  <c r="F73" i="18"/>
  <c r="E73" i="18"/>
  <c r="B73" i="18"/>
  <c r="K72" i="18"/>
  <c r="H72" i="18"/>
  <c r="G72" i="18"/>
  <c r="F72" i="18"/>
  <c r="E72" i="18"/>
  <c r="B72" i="18"/>
  <c r="K71" i="18"/>
  <c r="H71" i="18"/>
  <c r="G71" i="18"/>
  <c r="F71" i="18"/>
  <c r="E71" i="18"/>
  <c r="B71" i="18"/>
  <c r="K70" i="18"/>
  <c r="H70" i="18"/>
  <c r="G70" i="18"/>
  <c r="F70" i="18"/>
  <c r="E70" i="18"/>
  <c r="B70" i="18"/>
  <c r="K69" i="18"/>
  <c r="H69" i="18"/>
  <c r="G69" i="18"/>
  <c r="F69" i="18"/>
  <c r="E69" i="18"/>
  <c r="B69" i="18"/>
  <c r="K68" i="18"/>
  <c r="H68" i="18"/>
  <c r="G68" i="18"/>
  <c r="F68" i="18"/>
  <c r="E68" i="18"/>
  <c r="B68" i="18"/>
  <c r="K67" i="18"/>
  <c r="H67" i="18"/>
  <c r="G67" i="18"/>
  <c r="F67" i="18"/>
  <c r="E67" i="18"/>
  <c r="B67" i="18"/>
  <c r="K66" i="18"/>
  <c r="H66" i="18"/>
  <c r="G66" i="18"/>
  <c r="F66" i="18"/>
  <c r="E66" i="18"/>
  <c r="B66" i="18"/>
  <c r="K65" i="18"/>
  <c r="H65" i="18"/>
  <c r="G65" i="18"/>
  <c r="F65" i="18"/>
  <c r="E65" i="18"/>
  <c r="B65" i="18"/>
  <c r="K64" i="18"/>
  <c r="H64" i="18"/>
  <c r="G64" i="18"/>
  <c r="F64" i="18"/>
  <c r="E64" i="18"/>
  <c r="B64" i="18"/>
  <c r="K63" i="18"/>
  <c r="H63" i="18"/>
  <c r="G63" i="18"/>
  <c r="F63" i="18"/>
  <c r="E63" i="18"/>
  <c r="B63" i="18"/>
  <c r="K62" i="18"/>
  <c r="H62" i="18"/>
  <c r="G62" i="18"/>
  <c r="F62" i="18"/>
  <c r="E62" i="18"/>
  <c r="B62" i="18"/>
  <c r="K61" i="18"/>
  <c r="H61" i="18"/>
  <c r="G61" i="18"/>
  <c r="F61" i="18"/>
  <c r="E61" i="18"/>
  <c r="B61" i="18"/>
  <c r="K60" i="18"/>
  <c r="H60" i="18"/>
  <c r="G60" i="18"/>
  <c r="F60" i="18"/>
  <c r="E60" i="18"/>
  <c r="B60" i="18"/>
  <c r="K59" i="18"/>
  <c r="H59" i="18"/>
  <c r="G59" i="18"/>
  <c r="F59" i="18"/>
  <c r="E59" i="18"/>
  <c r="B59" i="18"/>
  <c r="K58" i="18"/>
  <c r="H58" i="18"/>
  <c r="G58" i="18"/>
  <c r="F58" i="18"/>
  <c r="E58" i="18"/>
  <c r="B58" i="18"/>
  <c r="K57" i="18"/>
  <c r="H57" i="18"/>
  <c r="G57" i="18"/>
  <c r="F57" i="18"/>
  <c r="E57" i="18"/>
  <c r="B57" i="18"/>
  <c r="K56" i="18"/>
  <c r="H56" i="18"/>
  <c r="G56" i="18"/>
  <c r="F56" i="18"/>
  <c r="E56" i="18"/>
  <c r="B56" i="18"/>
  <c r="K55" i="18"/>
  <c r="H55" i="18"/>
  <c r="G55" i="18"/>
  <c r="F55" i="18"/>
  <c r="E55" i="18"/>
  <c r="B55" i="18"/>
  <c r="K54" i="18"/>
  <c r="H54" i="18"/>
  <c r="G54" i="18"/>
  <c r="F54" i="18"/>
  <c r="E54" i="18"/>
  <c r="B54" i="18"/>
  <c r="K53" i="18"/>
  <c r="H53" i="18"/>
  <c r="E53" i="18"/>
  <c r="B53" i="18"/>
  <c r="K52" i="18"/>
  <c r="H52" i="18"/>
  <c r="E52" i="18"/>
  <c r="B52" i="18"/>
  <c r="K51" i="18"/>
  <c r="H51" i="18"/>
  <c r="G51" i="18"/>
  <c r="F51" i="18"/>
  <c r="E51" i="18"/>
  <c r="B51" i="18"/>
  <c r="K50" i="18"/>
  <c r="H50" i="18"/>
  <c r="G50" i="18"/>
  <c r="E33" i="22" s="1"/>
  <c r="F50" i="18"/>
  <c r="D33" i="22" s="1"/>
  <c r="E50" i="18"/>
  <c r="B50" i="18"/>
  <c r="K49" i="18"/>
  <c r="H49" i="18"/>
  <c r="G49" i="18"/>
  <c r="F49" i="18"/>
  <c r="E49" i="18"/>
  <c r="B49" i="18"/>
  <c r="K48" i="18"/>
  <c r="H48" i="18"/>
  <c r="G48" i="18"/>
  <c r="F48" i="18"/>
  <c r="E48" i="18"/>
  <c r="B48" i="18"/>
  <c r="K47" i="18"/>
  <c r="H47" i="18"/>
  <c r="G47" i="18"/>
  <c r="F47" i="18"/>
  <c r="E47" i="18"/>
  <c r="B47" i="18"/>
  <c r="K46" i="18"/>
  <c r="H46" i="18"/>
  <c r="G46" i="18"/>
  <c r="F46" i="18"/>
  <c r="E46" i="18"/>
  <c r="B46" i="18"/>
  <c r="K45" i="18"/>
  <c r="H45" i="18"/>
  <c r="G45" i="18"/>
  <c r="F45" i="18"/>
  <c r="E45" i="18"/>
  <c r="B45" i="18"/>
  <c r="K44" i="18"/>
  <c r="H44" i="18"/>
  <c r="G44" i="18"/>
  <c r="F44" i="18"/>
  <c r="E44" i="18"/>
  <c r="B44" i="18"/>
  <c r="K43" i="18"/>
  <c r="H43" i="18"/>
  <c r="G43" i="18"/>
  <c r="F43" i="18"/>
  <c r="E43" i="18"/>
  <c r="B43" i="18"/>
  <c r="K42" i="18"/>
  <c r="H42" i="18"/>
  <c r="G42" i="18"/>
  <c r="F42" i="18"/>
  <c r="E42" i="18"/>
  <c r="B42" i="18"/>
  <c r="K41" i="18"/>
  <c r="H41" i="18"/>
  <c r="G41" i="18"/>
  <c r="F41" i="18"/>
  <c r="E41" i="18"/>
  <c r="B41" i="18"/>
  <c r="K40" i="18"/>
  <c r="H40" i="18"/>
  <c r="G40" i="18"/>
  <c r="F40" i="18"/>
  <c r="E40" i="18"/>
  <c r="B40" i="18"/>
  <c r="K39" i="18"/>
  <c r="I11" i="22" s="1"/>
  <c r="H11" i="22"/>
  <c r="G11" i="22"/>
  <c r="H39" i="18"/>
  <c r="F11" i="22" s="1"/>
  <c r="G39" i="18"/>
  <c r="E11" i="22" s="1"/>
  <c r="F39" i="18"/>
  <c r="D11" i="22" s="1"/>
  <c r="E39" i="18"/>
  <c r="C11" i="22" s="1"/>
  <c r="B39" i="18"/>
  <c r="K38" i="18"/>
  <c r="H38" i="18"/>
  <c r="G38" i="18"/>
  <c r="F38" i="18"/>
  <c r="E38" i="18"/>
  <c r="B38" i="18"/>
  <c r="K37" i="18"/>
  <c r="H37" i="18"/>
  <c r="G37" i="18"/>
  <c r="F37" i="18"/>
  <c r="E37" i="18"/>
  <c r="B37" i="18"/>
  <c r="K36" i="18"/>
  <c r="H36" i="18"/>
  <c r="G36" i="18"/>
  <c r="F36" i="18"/>
  <c r="E36" i="18"/>
  <c r="B36" i="18"/>
  <c r="K35" i="18"/>
  <c r="I10" i="22" s="1"/>
  <c r="H35" i="18"/>
  <c r="G35" i="18"/>
  <c r="F35" i="18"/>
  <c r="E35" i="18"/>
  <c r="B35" i="18"/>
  <c r="K34" i="18"/>
  <c r="H34" i="18"/>
  <c r="G34" i="18"/>
  <c r="F34" i="18"/>
  <c r="E34" i="18"/>
  <c r="B34" i="18"/>
  <c r="K33" i="18"/>
  <c r="H33" i="18"/>
  <c r="G33" i="18"/>
  <c r="F33" i="18"/>
  <c r="E33" i="18"/>
  <c r="B33" i="18"/>
  <c r="K32" i="18"/>
  <c r="H32" i="18"/>
  <c r="G32" i="18"/>
  <c r="F32" i="18"/>
  <c r="E32" i="18"/>
  <c r="B32" i="18"/>
  <c r="K31" i="18"/>
  <c r="H31" i="18"/>
  <c r="G31" i="18"/>
  <c r="F31" i="18"/>
  <c r="E31" i="18"/>
  <c r="B31" i="18"/>
  <c r="K30" i="18"/>
  <c r="H30" i="18"/>
  <c r="G30" i="18"/>
  <c r="F30" i="18"/>
  <c r="E30" i="18"/>
  <c r="B30" i="18"/>
  <c r="K29" i="18"/>
  <c r="H29" i="18"/>
  <c r="G29" i="18"/>
  <c r="F29" i="18"/>
  <c r="E29" i="18"/>
  <c r="B29" i="18"/>
  <c r="K28" i="18"/>
  <c r="H28" i="18"/>
  <c r="G28" i="18"/>
  <c r="F28" i="18"/>
  <c r="E28" i="18"/>
  <c r="B28" i="18"/>
  <c r="K27" i="18"/>
  <c r="I9" i="22" s="1"/>
  <c r="H9" i="22"/>
  <c r="G9" i="22"/>
  <c r="H27" i="18"/>
  <c r="F9" i="22" s="1"/>
  <c r="G27" i="18"/>
  <c r="E9" i="22" s="1"/>
  <c r="F27" i="18"/>
  <c r="D9" i="22" s="1"/>
  <c r="E27" i="18"/>
  <c r="C9" i="22" s="1"/>
  <c r="B27" i="18"/>
  <c r="K26" i="18"/>
  <c r="H26" i="18"/>
  <c r="G26" i="18"/>
  <c r="F26" i="18"/>
  <c r="E26" i="18"/>
  <c r="B26" i="18"/>
  <c r="K25" i="18"/>
  <c r="H25" i="18"/>
  <c r="G25" i="18"/>
  <c r="F25" i="18"/>
  <c r="E25" i="18"/>
  <c r="B25" i="18"/>
  <c r="K24" i="18"/>
  <c r="H24" i="18"/>
  <c r="G24" i="18"/>
  <c r="F24" i="18"/>
  <c r="E24" i="18"/>
  <c r="B24" i="18"/>
  <c r="K23" i="18"/>
  <c r="H23" i="18"/>
  <c r="G23" i="18"/>
  <c r="F23" i="18"/>
  <c r="E23" i="18"/>
  <c r="B23" i="18"/>
  <c r="K22" i="18"/>
  <c r="H22" i="18"/>
  <c r="G22" i="18"/>
  <c r="F22" i="18"/>
  <c r="E22" i="18"/>
  <c r="B22" i="18"/>
  <c r="K21" i="18"/>
  <c r="H21" i="18"/>
  <c r="G21" i="18"/>
  <c r="F21" i="18"/>
  <c r="E21" i="18"/>
  <c r="B21" i="18"/>
  <c r="K20" i="18"/>
  <c r="H20" i="18"/>
  <c r="G20" i="18"/>
  <c r="F20" i="18"/>
  <c r="E20" i="18"/>
  <c r="B20" i="18"/>
  <c r="K19" i="18"/>
  <c r="H19" i="18"/>
  <c r="G19" i="18"/>
  <c r="F19" i="18"/>
  <c r="E19" i="18"/>
  <c r="B19" i="18"/>
  <c r="K18" i="18"/>
  <c r="H18" i="18"/>
  <c r="G18" i="18"/>
  <c r="F18" i="18"/>
  <c r="E18" i="18"/>
  <c r="B18" i="18"/>
  <c r="K17" i="18"/>
  <c r="H17" i="18"/>
  <c r="G17" i="18"/>
  <c r="F17" i="18"/>
  <c r="E17" i="18"/>
  <c r="B17" i="18"/>
  <c r="K16" i="18"/>
  <c r="H16" i="18"/>
  <c r="G16" i="18"/>
  <c r="F16" i="18"/>
  <c r="E16" i="18"/>
  <c r="B16" i="18"/>
  <c r="K15" i="18"/>
  <c r="H15" i="18"/>
  <c r="G15" i="18"/>
  <c r="F15" i="18"/>
  <c r="E15" i="18"/>
  <c r="B15" i="18"/>
  <c r="K14" i="18"/>
  <c r="H14" i="18"/>
  <c r="G14" i="18"/>
  <c r="F14" i="18"/>
  <c r="E14" i="18"/>
  <c r="B14" i="18"/>
  <c r="K13" i="18"/>
  <c r="H13" i="18"/>
  <c r="G13" i="18"/>
  <c r="F13" i="18"/>
  <c r="E13" i="18"/>
  <c r="B13" i="18"/>
  <c r="K12" i="18"/>
  <c r="H12" i="18"/>
  <c r="G12" i="18"/>
  <c r="F12" i="18"/>
  <c r="E12" i="18"/>
  <c r="B12" i="18"/>
  <c r="K11" i="18"/>
  <c r="H11" i="18"/>
  <c r="G11" i="18"/>
  <c r="F11" i="18"/>
  <c r="E11" i="18"/>
  <c r="B11" i="18"/>
  <c r="K10" i="18"/>
  <c r="H10" i="18"/>
  <c r="G10" i="18"/>
  <c r="F10" i="18"/>
  <c r="E10" i="18"/>
  <c r="B10" i="18"/>
  <c r="K9" i="18"/>
  <c r="H9" i="18"/>
  <c r="G9" i="18"/>
  <c r="F9" i="18"/>
  <c r="E9" i="18"/>
  <c r="B9" i="18"/>
  <c r="K8" i="18"/>
  <c r="H8" i="18"/>
  <c r="G8" i="18"/>
  <c r="F8" i="18"/>
  <c r="E8" i="18"/>
  <c r="B8" i="18"/>
  <c r="K7" i="18"/>
  <c r="H7" i="18"/>
  <c r="G7" i="18"/>
  <c r="F7" i="18"/>
  <c r="E7" i="18"/>
  <c r="B7" i="18"/>
  <c r="K6" i="18"/>
  <c r="H6" i="18"/>
  <c r="G6" i="18"/>
  <c r="F6" i="18"/>
  <c r="E6" i="18"/>
  <c r="B6" i="18"/>
  <c r="K5" i="18"/>
  <c r="H5" i="18"/>
  <c r="G5" i="18"/>
  <c r="F5" i="18"/>
  <c r="E5" i="18"/>
  <c r="B5" i="18"/>
  <c r="K4" i="18"/>
  <c r="H8" i="22"/>
  <c r="H4" i="18"/>
  <c r="G4" i="18"/>
  <c r="F4" i="18"/>
  <c r="E4" i="18"/>
  <c r="B4" i="18"/>
  <c r="K3" i="18"/>
  <c r="I7" i="22" s="1"/>
  <c r="H7" i="22"/>
  <c r="G7" i="22"/>
  <c r="H3" i="18"/>
  <c r="F7" i="22" s="1"/>
  <c r="G3" i="18"/>
  <c r="E7" i="22" s="1"/>
  <c r="F3" i="18"/>
  <c r="D7" i="22" s="1"/>
  <c r="E3" i="18"/>
  <c r="C7" i="22" s="1"/>
  <c r="B3" i="18"/>
  <c r="K2" i="18"/>
  <c r="H2" i="18"/>
  <c r="G2" i="18"/>
  <c r="F2" i="18"/>
  <c r="E2" i="18"/>
  <c r="B2" i="18"/>
  <c r="B13" i="14"/>
  <c r="B14" i="14" s="1"/>
  <c r="D14" i="14" s="1"/>
  <c r="B12" i="14"/>
  <c r="D12" i="14" s="1"/>
  <c r="C11" i="14"/>
  <c r="C13" i="14" s="1"/>
  <c r="C14" i="14" s="1"/>
  <c r="B11" i="14"/>
  <c r="D11" i="14" s="1"/>
  <c r="D10" i="14"/>
  <c r="E4" i="14"/>
  <c r="C4" i="14"/>
  <c r="K757" i="18" l="1"/>
  <c r="BV759" i="18"/>
  <c r="BV758" i="18" s="1"/>
  <c r="BL42" i="20" s="1"/>
  <c r="K776" i="18"/>
  <c r="CA773" i="18"/>
  <c r="CE773" i="18"/>
  <c r="CA800" i="18"/>
  <c r="K838" i="18"/>
  <c r="K648" i="18"/>
  <c r="CC708" i="18"/>
  <c r="BS37" i="20" s="1"/>
  <c r="K753" i="18"/>
  <c r="K756" i="18"/>
  <c r="K765" i="18"/>
  <c r="BY773" i="18"/>
  <c r="CG773" i="18"/>
  <c r="BX773" i="18"/>
  <c r="CB773" i="18"/>
  <c r="CF773" i="18"/>
  <c r="K788" i="18"/>
  <c r="K795" i="18"/>
  <c r="K802" i="18"/>
  <c r="K836" i="18"/>
  <c r="CA835" i="18"/>
  <c r="CA834" i="18" s="1"/>
  <c r="CA833" i="18" s="1"/>
  <c r="CA832" i="18" s="1"/>
  <c r="BQ52" i="20" s="1"/>
  <c r="BR82" i="20" s="1"/>
  <c r="CE835" i="18"/>
  <c r="CE834" i="18" s="1"/>
  <c r="CE833" i="18" s="1"/>
  <c r="CE832" i="18" s="1"/>
  <c r="BU52" i="20" s="1"/>
  <c r="BV82" i="20" s="1"/>
  <c r="BU67" i="20"/>
  <c r="BM67" i="20"/>
  <c r="K752" i="18"/>
  <c r="BY751" i="18"/>
  <c r="BO46" i="20" s="1"/>
  <c r="CC751" i="18"/>
  <c r="BS46" i="20" s="1"/>
  <c r="CG751" i="18"/>
  <c r="BW46" i="20" s="1"/>
  <c r="BX754" i="18"/>
  <c r="BN50" i="20" s="1"/>
  <c r="CB754" i="18"/>
  <c r="BR50" i="20" s="1"/>
  <c r="CF754" i="18"/>
  <c r="BV50" i="20" s="1"/>
  <c r="K763" i="18"/>
  <c r="K769" i="18"/>
  <c r="CA766" i="18"/>
  <c r="CE766" i="18"/>
  <c r="K786" i="18"/>
  <c r="K787" i="18"/>
  <c r="K791" i="18"/>
  <c r="BX800" i="18"/>
  <c r="CB800" i="18"/>
  <c r="CF800" i="18"/>
  <c r="BX835" i="18"/>
  <c r="BX834" i="18" s="1"/>
  <c r="BX833" i="18" s="1"/>
  <c r="BX832" i="18" s="1"/>
  <c r="BN52" i="20" s="1"/>
  <c r="BO82" i="20" s="1"/>
  <c r="CB835" i="18"/>
  <c r="CB834" i="18" s="1"/>
  <c r="CB833" i="18" s="1"/>
  <c r="CB832" i="18" s="1"/>
  <c r="BR52" i="20" s="1"/>
  <c r="BS82" i="20" s="1"/>
  <c r="CF835" i="18"/>
  <c r="CF834" i="18" s="1"/>
  <c r="CF833" i="18" s="1"/>
  <c r="CF832" i="18" s="1"/>
  <c r="BV52" i="20" s="1"/>
  <c r="BW82" i="20" s="1"/>
  <c r="AI16" i="24"/>
  <c r="AI17" i="24"/>
  <c r="AI20" i="24"/>
  <c r="AI21" i="24"/>
  <c r="AI24" i="24"/>
  <c r="AM14" i="24"/>
  <c r="AN14" i="24" s="1"/>
  <c r="AM18" i="24"/>
  <c r="AN18" i="24" s="1"/>
  <c r="AM22" i="24"/>
  <c r="AN22" i="24" s="1"/>
  <c r="BV708" i="18"/>
  <c r="BL37" i="20" s="1"/>
  <c r="CD708" i="18"/>
  <c r="BT37" i="20" s="1"/>
  <c r="K755" i="18"/>
  <c r="K771" i="18"/>
  <c r="K801" i="18"/>
  <c r="L801" i="18" s="1"/>
  <c r="K803" i="18"/>
  <c r="BM48" i="20"/>
  <c r="AI8" i="24"/>
  <c r="AM10" i="24"/>
  <c r="AN10" i="24" s="1"/>
  <c r="AI13" i="24"/>
  <c r="AI14" i="24"/>
  <c r="AM15" i="24"/>
  <c r="AN15" i="24" s="1"/>
  <c r="AI18" i="24"/>
  <c r="AM19" i="24"/>
  <c r="AN19" i="24" s="1"/>
  <c r="AI22" i="24"/>
  <c r="AM23" i="24"/>
  <c r="AN23" i="24" s="1"/>
  <c r="AI26" i="24"/>
  <c r="AM8" i="24"/>
  <c r="AN8" i="24" s="1"/>
  <c r="D13" i="14"/>
  <c r="BQ11" i="20"/>
  <c r="BW766" i="18"/>
  <c r="K766" i="18" s="1"/>
  <c r="L766" i="18" s="1"/>
  <c r="BW773" i="18"/>
  <c r="K778" i="18"/>
  <c r="BV790" i="18"/>
  <c r="BW835" i="18"/>
  <c r="K835" i="18" s="1"/>
  <c r="L835" i="18" s="1"/>
  <c r="AI10" i="24"/>
  <c r="AI15" i="24"/>
  <c r="AI19" i="24"/>
  <c r="AI23" i="24"/>
  <c r="Z63" i="24"/>
  <c r="AA63" i="24" s="1"/>
  <c r="E27" i="28"/>
  <c r="E26" i="28" s="1"/>
  <c r="E28" i="28" s="1"/>
  <c r="F27" i="28"/>
  <c r="F26" i="28" s="1"/>
  <c r="F28" i="28" s="1"/>
  <c r="CF599" i="18"/>
  <c r="CF598" i="18" s="1"/>
  <c r="CF842" i="18" s="1"/>
  <c r="BV12" i="20" s="1"/>
  <c r="BV26" i="20" s="1"/>
  <c r="S15" i="12"/>
  <c r="T15" i="12" s="1"/>
  <c r="W15" i="12"/>
  <c r="X15" i="12" s="1"/>
  <c r="W30" i="12"/>
  <c r="X30" i="12" s="1"/>
  <c r="W63" i="21"/>
  <c r="X63" i="21" s="1"/>
  <c r="AZ140" i="23"/>
  <c r="BA140" i="23"/>
  <c r="BL6" i="23"/>
  <c r="BB140" i="23"/>
  <c r="BC140" i="23"/>
  <c r="BL135" i="23"/>
  <c r="BL61" i="23"/>
  <c r="BL92" i="23"/>
  <c r="BL31" i="23"/>
  <c r="M69" i="13"/>
  <c r="BL12" i="23"/>
  <c r="BL20" i="23"/>
  <c r="BL14" i="23"/>
  <c r="BL13" i="23"/>
  <c r="M51" i="13"/>
  <c r="AU15" i="2"/>
  <c r="AU20" i="2" s="1"/>
  <c r="O46" i="13"/>
  <c r="CB714" i="18"/>
  <c r="BR44" i="20" s="1"/>
  <c r="K724" i="18"/>
  <c r="I35" i="13"/>
  <c r="X35" i="24" s="1"/>
  <c r="I47" i="13"/>
  <c r="K47" i="13"/>
  <c r="I51" i="13"/>
  <c r="K51" i="13"/>
  <c r="I69" i="13"/>
  <c r="K69" i="13"/>
  <c r="O33" i="13"/>
  <c r="BW700" i="18"/>
  <c r="BX708" i="18"/>
  <c r="BN37" i="20" s="1"/>
  <c r="CF708" i="18"/>
  <c r="BV37" i="20" s="1"/>
  <c r="O49" i="13"/>
  <c r="O50" i="13"/>
  <c r="I11" i="13"/>
  <c r="K11" i="13"/>
  <c r="M11" i="13"/>
  <c r="J13" i="13"/>
  <c r="L13" i="13"/>
  <c r="O14" i="13"/>
  <c r="J15" i="13"/>
  <c r="L15" i="13"/>
  <c r="I17" i="13"/>
  <c r="K17" i="13"/>
  <c r="M17" i="13"/>
  <c r="O18" i="13"/>
  <c r="J19" i="13"/>
  <c r="L19" i="13"/>
  <c r="I21" i="13"/>
  <c r="K21" i="13"/>
  <c r="M21" i="13"/>
  <c r="O22" i="13"/>
  <c r="J23" i="13"/>
  <c r="L23" i="13"/>
  <c r="I25" i="13"/>
  <c r="K25" i="13"/>
  <c r="M25" i="13"/>
  <c r="I32" i="13"/>
  <c r="J37" i="13"/>
  <c r="I41" i="13"/>
  <c r="K41" i="13"/>
  <c r="M41" i="13"/>
  <c r="I45" i="13"/>
  <c r="K45" i="13"/>
  <c r="O48" i="13"/>
  <c r="J49" i="13"/>
  <c r="L49" i="13"/>
  <c r="I59" i="13"/>
  <c r="K59" i="13"/>
  <c r="J67" i="13"/>
  <c r="CF714" i="18"/>
  <c r="BV44" i="20" s="1"/>
  <c r="O13" i="13"/>
  <c r="I64" i="13"/>
  <c r="K64" i="13"/>
  <c r="K731" i="18"/>
  <c r="O25" i="13"/>
  <c r="J35" i="13"/>
  <c r="L51" i="13"/>
  <c r="J61" i="13"/>
  <c r="I33" i="13"/>
  <c r="K33" i="13"/>
  <c r="M33" i="13"/>
  <c r="J38" i="13"/>
  <c r="L38" i="13"/>
  <c r="O41" i="13"/>
  <c r="I46" i="13"/>
  <c r="K46" i="13"/>
  <c r="M46" i="13"/>
  <c r="I50" i="13"/>
  <c r="K50" i="13"/>
  <c r="J54" i="13"/>
  <c r="L54" i="13"/>
  <c r="I60" i="13"/>
  <c r="K60" i="13"/>
  <c r="I68" i="13"/>
  <c r="K68" i="13"/>
  <c r="M68" i="13"/>
  <c r="O10" i="13"/>
  <c r="CA714" i="18"/>
  <c r="BQ44" i="20" s="1"/>
  <c r="O42" i="13"/>
  <c r="K49" i="13"/>
  <c r="J7" i="13"/>
  <c r="L7" i="13"/>
  <c r="L9" i="13"/>
  <c r="L31" i="13"/>
  <c r="J36" i="13"/>
  <c r="L36" i="13"/>
  <c r="I40" i="13"/>
  <c r="K40" i="13"/>
  <c r="M40" i="13"/>
  <c r="I44" i="13"/>
  <c r="K44" i="13"/>
  <c r="M44" i="13"/>
  <c r="I48" i="13"/>
  <c r="K48" i="13"/>
  <c r="M48" i="13"/>
  <c r="J52" i="13"/>
  <c r="L52" i="13"/>
  <c r="I58" i="13"/>
  <c r="K58" i="13"/>
  <c r="M58" i="13"/>
  <c r="J64" i="13"/>
  <c r="L64" i="13"/>
  <c r="CB741" i="18"/>
  <c r="I10" i="13"/>
  <c r="K10" i="13"/>
  <c r="M10" i="13"/>
  <c r="I14" i="13"/>
  <c r="K14" i="13"/>
  <c r="M14" i="13"/>
  <c r="O15" i="13"/>
  <c r="J16" i="13"/>
  <c r="L16" i="13"/>
  <c r="I18" i="13"/>
  <c r="K18" i="13"/>
  <c r="M18" i="13"/>
  <c r="O19" i="13"/>
  <c r="J20" i="13"/>
  <c r="L20" i="13"/>
  <c r="I22" i="13"/>
  <c r="K22" i="13"/>
  <c r="M22" i="13"/>
  <c r="O23" i="13"/>
  <c r="J24" i="13"/>
  <c r="L24" i="13"/>
  <c r="BP18" i="2"/>
  <c r="K35" i="13"/>
  <c r="M35" i="13"/>
  <c r="J39" i="13"/>
  <c r="L39" i="13"/>
  <c r="J43" i="13"/>
  <c r="L43" i="13"/>
  <c r="M47" i="13"/>
  <c r="J55" i="13"/>
  <c r="L55" i="13"/>
  <c r="I61" i="13"/>
  <c r="K61" i="13"/>
  <c r="M61" i="13"/>
  <c r="J8" i="13"/>
  <c r="L8" i="13"/>
  <c r="J33" i="13"/>
  <c r="L33" i="13"/>
  <c r="I38" i="13"/>
  <c r="K38" i="13"/>
  <c r="M38" i="13"/>
  <c r="I42" i="13"/>
  <c r="K42" i="13"/>
  <c r="M42" i="13"/>
  <c r="J46" i="13"/>
  <c r="L46" i="13"/>
  <c r="J50" i="13"/>
  <c r="L50" i="13"/>
  <c r="I54" i="13"/>
  <c r="K54" i="13"/>
  <c r="M54" i="13"/>
  <c r="J60" i="13"/>
  <c r="L60" i="13"/>
  <c r="O67" i="13"/>
  <c r="J68" i="13"/>
  <c r="L68" i="13"/>
  <c r="CC747" i="18"/>
  <c r="BS45" i="20" s="1"/>
  <c r="K32" i="13"/>
  <c r="M32" i="13"/>
  <c r="L37" i="13"/>
  <c r="M45" i="13"/>
  <c r="M59" i="13"/>
  <c r="L67" i="13"/>
  <c r="BW714" i="18"/>
  <c r="BM44" i="20" s="1"/>
  <c r="I7" i="13"/>
  <c r="K7" i="13"/>
  <c r="M7" i="13"/>
  <c r="K31" i="13"/>
  <c r="M31" i="13"/>
  <c r="I36" i="13"/>
  <c r="K36" i="13"/>
  <c r="M36" i="13"/>
  <c r="J40" i="13"/>
  <c r="L40" i="13"/>
  <c r="J44" i="13"/>
  <c r="L44" i="13"/>
  <c r="O47" i="13"/>
  <c r="J48" i="13"/>
  <c r="L48" i="13"/>
  <c r="I52" i="13"/>
  <c r="K52" i="13"/>
  <c r="M52" i="13"/>
  <c r="J58" i="13"/>
  <c r="L58" i="13"/>
  <c r="M64" i="13"/>
  <c r="J10" i="13"/>
  <c r="L10" i="13"/>
  <c r="J14" i="13"/>
  <c r="L14" i="13"/>
  <c r="I16" i="13"/>
  <c r="K16" i="13"/>
  <c r="M16" i="13"/>
  <c r="O17" i="13"/>
  <c r="J18" i="13"/>
  <c r="L18" i="13"/>
  <c r="I20" i="13"/>
  <c r="K20" i="13"/>
  <c r="M20" i="13"/>
  <c r="O21" i="13"/>
  <c r="J22" i="13"/>
  <c r="L22" i="13"/>
  <c r="I24" i="13"/>
  <c r="K24" i="13"/>
  <c r="M24" i="13"/>
  <c r="L35" i="13"/>
  <c r="I39" i="13"/>
  <c r="K39" i="13"/>
  <c r="M39" i="13"/>
  <c r="I43" i="13"/>
  <c r="K43" i="13"/>
  <c r="M43" i="13"/>
  <c r="J47" i="13"/>
  <c r="L47" i="13"/>
  <c r="J51" i="13"/>
  <c r="I55" i="13"/>
  <c r="K55" i="13"/>
  <c r="M55" i="13"/>
  <c r="L61" i="13"/>
  <c r="J69" i="13"/>
  <c r="L69" i="13"/>
  <c r="I8" i="13"/>
  <c r="K8" i="13"/>
  <c r="M8" i="13"/>
  <c r="J42" i="13"/>
  <c r="L42" i="13"/>
  <c r="M50" i="13"/>
  <c r="M60" i="13"/>
  <c r="J11" i="13"/>
  <c r="L11" i="13"/>
  <c r="I13" i="13"/>
  <c r="K13" i="13"/>
  <c r="M13" i="13"/>
  <c r="I15" i="13"/>
  <c r="K15" i="13"/>
  <c r="M15" i="13"/>
  <c r="O16" i="13"/>
  <c r="J17" i="13"/>
  <c r="L17" i="13"/>
  <c r="I19" i="13"/>
  <c r="K19" i="13"/>
  <c r="M19" i="13"/>
  <c r="O20" i="13"/>
  <c r="J21" i="13"/>
  <c r="L21" i="13"/>
  <c r="I23" i="13"/>
  <c r="K23" i="13"/>
  <c r="M23" i="13"/>
  <c r="O24" i="13"/>
  <c r="J25" i="13"/>
  <c r="L25" i="13"/>
  <c r="O31" i="13"/>
  <c r="J32" i="13"/>
  <c r="L32" i="13"/>
  <c r="I37" i="13"/>
  <c r="K37" i="13"/>
  <c r="M37" i="13"/>
  <c r="J41" i="13"/>
  <c r="L41" i="13"/>
  <c r="J45" i="13"/>
  <c r="L45" i="13"/>
  <c r="I49" i="13"/>
  <c r="M49" i="13"/>
  <c r="BP19" i="2"/>
  <c r="J59" i="13"/>
  <c r="L59" i="13"/>
  <c r="I67" i="13"/>
  <c r="K67" i="13"/>
  <c r="M67" i="13"/>
  <c r="W28" i="12"/>
  <c r="X28" i="12" s="1"/>
  <c r="S28" i="12"/>
  <c r="T28" i="12" s="1"/>
  <c r="W27" i="12"/>
  <c r="X27" i="12" s="1"/>
  <c r="S30" i="12"/>
  <c r="T30" i="12" s="1"/>
  <c r="S13" i="12"/>
  <c r="T13" i="12" s="1"/>
  <c r="P15" i="12"/>
  <c r="P28" i="12"/>
  <c r="S29" i="12"/>
  <c r="T29" i="12" s="1"/>
  <c r="W13" i="12"/>
  <c r="X13" i="12" s="1"/>
  <c r="AT15" i="2"/>
  <c r="AT20" i="2" s="1"/>
  <c r="BW708" i="18"/>
  <c r="BM37" i="20" s="1"/>
  <c r="CE708" i="18"/>
  <c r="BU37" i="20" s="1"/>
  <c r="CA741" i="18"/>
  <c r="CD718" i="18"/>
  <c r="BT40" i="20" s="1"/>
  <c r="CD714" i="18"/>
  <c r="BT44" i="20" s="1"/>
  <c r="Z57" i="24"/>
  <c r="AA57" i="24" s="1"/>
  <c r="U63" i="24"/>
  <c r="V63" i="24" s="1"/>
  <c r="AB57" i="21"/>
  <c r="AC57" i="21" s="1"/>
  <c r="U66" i="24"/>
  <c r="V66" i="24" s="1"/>
  <c r="U57" i="24"/>
  <c r="V57" i="24" s="1"/>
  <c r="CB599" i="18"/>
  <c r="CB598" i="18" s="1"/>
  <c r="CB842" i="18" s="1"/>
  <c r="BR12" i="20" s="1"/>
  <c r="BS80" i="20" s="1"/>
  <c r="CE700" i="18"/>
  <c r="BY714" i="18"/>
  <c r="BO44" i="20" s="1"/>
  <c r="CG714" i="18"/>
  <c r="BW44" i="20" s="1"/>
  <c r="K743" i="18"/>
  <c r="BX700" i="18"/>
  <c r="CF700" i="18"/>
  <c r="K746" i="18"/>
  <c r="L746" i="18" s="1"/>
  <c r="CF690" i="18"/>
  <c r="BV36" i="20" s="1"/>
  <c r="K699" i="18"/>
  <c r="L699" i="18" s="1"/>
  <c r="K705" i="18"/>
  <c r="L705" i="18" s="1"/>
  <c r="BY708" i="18"/>
  <c r="BO37" i="20" s="1"/>
  <c r="CG708" i="18"/>
  <c r="BW37" i="20" s="1"/>
  <c r="K713" i="18"/>
  <c r="L713" i="18" s="1"/>
  <c r="K601" i="18"/>
  <c r="BX599" i="18"/>
  <c r="BX598" i="18" s="1"/>
  <c r="BX593" i="18" s="1"/>
  <c r="BN6" i="20" s="1"/>
  <c r="BA37" i="2" s="1"/>
  <c r="BZ708" i="18"/>
  <c r="BP37" i="20" s="1"/>
  <c r="CC714" i="18"/>
  <c r="BS44" i="20" s="1"/>
  <c r="BY747" i="18"/>
  <c r="BO45" i="20" s="1"/>
  <c r="CG747" i="18"/>
  <c r="BW45" i="20" s="1"/>
  <c r="BP11" i="20"/>
  <c r="CG690" i="18"/>
  <c r="BW36" i="20" s="1"/>
  <c r="K704" i="18"/>
  <c r="L704" i="18" s="1"/>
  <c r="BV718" i="18"/>
  <c r="BL40" i="20" s="1"/>
  <c r="K726" i="18"/>
  <c r="CA729" i="18"/>
  <c r="BQ38" i="20" s="1"/>
  <c r="BZ747" i="18"/>
  <c r="BP45" i="20" s="1"/>
  <c r="K694" i="18"/>
  <c r="L694" i="18" s="1"/>
  <c r="K720" i="18"/>
  <c r="L720" i="18" s="1"/>
  <c r="K722" i="18"/>
  <c r="K736" i="18"/>
  <c r="L736" i="18" s="1"/>
  <c r="BV729" i="18"/>
  <c r="BL38" i="20" s="1"/>
  <c r="CA747" i="18"/>
  <c r="BQ45" i="20" s="1"/>
  <c r="CB624" i="18"/>
  <c r="BZ624" i="18"/>
  <c r="AY146" i="23"/>
  <c r="BL146" i="23"/>
  <c r="AY144" i="23"/>
  <c r="L116" i="23"/>
  <c r="L117" i="23" s="1"/>
  <c r="D49" i="22"/>
  <c r="BD15" i="2"/>
  <c r="BD62" i="2" s="1"/>
  <c r="G27" i="20"/>
  <c r="O27" i="20"/>
  <c r="W27" i="20"/>
  <c r="AE27" i="20"/>
  <c r="AM27" i="20"/>
  <c r="AM28" i="20" s="1"/>
  <c r="AU27" i="20"/>
  <c r="AU28" i="20" s="1"/>
  <c r="BD94" i="2"/>
  <c r="P30" i="12"/>
  <c r="S27" i="12"/>
  <c r="T27" i="12" s="1"/>
  <c r="G29" i="12"/>
  <c r="W29" i="12"/>
  <c r="X29" i="12" s="1"/>
  <c r="J1057" i="18"/>
  <c r="I8" i="22"/>
  <c r="BG38" i="22"/>
  <c r="BH38" i="22"/>
  <c r="C46" i="22"/>
  <c r="E10" i="22"/>
  <c r="E8" i="22"/>
  <c r="I32" i="22"/>
  <c r="I45" i="22"/>
  <c r="C49" i="22"/>
  <c r="C45" i="22"/>
  <c r="F8" i="22"/>
  <c r="F46" i="22"/>
  <c r="E45" i="22"/>
  <c r="F45" i="22"/>
  <c r="I49" i="22"/>
  <c r="D8" i="22"/>
  <c r="I46" i="22"/>
  <c r="U9" i="24"/>
  <c r="V9" i="24" s="1"/>
  <c r="Z31" i="24"/>
  <c r="AA31" i="24" s="1"/>
  <c r="W57" i="21"/>
  <c r="X57" i="21" s="1"/>
  <c r="S63" i="21"/>
  <c r="Q57" i="24"/>
  <c r="Z9" i="24"/>
  <c r="AA9" i="24" s="1"/>
  <c r="AB31" i="21"/>
  <c r="AC31" i="21" s="1"/>
  <c r="E49" i="22"/>
  <c r="D46" i="22"/>
  <c r="E46" i="22"/>
  <c r="D45" i="22"/>
  <c r="F117" i="18"/>
  <c r="C8" i="22"/>
  <c r="H49" i="22"/>
  <c r="G49" i="22"/>
  <c r="CG599" i="18"/>
  <c r="CG598" i="18" s="1"/>
  <c r="CG842" i="18" s="1"/>
  <c r="BW12" i="20" s="1"/>
  <c r="BW26" i="20" s="1"/>
  <c r="BN11" i="20"/>
  <c r="BV11" i="20"/>
  <c r="CB690" i="18"/>
  <c r="BR36" i="20" s="1"/>
  <c r="K693" i="18"/>
  <c r="L693" i="18" s="1"/>
  <c r="K695" i="18"/>
  <c r="L695" i="18" s="1"/>
  <c r="K698" i="18"/>
  <c r="CA708" i="18"/>
  <c r="BQ37" i="20" s="1"/>
  <c r="K716" i="18"/>
  <c r="BW718" i="18"/>
  <c r="BM40" i="20" s="1"/>
  <c r="CE718" i="18"/>
  <c r="BU40" i="20" s="1"/>
  <c r="BX718" i="18"/>
  <c r="BN40" i="20" s="1"/>
  <c r="CF718" i="18"/>
  <c r="BV40" i="20" s="1"/>
  <c r="CE729" i="18"/>
  <c r="BU38" i="20" s="1"/>
  <c r="CC741" i="18"/>
  <c r="BO11" i="20"/>
  <c r="BW11" i="20"/>
  <c r="BX690" i="18"/>
  <c r="BN36" i="20" s="1"/>
  <c r="CB708" i="18"/>
  <c r="BR37" i="20" s="1"/>
  <c r="BY741" i="18"/>
  <c r="CG741" i="18"/>
  <c r="K750" i="18"/>
  <c r="L750" i="18" s="1"/>
  <c r="CD747" i="18"/>
  <c r="BT45" i="20" s="1"/>
  <c r="BY599" i="18"/>
  <c r="BY598" i="18" s="1"/>
  <c r="BY842" i="18" s="1"/>
  <c r="BO12" i="20" s="1"/>
  <c r="CC718" i="18"/>
  <c r="BS40" i="20" s="1"/>
  <c r="K727" i="18"/>
  <c r="L727" i="18" s="1"/>
  <c r="CA718" i="18"/>
  <c r="BQ40" i="20" s="1"/>
  <c r="BZ741" i="18"/>
  <c r="BW747" i="18"/>
  <c r="BM45" i="20" s="1"/>
  <c r="CE747" i="18"/>
  <c r="BU45" i="20" s="1"/>
  <c r="BZ599" i="18"/>
  <c r="BZ598" i="18" s="1"/>
  <c r="BZ842" i="18" s="1"/>
  <c r="BP12" i="20" s="1"/>
  <c r="BQ80" i="20" s="1"/>
  <c r="BY690" i="18"/>
  <c r="BO36" i="20" s="1"/>
  <c r="CC690" i="18"/>
  <c r="BS36" i="20" s="1"/>
  <c r="BY700" i="18"/>
  <c r="CG700" i="18"/>
  <c r="K717" i="18"/>
  <c r="BZ718" i="18"/>
  <c r="BP40" i="20" s="1"/>
  <c r="CD741" i="18"/>
  <c r="K748" i="18"/>
  <c r="L748" i="18" s="1"/>
  <c r="CA599" i="18"/>
  <c r="CA598" i="18" s="1"/>
  <c r="CA842" i="18" s="1"/>
  <c r="BQ12" i="20" s="1"/>
  <c r="BR11" i="20"/>
  <c r="K604" i="18"/>
  <c r="CC729" i="18"/>
  <c r="BS38" i="20" s="1"/>
  <c r="K738" i="18"/>
  <c r="L738" i="18" s="1"/>
  <c r="CB747" i="18"/>
  <c r="BR45" i="20" s="1"/>
  <c r="BP8" i="20"/>
  <c r="O8" i="13" s="1"/>
  <c r="BS11" i="20"/>
  <c r="K697" i="18"/>
  <c r="L697" i="18" s="1"/>
  <c r="CD729" i="18"/>
  <c r="BT38" i="20" s="1"/>
  <c r="K745" i="18"/>
  <c r="L745" i="18" s="1"/>
  <c r="BX747" i="18"/>
  <c r="BN45" i="20" s="1"/>
  <c r="CF747" i="18"/>
  <c r="BV45" i="20" s="1"/>
  <c r="CC599" i="18"/>
  <c r="CC598" i="18" s="1"/>
  <c r="CC842" i="18" s="1"/>
  <c r="BS12" i="20" s="1"/>
  <c r="BS26" i="20" s="1"/>
  <c r="BZ700" i="18"/>
  <c r="BV714" i="18"/>
  <c r="BL44" i="20" s="1"/>
  <c r="BX741" i="18"/>
  <c r="CF741" i="18"/>
  <c r="BJ38" i="22"/>
  <c r="G45" i="22"/>
  <c r="BI38" i="22"/>
  <c r="BE38" i="22"/>
  <c r="I17" i="12"/>
  <c r="O17" i="12" s="1"/>
  <c r="BF38" i="22"/>
  <c r="G17" i="12"/>
  <c r="H17" i="12" s="1"/>
  <c r="BK38" i="22"/>
  <c r="BD38" i="22"/>
  <c r="I27" i="20"/>
  <c r="Q27" i="20"/>
  <c r="Y27" i="20"/>
  <c r="AG27" i="20"/>
  <c r="AO27" i="20"/>
  <c r="AO28" i="20" s="1"/>
  <c r="T49" i="22"/>
  <c r="AZ49" i="22"/>
  <c r="D27" i="20"/>
  <c r="L27" i="20"/>
  <c r="T27" i="20"/>
  <c r="AB27" i="20"/>
  <c r="AJ27" i="20"/>
  <c r="AR27" i="20"/>
  <c r="AR28" i="20" s="1"/>
  <c r="BH27" i="20"/>
  <c r="L755" i="18"/>
  <c r="L757" i="18"/>
  <c r="L830" i="18"/>
  <c r="L831" i="18"/>
  <c r="D34" i="20"/>
  <c r="L34" i="20"/>
  <c r="T34" i="20"/>
  <c r="AB34" i="20"/>
  <c r="AJ34" i="20"/>
  <c r="AR34" i="20"/>
  <c r="AZ34" i="20"/>
  <c r="AZ16" i="2" s="1"/>
  <c r="BH34" i="20"/>
  <c r="AW27" i="20"/>
  <c r="AW28" i="20" s="1"/>
  <c r="I1048" i="18"/>
  <c r="E27" i="20"/>
  <c r="M27" i="20"/>
  <c r="U27" i="20"/>
  <c r="AC27" i="20"/>
  <c r="AK27" i="20"/>
  <c r="AS27" i="20"/>
  <c r="AS28" i="20" s="1"/>
  <c r="BI27" i="20"/>
  <c r="Q49" i="22"/>
  <c r="F27" i="23"/>
  <c r="F28" i="23" s="1"/>
  <c r="N27" i="23"/>
  <c r="N28" i="23" s="1"/>
  <c r="V27" i="23"/>
  <c r="V28" i="23" s="1"/>
  <c r="AD27" i="23"/>
  <c r="AD28" i="23" s="1"/>
  <c r="AL27" i="23"/>
  <c r="AL28" i="23" s="1"/>
  <c r="P49" i="22"/>
  <c r="AF49" i="22"/>
  <c r="AV49" i="22"/>
  <c r="L863" i="18"/>
  <c r="G44" i="22"/>
  <c r="H26" i="20"/>
  <c r="P26" i="20"/>
  <c r="X26" i="20"/>
  <c r="AF26" i="20"/>
  <c r="AN26" i="20"/>
  <c r="H46" i="22"/>
  <c r="AS40" i="22"/>
  <c r="O48" i="12"/>
  <c r="P48" i="12" s="1"/>
  <c r="H27" i="23"/>
  <c r="H28" i="23" s="1"/>
  <c r="P27" i="23"/>
  <c r="P28" i="23" s="1"/>
  <c r="X27" i="23"/>
  <c r="X28" i="23" s="1"/>
  <c r="AF27" i="23"/>
  <c r="AF28" i="23" s="1"/>
  <c r="L785" i="18"/>
  <c r="L789" i="18"/>
  <c r="L769" i="18"/>
  <c r="CF819" i="18"/>
  <c r="L854" i="18"/>
  <c r="L857" i="18"/>
  <c r="L858" i="18"/>
  <c r="CD816" i="18"/>
  <c r="L939" i="18"/>
  <c r="L940" i="18"/>
  <c r="L948" i="18"/>
  <c r="BY624" i="18"/>
  <c r="O49" i="22"/>
  <c r="W49" i="22"/>
  <c r="AE49" i="22"/>
  <c r="AM49" i="22"/>
  <c r="L847" i="18"/>
  <c r="G8" i="22"/>
  <c r="K32" i="22"/>
  <c r="S32" i="22"/>
  <c r="AA32" i="22"/>
  <c r="AI32" i="22"/>
  <c r="AQ32" i="22"/>
  <c r="BG32" i="22"/>
  <c r="L901" i="18"/>
  <c r="L771" i="18"/>
  <c r="C27" i="20"/>
  <c r="K27" i="20"/>
  <c r="S27" i="20"/>
  <c r="AA27" i="20"/>
  <c r="AI27" i="20"/>
  <c r="AQ27" i="20"/>
  <c r="AQ28" i="20" s="1"/>
  <c r="BG27" i="20"/>
  <c r="S55" i="12"/>
  <c r="T55" i="12" s="1"/>
  <c r="R120" i="2"/>
  <c r="Z120" i="2"/>
  <c r="AH120" i="2"/>
  <c r="AP120" i="2"/>
  <c r="AX120" i="2"/>
  <c r="AB35" i="2"/>
  <c r="AC35" i="2" s="1"/>
  <c r="AD35" i="2" s="1"/>
  <c r="AE35" i="2" s="1"/>
  <c r="AF35" i="2" s="1"/>
  <c r="AG35" i="2" s="1"/>
  <c r="AH35" i="2" s="1"/>
  <c r="AI35" i="2" s="1"/>
  <c r="AJ35" i="2" s="1"/>
  <c r="AK35" i="2" s="1"/>
  <c r="AL35" i="2" s="1"/>
  <c r="BN35" i="2" s="1"/>
  <c r="C27" i="23"/>
  <c r="C28" i="23" s="1"/>
  <c r="K27" i="23"/>
  <c r="K28" i="23" s="1"/>
  <c r="S27" i="23"/>
  <c r="S28" i="23" s="1"/>
  <c r="AA27" i="23"/>
  <c r="AA28" i="23" s="1"/>
  <c r="AI27" i="23"/>
  <c r="AI28" i="23" s="1"/>
  <c r="AQ27" i="23"/>
  <c r="AQ28" i="23" s="1"/>
  <c r="AY27" i="23"/>
  <c r="D16" i="13"/>
  <c r="U16" i="21" s="1"/>
  <c r="L763" i="18"/>
  <c r="CA815" i="18"/>
  <c r="L844" i="18"/>
  <c r="E27" i="23"/>
  <c r="E28" i="23" s="1"/>
  <c r="M27" i="23"/>
  <c r="M28" i="23" s="1"/>
  <c r="U27" i="23"/>
  <c r="U28" i="23" s="1"/>
  <c r="AC27" i="23"/>
  <c r="AC28" i="23" s="1"/>
  <c r="AK27" i="23"/>
  <c r="AK28" i="23" s="1"/>
  <c r="P31" i="2"/>
  <c r="Q31" i="2" s="1"/>
  <c r="R31" i="2" s="1"/>
  <c r="S31" i="2" s="1"/>
  <c r="T31" i="2" s="1"/>
  <c r="U31" i="2" s="1"/>
  <c r="V31" i="2" s="1"/>
  <c r="W31" i="2" s="1"/>
  <c r="X31" i="2" s="1"/>
  <c r="Y31" i="2" s="1"/>
  <c r="Z31" i="2" s="1"/>
  <c r="BM31" i="2" s="1"/>
  <c r="AN31" i="2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BO31" i="2" s="1"/>
  <c r="P35" i="2"/>
  <c r="Q35" i="2" s="1"/>
  <c r="R35" i="2" s="1"/>
  <c r="S35" i="2" s="1"/>
  <c r="T35" i="2" s="1"/>
  <c r="U35" i="2" s="1"/>
  <c r="V35" i="2" s="1"/>
  <c r="W35" i="2" s="1"/>
  <c r="X35" i="2" s="1"/>
  <c r="Y35" i="2" s="1"/>
  <c r="Z35" i="2" s="1"/>
  <c r="BM35" i="2" s="1"/>
  <c r="AN35" i="2"/>
  <c r="AO35" i="2" s="1"/>
  <c r="AP35" i="2" s="1"/>
  <c r="AQ35" i="2" s="1"/>
  <c r="AR35" i="2" s="1"/>
  <c r="AS35" i="2" s="1"/>
  <c r="AT35" i="2" s="1"/>
  <c r="AU35" i="2" s="1"/>
  <c r="AV35" i="2" s="1"/>
  <c r="AW35" i="2" s="1"/>
  <c r="AX35" i="2" s="1"/>
  <c r="BO35" i="2" s="1"/>
  <c r="CF815" i="18"/>
  <c r="BV816" i="18"/>
  <c r="E26" i="20"/>
  <c r="M26" i="20"/>
  <c r="AB22" i="3"/>
  <c r="L533" i="18"/>
  <c r="BX818" i="18"/>
  <c r="L864" i="18"/>
  <c r="L865" i="18"/>
  <c r="L866" i="18"/>
  <c r="L869" i="18"/>
  <c r="L872" i="18"/>
  <c r="L873" i="18"/>
  <c r="L879" i="18"/>
  <c r="L880" i="18"/>
  <c r="L881" i="18"/>
  <c r="L882" i="18"/>
  <c r="L883" i="18"/>
  <c r="L884" i="18"/>
  <c r="L890" i="18"/>
  <c r="L898" i="18"/>
  <c r="L920" i="18"/>
  <c r="H27" i="20"/>
  <c r="P27" i="20"/>
  <c r="X27" i="20"/>
  <c r="AF27" i="20"/>
  <c r="AN27" i="20"/>
  <c r="AN28" i="20" s="1"/>
  <c r="AV27" i="20"/>
  <c r="AV28" i="20" s="1"/>
  <c r="BD27" i="20"/>
  <c r="BD28" i="20" s="1"/>
  <c r="CF818" i="18"/>
  <c r="BX819" i="18"/>
  <c r="L927" i="18"/>
  <c r="H34" i="20"/>
  <c r="P34" i="20"/>
  <c r="X34" i="20"/>
  <c r="AF34" i="20"/>
  <c r="AN34" i="20"/>
  <c r="AV34" i="20"/>
  <c r="BD34" i="20"/>
  <c r="BD16" i="2" s="1"/>
  <c r="D69" i="2"/>
  <c r="D27" i="23"/>
  <c r="D28" i="23" s="1"/>
  <c r="L27" i="23"/>
  <c r="L28" i="23" s="1"/>
  <c r="T27" i="23"/>
  <c r="T28" i="23" s="1"/>
  <c r="AB27" i="23"/>
  <c r="AB28" i="23" s="1"/>
  <c r="AJ27" i="23"/>
  <c r="AJ28" i="23" s="1"/>
  <c r="AC40" i="22"/>
  <c r="AK40" i="22"/>
  <c r="BA40" i="22"/>
  <c r="BI40" i="22"/>
  <c r="Y49" i="22"/>
  <c r="AG49" i="22"/>
  <c r="AW49" i="22"/>
  <c r="BE49" i="22"/>
  <c r="AJ49" i="22"/>
  <c r="W56" i="12"/>
  <c r="X56" i="12" s="1"/>
  <c r="C44" i="22"/>
  <c r="L950" i="18"/>
  <c r="L951" i="18"/>
  <c r="L953" i="18"/>
  <c r="M34" i="20"/>
  <c r="AS34" i="20"/>
  <c r="S57" i="12"/>
  <c r="T57" i="12" s="1"/>
  <c r="C10" i="22"/>
  <c r="C12" i="22"/>
  <c r="D44" i="22"/>
  <c r="BV632" i="18"/>
  <c r="CA644" i="18"/>
  <c r="L803" i="18"/>
  <c r="CA819" i="18"/>
  <c r="L836" i="18"/>
  <c r="L841" i="18"/>
  <c r="U26" i="20"/>
  <c r="AC26" i="20"/>
  <c r="AK26" i="20"/>
  <c r="AS26" i="20"/>
  <c r="BI26" i="20"/>
  <c r="BA32" i="22"/>
  <c r="AI49" i="22"/>
  <c r="AQ49" i="22"/>
  <c r="BG49" i="22"/>
  <c r="BB49" i="22"/>
  <c r="E49" i="12" s="1"/>
  <c r="BY632" i="18"/>
  <c r="BY639" i="18"/>
  <c r="CB810" i="18"/>
  <c r="BW811" i="18"/>
  <c r="BV820" i="18"/>
  <c r="CB823" i="18"/>
  <c r="L860" i="18"/>
  <c r="L862" i="18"/>
  <c r="L923" i="18"/>
  <c r="L924" i="18"/>
  <c r="F1048" i="18"/>
  <c r="G1048" i="18"/>
  <c r="CD632" i="18"/>
  <c r="L756" i="18"/>
  <c r="CE811" i="18"/>
  <c r="BW812" i="18"/>
  <c r="CA820" i="18"/>
  <c r="L871" i="18"/>
  <c r="L876" i="18"/>
  <c r="L892" i="18"/>
  <c r="L893" i="18"/>
  <c r="L928" i="18"/>
  <c r="L929" i="18"/>
  <c r="L930" i="18"/>
  <c r="L931" i="18"/>
  <c r="L932" i="18"/>
  <c r="L933" i="18"/>
  <c r="L935" i="18"/>
  <c r="L941" i="18"/>
  <c r="L942" i="18"/>
  <c r="L943" i="18"/>
  <c r="M49" i="22"/>
  <c r="AC49" i="22"/>
  <c r="AK49" i="22"/>
  <c r="AS49" i="22"/>
  <c r="BA49" i="22"/>
  <c r="BI49" i="22"/>
  <c r="L743" i="18"/>
  <c r="L752" i="18"/>
  <c r="L761" i="18"/>
  <c r="L765" i="18"/>
  <c r="L786" i="18"/>
  <c r="L788" i="18"/>
  <c r="CA807" i="18"/>
  <c r="BQ61" i="20" s="1"/>
  <c r="CE812" i="18"/>
  <c r="BZ813" i="18"/>
  <c r="BX815" i="18"/>
  <c r="CD820" i="18"/>
  <c r="L827" i="18"/>
  <c r="L845" i="18"/>
  <c r="L902" i="18"/>
  <c r="L903" i="18"/>
  <c r="L904" i="18"/>
  <c r="L905" i="18"/>
  <c r="L906" i="18"/>
  <c r="L907" i="18"/>
  <c r="L908" i="18"/>
  <c r="L909" i="18"/>
  <c r="L917" i="18"/>
  <c r="AV26" i="20"/>
  <c r="BD26" i="20"/>
  <c r="R40" i="22"/>
  <c r="Z40" i="22"/>
  <c r="AX40" i="22"/>
  <c r="Y32" i="12"/>
  <c r="L787" i="18"/>
  <c r="L802" i="18"/>
  <c r="L804" i="18"/>
  <c r="CC813" i="18"/>
  <c r="L848" i="18"/>
  <c r="L849" i="18"/>
  <c r="L850" i="18"/>
  <c r="L852" i="18"/>
  <c r="L855" i="18"/>
  <c r="AU49" i="22"/>
  <c r="BC49" i="22"/>
  <c r="BN120" i="2"/>
  <c r="BP43" i="23"/>
  <c r="BP51" i="23"/>
  <c r="BP48" i="23"/>
  <c r="BN50" i="23"/>
  <c r="BN72" i="23"/>
  <c r="BP50" i="23"/>
  <c r="BP47" i="23"/>
  <c r="AP112" i="23"/>
  <c r="AP116" i="23" s="1"/>
  <c r="AP117" i="23" s="1"/>
  <c r="BP49" i="23"/>
  <c r="BP46" i="23"/>
  <c r="BJ134" i="23"/>
  <c r="BN40" i="23"/>
  <c r="BM71" i="23"/>
  <c r="BP72" i="23"/>
  <c r="BN74" i="23"/>
  <c r="BM79" i="23"/>
  <c r="BP80" i="23"/>
  <c r="BN82" i="23"/>
  <c r="BI83" i="23"/>
  <c r="BN83" i="23" s="1"/>
  <c r="BK83" i="23"/>
  <c r="BP83" i="23" s="1"/>
  <c r="L88" i="23"/>
  <c r="L89" i="23" s="1"/>
  <c r="BH111" i="23"/>
  <c r="BJ111" i="23"/>
  <c r="D116" i="23"/>
  <c r="D117" i="23" s="1"/>
  <c r="AT145" i="23"/>
  <c r="BH31" i="23"/>
  <c r="BJ31" i="23"/>
  <c r="BT39" i="23" s="1"/>
  <c r="AM53" i="23"/>
  <c r="AM57" i="23" s="1"/>
  <c r="AM58" i="23" s="1"/>
  <c r="BJ92" i="23"/>
  <c r="BJ146" i="23" s="1"/>
  <c r="BB145" i="23"/>
  <c r="BP40" i="23"/>
  <c r="BN42" i="23"/>
  <c r="BN45" i="23"/>
  <c r="AU53" i="23"/>
  <c r="AU57" i="23" s="1"/>
  <c r="AU58" i="23" s="1"/>
  <c r="BP74" i="23"/>
  <c r="AX112" i="23"/>
  <c r="AX116" i="23" s="1"/>
  <c r="AX117" i="23" s="1"/>
  <c r="T116" i="23"/>
  <c r="T117" i="23" s="1"/>
  <c r="BM51" i="23"/>
  <c r="BC53" i="23"/>
  <c r="BC57" i="23" s="1"/>
  <c r="BC58" i="23" s="1"/>
  <c r="BP71" i="23"/>
  <c r="BP79" i="23"/>
  <c r="AX84" i="23"/>
  <c r="AX88" i="23" s="1"/>
  <c r="AX89" i="23" s="1"/>
  <c r="P113" i="23"/>
  <c r="AJ116" i="23"/>
  <c r="AJ117" i="23" s="1"/>
  <c r="AM146" i="23"/>
  <c r="BP42" i="23"/>
  <c r="BP45" i="23"/>
  <c r="BP76" i="23"/>
  <c r="H85" i="23"/>
  <c r="BI111" i="23"/>
  <c r="BK111" i="23"/>
  <c r="X113" i="23"/>
  <c r="AU146" i="23"/>
  <c r="BN41" i="23"/>
  <c r="BN44" i="23"/>
  <c r="X85" i="23"/>
  <c r="AF113" i="23"/>
  <c r="BC146" i="23"/>
  <c r="BI31" i="23"/>
  <c r="BI144" i="23" s="1"/>
  <c r="BP41" i="23"/>
  <c r="BP44" i="23"/>
  <c r="BN46" i="23"/>
  <c r="BP75" i="23"/>
  <c r="J54" i="23"/>
  <c r="J57" i="23"/>
  <c r="J58" i="23" s="1"/>
  <c r="R54" i="23"/>
  <c r="R57" i="23"/>
  <c r="R58" i="23" s="1"/>
  <c r="Z54" i="23"/>
  <c r="Z57" i="23"/>
  <c r="Z58" i="23" s="1"/>
  <c r="AH54" i="23"/>
  <c r="AH57" i="23"/>
  <c r="AH58" i="23" s="1"/>
  <c r="D54" i="23"/>
  <c r="D57" i="23"/>
  <c r="D58" i="23" s="1"/>
  <c r="L54" i="23"/>
  <c r="L57" i="23"/>
  <c r="L58" i="23" s="1"/>
  <c r="T54" i="23"/>
  <c r="T57" i="23"/>
  <c r="T58" i="23" s="1"/>
  <c r="AB54" i="23"/>
  <c r="AB57" i="23"/>
  <c r="AB58" i="23" s="1"/>
  <c r="AJ54" i="23"/>
  <c r="AJ57" i="23"/>
  <c r="AJ58" i="23" s="1"/>
  <c r="K54" i="23"/>
  <c r="K57" i="23"/>
  <c r="K58" i="23" s="1"/>
  <c r="E54" i="23"/>
  <c r="E57" i="23"/>
  <c r="E58" i="23" s="1"/>
  <c r="M57" i="23"/>
  <c r="M58" i="23" s="1"/>
  <c r="M54" i="23"/>
  <c r="U54" i="23"/>
  <c r="U57" i="23"/>
  <c r="U58" i="23" s="1"/>
  <c r="AC57" i="23"/>
  <c r="AC58" i="23" s="1"/>
  <c r="AC54" i="23"/>
  <c r="AK54" i="23"/>
  <c r="AK57" i="23"/>
  <c r="AK58" i="23" s="1"/>
  <c r="AS54" i="23"/>
  <c r="AS57" i="23"/>
  <c r="AS58" i="23" s="1"/>
  <c r="BA57" i="23"/>
  <c r="BA58" i="23" s="1"/>
  <c r="BA54" i="23"/>
  <c r="F57" i="23"/>
  <c r="F58" i="23" s="1"/>
  <c r="F54" i="23"/>
  <c r="N57" i="23"/>
  <c r="N58" i="23" s="1"/>
  <c r="N54" i="23"/>
  <c r="V57" i="23"/>
  <c r="V58" i="23" s="1"/>
  <c r="V54" i="23"/>
  <c r="AD57" i="23"/>
  <c r="AD58" i="23" s="1"/>
  <c r="AD54" i="23"/>
  <c r="AL57" i="23"/>
  <c r="AL58" i="23" s="1"/>
  <c r="AL54" i="23"/>
  <c r="J88" i="23"/>
  <c r="J89" i="23" s="1"/>
  <c r="J85" i="23"/>
  <c r="AH88" i="23"/>
  <c r="AH89" i="23" s="1"/>
  <c r="AH85" i="23"/>
  <c r="AI54" i="23"/>
  <c r="AI57" i="23"/>
  <c r="AI58" i="23" s="1"/>
  <c r="H57" i="23"/>
  <c r="H58" i="23" s="1"/>
  <c r="H54" i="23"/>
  <c r="P57" i="23"/>
  <c r="P58" i="23" s="1"/>
  <c r="P54" i="23"/>
  <c r="X57" i="23"/>
  <c r="X58" i="23" s="1"/>
  <c r="X54" i="23"/>
  <c r="AF57" i="23"/>
  <c r="AF58" i="23" s="1"/>
  <c r="AF54" i="23"/>
  <c r="O58" i="23"/>
  <c r="S54" i="23"/>
  <c r="S57" i="23"/>
  <c r="S58" i="23" s="1"/>
  <c r="I57" i="23"/>
  <c r="I58" i="23" s="1"/>
  <c r="I54" i="23"/>
  <c r="Y54" i="23"/>
  <c r="Y57" i="23"/>
  <c r="Y58" i="23" s="1"/>
  <c r="AG57" i="23"/>
  <c r="AG58" i="23" s="1"/>
  <c r="AG54" i="23"/>
  <c r="AC85" i="23"/>
  <c r="AC88" i="23"/>
  <c r="AC89" i="23" s="1"/>
  <c r="AI113" i="23"/>
  <c r="AI116" i="23"/>
  <c r="AI117" i="23" s="1"/>
  <c r="BM40" i="23"/>
  <c r="BO41" i="23"/>
  <c r="BM44" i="23"/>
  <c r="BO45" i="23"/>
  <c r="BM50" i="23"/>
  <c r="BN51" i="23"/>
  <c r="AN53" i="23"/>
  <c r="AV53" i="23"/>
  <c r="F85" i="23"/>
  <c r="F88" i="23"/>
  <c r="F89" i="23" s="1"/>
  <c r="N85" i="23"/>
  <c r="N88" i="23"/>
  <c r="N89" i="23" s="1"/>
  <c r="V85" i="23"/>
  <c r="V88" i="23"/>
  <c r="V89" i="23" s="1"/>
  <c r="AD85" i="23"/>
  <c r="AD88" i="23"/>
  <c r="AD89" i="23" s="1"/>
  <c r="AL85" i="23"/>
  <c r="AL88" i="23"/>
  <c r="AL89" i="23" s="1"/>
  <c r="AT85" i="23"/>
  <c r="AT88" i="23"/>
  <c r="AT89" i="23" s="1"/>
  <c r="BB85" i="23"/>
  <c r="BB88" i="23"/>
  <c r="BB89" i="23" s="1"/>
  <c r="BN71" i="23"/>
  <c r="BO74" i="23"/>
  <c r="P85" i="23"/>
  <c r="D88" i="23"/>
  <c r="D89" i="23" s="1"/>
  <c r="AH116" i="23"/>
  <c r="AH117" i="23" s="1"/>
  <c r="AH113" i="23"/>
  <c r="AB116" i="23"/>
  <c r="AB117" i="23" s="1"/>
  <c r="BH139" i="23"/>
  <c r="BJ135" i="23"/>
  <c r="E85" i="23"/>
  <c r="E88" i="23"/>
  <c r="E89" i="23" s="1"/>
  <c r="BA84" i="23"/>
  <c r="BA145" i="23"/>
  <c r="S113" i="23"/>
  <c r="S116" i="23"/>
  <c r="S117" i="23" s="1"/>
  <c r="BM49" i="23"/>
  <c r="BO51" i="23"/>
  <c r="Q53" i="23"/>
  <c r="AO53" i="23"/>
  <c r="AW53" i="23"/>
  <c r="G54" i="23"/>
  <c r="O54" i="23"/>
  <c r="W54" i="23"/>
  <c r="AE54" i="23"/>
  <c r="G88" i="23"/>
  <c r="G89" i="23" s="1"/>
  <c r="G85" i="23"/>
  <c r="O88" i="23"/>
  <c r="O85" i="23"/>
  <c r="BI84" i="23"/>
  <c r="W88" i="23"/>
  <c r="W89" i="23" s="1"/>
  <c r="W85" i="23"/>
  <c r="AE88" i="23"/>
  <c r="AE89" i="23" s="1"/>
  <c r="AE85" i="23"/>
  <c r="AM84" i="23"/>
  <c r="AM145" i="23"/>
  <c r="AU84" i="23"/>
  <c r="AU145" i="23"/>
  <c r="BC84" i="23"/>
  <c r="BC145" i="23"/>
  <c r="BO71" i="23"/>
  <c r="BM73" i="23"/>
  <c r="R88" i="23"/>
  <c r="R89" i="23" s="1"/>
  <c r="R85" i="23"/>
  <c r="E113" i="23"/>
  <c r="E116" i="23"/>
  <c r="E117" i="23" s="1"/>
  <c r="M113" i="23"/>
  <c r="M116" i="23"/>
  <c r="M117" i="23" s="1"/>
  <c r="U113" i="23"/>
  <c r="U116" i="23"/>
  <c r="U117" i="23" s="1"/>
  <c r="AC113" i="23"/>
  <c r="AC116" i="23"/>
  <c r="AC117" i="23" s="1"/>
  <c r="AK113" i="23"/>
  <c r="AK116" i="23"/>
  <c r="AK117" i="23" s="1"/>
  <c r="AS144" i="23"/>
  <c r="AK85" i="23"/>
  <c r="AK88" i="23"/>
  <c r="AK89" i="23" s="1"/>
  <c r="BM39" i="23"/>
  <c r="BO40" i="23"/>
  <c r="BM43" i="23"/>
  <c r="BO44" i="23"/>
  <c r="BM48" i="23"/>
  <c r="BN49" i="23"/>
  <c r="BO50" i="23"/>
  <c r="BI52" i="23"/>
  <c r="BN52" i="23" s="1"/>
  <c r="BK52" i="23"/>
  <c r="BP52" i="23" s="1"/>
  <c r="AP53" i="23"/>
  <c r="AX53" i="23"/>
  <c r="AN84" i="23"/>
  <c r="AN145" i="23"/>
  <c r="AV84" i="23"/>
  <c r="AV145" i="23"/>
  <c r="BH61" i="23"/>
  <c r="BH145" i="23" s="1"/>
  <c r="BN73" i="23"/>
  <c r="BO76" i="23"/>
  <c r="BM78" i="23"/>
  <c r="Z88" i="23"/>
  <c r="Z89" i="23" s="1"/>
  <c r="Z85" i="23"/>
  <c r="AF85" i="23"/>
  <c r="T88" i="23"/>
  <c r="T89" i="23" s="1"/>
  <c r="F113" i="23"/>
  <c r="F116" i="23"/>
  <c r="F117" i="23" s="1"/>
  <c r="N113" i="23"/>
  <c r="N116" i="23"/>
  <c r="N117" i="23" s="1"/>
  <c r="V113" i="23"/>
  <c r="V116" i="23"/>
  <c r="V117" i="23" s="1"/>
  <c r="AD113" i="23"/>
  <c r="AD116" i="23"/>
  <c r="AD117" i="23" s="1"/>
  <c r="AL113" i="23"/>
  <c r="AL116" i="23"/>
  <c r="AL117" i="23" s="1"/>
  <c r="AT113" i="23"/>
  <c r="AT116" i="23"/>
  <c r="AT117" i="23" s="1"/>
  <c r="BB113" i="23"/>
  <c r="BB116" i="23"/>
  <c r="BB117" i="23" s="1"/>
  <c r="BH134" i="23"/>
  <c r="BA144" i="23"/>
  <c r="BN39" i="23"/>
  <c r="BN43" i="23"/>
  <c r="BM47" i="23"/>
  <c r="BN48" i="23"/>
  <c r="BO49" i="23"/>
  <c r="C53" i="23"/>
  <c r="AA53" i="23"/>
  <c r="AQ53" i="23"/>
  <c r="AY53" i="23"/>
  <c r="I88" i="23"/>
  <c r="I89" i="23" s="1"/>
  <c r="I85" i="23"/>
  <c r="Q88" i="23"/>
  <c r="Q89" i="23" s="1"/>
  <c r="Q85" i="23"/>
  <c r="Y88" i="23"/>
  <c r="Y89" i="23" s="1"/>
  <c r="Y85" i="23"/>
  <c r="AG88" i="23"/>
  <c r="AG89" i="23" s="1"/>
  <c r="AG85" i="23"/>
  <c r="AO145" i="23"/>
  <c r="AO84" i="23"/>
  <c r="AW145" i="23"/>
  <c r="AW84" i="23"/>
  <c r="BI61" i="23"/>
  <c r="BN65" i="23" s="1"/>
  <c r="BO73" i="23"/>
  <c r="BM75" i="23"/>
  <c r="AB88" i="23"/>
  <c r="AB89" i="23" s="1"/>
  <c r="G116" i="23"/>
  <c r="G117" i="23" s="1"/>
  <c r="G113" i="23"/>
  <c r="O116" i="23"/>
  <c r="O113" i="23"/>
  <c r="BI112" i="23"/>
  <c r="W116" i="23"/>
  <c r="W117" i="23" s="1"/>
  <c r="W113" i="23"/>
  <c r="AE116" i="23"/>
  <c r="AE117" i="23" s="1"/>
  <c r="AE113" i="23"/>
  <c r="AM116" i="23"/>
  <c r="AM113" i="23"/>
  <c r="AU116" i="23"/>
  <c r="AU117" i="23" s="1"/>
  <c r="AU113" i="23"/>
  <c r="BC116" i="23"/>
  <c r="BC117" i="23" s="1"/>
  <c r="BC113" i="23"/>
  <c r="BK31" i="23"/>
  <c r="M85" i="23"/>
  <c r="M88" i="23"/>
  <c r="M89" i="23" s="1"/>
  <c r="BH112" i="23"/>
  <c r="C113" i="23"/>
  <c r="C116" i="23"/>
  <c r="BO39" i="23"/>
  <c r="BM42" i="23"/>
  <c r="BO43" i="23"/>
  <c r="BM46" i="23"/>
  <c r="BN47" i="23"/>
  <c r="BO48" i="23"/>
  <c r="AR53" i="23"/>
  <c r="AZ53" i="23"/>
  <c r="BJ61" i="23"/>
  <c r="BJ145" i="23" s="1"/>
  <c r="BM72" i="23"/>
  <c r="BP73" i="23"/>
  <c r="BN75" i="23"/>
  <c r="AP84" i="23"/>
  <c r="AJ88" i="23"/>
  <c r="AJ89" i="23" s="1"/>
  <c r="AN112" i="23"/>
  <c r="AN146" i="23"/>
  <c r="AV112" i="23"/>
  <c r="AV146" i="23"/>
  <c r="BH92" i="23"/>
  <c r="BH146" i="23" s="1"/>
  <c r="H113" i="23"/>
  <c r="BI139" i="23"/>
  <c r="BK139" i="23"/>
  <c r="AS84" i="23"/>
  <c r="AS145" i="23"/>
  <c r="K113" i="23"/>
  <c r="K116" i="23"/>
  <c r="K117" i="23" s="1"/>
  <c r="BP39" i="23"/>
  <c r="BO47" i="23"/>
  <c r="BJ52" i="23"/>
  <c r="BO52" i="23" s="1"/>
  <c r="BH84" i="23"/>
  <c r="C85" i="23"/>
  <c r="C88" i="23"/>
  <c r="K85" i="23"/>
  <c r="K88" i="23"/>
  <c r="K89" i="23" s="1"/>
  <c r="S85" i="23"/>
  <c r="S88" i="23"/>
  <c r="S89" i="23" s="1"/>
  <c r="AA85" i="23"/>
  <c r="AA88" i="23"/>
  <c r="AI85" i="23"/>
  <c r="AI88" i="23"/>
  <c r="AI89" i="23" s="1"/>
  <c r="AQ145" i="23"/>
  <c r="AQ84" i="23"/>
  <c r="AY145" i="23"/>
  <c r="AY84" i="23"/>
  <c r="BK61" i="23"/>
  <c r="BP64" i="23" s="1"/>
  <c r="BO75" i="23"/>
  <c r="I116" i="23"/>
  <c r="I117" i="23" s="1"/>
  <c r="I113" i="23"/>
  <c r="Q116" i="23"/>
  <c r="Q117" i="23" s="1"/>
  <c r="Q113" i="23"/>
  <c r="Y116" i="23"/>
  <c r="Y117" i="23" s="1"/>
  <c r="Y113" i="23"/>
  <c r="AG116" i="23"/>
  <c r="AG117" i="23" s="1"/>
  <c r="AG113" i="23"/>
  <c r="J116" i="23"/>
  <c r="J117" i="23" s="1"/>
  <c r="J113" i="23"/>
  <c r="BH135" i="23"/>
  <c r="U85" i="23"/>
  <c r="U88" i="23"/>
  <c r="U89" i="23" s="1"/>
  <c r="BO77" i="23"/>
  <c r="Z116" i="23"/>
  <c r="Z117" i="23" s="1"/>
  <c r="Z113" i="23"/>
  <c r="BM41" i="23"/>
  <c r="BO42" i="23"/>
  <c r="BM45" i="23"/>
  <c r="BO46" i="23"/>
  <c r="BH52" i="23"/>
  <c r="BM52" i="23" s="1"/>
  <c r="AT53" i="23"/>
  <c r="BB53" i="23"/>
  <c r="AR145" i="23"/>
  <c r="AR84" i="23"/>
  <c r="AZ145" i="23"/>
  <c r="AZ84" i="23"/>
  <c r="BL145" i="23"/>
  <c r="BO72" i="23"/>
  <c r="BM74" i="23"/>
  <c r="BJ84" i="23"/>
  <c r="R116" i="23"/>
  <c r="R117" i="23" s="1"/>
  <c r="R113" i="23"/>
  <c r="BI134" i="23"/>
  <c r="BK134" i="23"/>
  <c r="BN77" i="23"/>
  <c r="BO80" i="23"/>
  <c r="BM82" i="23"/>
  <c r="AO112" i="23"/>
  <c r="AW112" i="23"/>
  <c r="AA139" i="23"/>
  <c r="BJ139" i="23" s="1"/>
  <c r="AY139" i="23"/>
  <c r="AT146" i="23"/>
  <c r="BB146" i="23"/>
  <c r="BM76" i="23"/>
  <c r="BP77" i="23"/>
  <c r="BN79" i="23"/>
  <c r="BO82" i="23"/>
  <c r="BI92" i="23"/>
  <c r="BI146" i="23" s="1"/>
  <c r="AA112" i="23"/>
  <c r="AQ112" i="23"/>
  <c r="AY112" i="23"/>
  <c r="BI135" i="23"/>
  <c r="BN76" i="23"/>
  <c r="BO79" i="23"/>
  <c r="BM81" i="23"/>
  <c r="BP82" i="23"/>
  <c r="AR112" i="23"/>
  <c r="AZ112" i="23"/>
  <c r="BN81" i="23"/>
  <c r="BK92" i="23"/>
  <c r="BK146" i="23" s="1"/>
  <c r="AS112" i="23"/>
  <c r="BA112" i="23"/>
  <c r="BK135" i="23"/>
  <c r="BN78" i="23"/>
  <c r="BO81" i="23"/>
  <c r="BH83" i="23"/>
  <c r="BM83" i="23" s="1"/>
  <c r="BJ83" i="23"/>
  <c r="BO83" i="23" s="1"/>
  <c r="BO78" i="23"/>
  <c r="BM80" i="23"/>
  <c r="BP81" i="23"/>
  <c r="BM77" i="23"/>
  <c r="BP78" i="23"/>
  <c r="BN80" i="23"/>
  <c r="CG632" i="18"/>
  <c r="AY9" i="20"/>
  <c r="M9" i="13" s="1"/>
  <c r="C10" i="13"/>
  <c r="Z10" i="21" s="1"/>
  <c r="E59" i="13"/>
  <c r="P59" i="21" s="1"/>
  <c r="D31" i="2"/>
  <c r="E31" i="2" s="1"/>
  <c r="F31" i="2" s="1"/>
  <c r="G31" i="2" s="1"/>
  <c r="H31" i="2" s="1"/>
  <c r="I31" i="2" s="1"/>
  <c r="J31" i="2" s="1"/>
  <c r="K31" i="2" s="1"/>
  <c r="L31" i="2" s="1"/>
  <c r="M31" i="2" s="1"/>
  <c r="N31" i="2" s="1"/>
  <c r="BL31" i="2" s="1"/>
  <c r="BL39" i="2" s="1"/>
  <c r="AB31" i="2"/>
  <c r="AC31" i="2" s="1"/>
  <c r="AD31" i="2" s="1"/>
  <c r="AE31" i="2" s="1"/>
  <c r="AF31" i="2" s="1"/>
  <c r="AG31" i="2" s="1"/>
  <c r="AH31" i="2" s="1"/>
  <c r="AI31" i="2" s="1"/>
  <c r="AJ31" i="2" s="1"/>
  <c r="AK31" i="2" s="1"/>
  <c r="AL31" i="2" s="1"/>
  <c r="BN31" i="2" s="1"/>
  <c r="H69" i="2"/>
  <c r="X95" i="2"/>
  <c r="AV23" i="3"/>
  <c r="CA626" i="18"/>
  <c r="CA625" i="18" s="1"/>
  <c r="CA632" i="18"/>
  <c r="I1050" i="18"/>
  <c r="W58" i="12"/>
  <c r="X58" i="12" s="1"/>
  <c r="K22" i="3"/>
  <c r="S22" i="3"/>
  <c r="AA22" i="3"/>
  <c r="AI22" i="3"/>
  <c r="AQ22" i="3"/>
  <c r="K23" i="3"/>
  <c r="S23" i="3"/>
  <c r="AA23" i="3"/>
  <c r="AI23" i="3"/>
  <c r="AQ23" i="3"/>
  <c r="L311" i="18"/>
  <c r="CA624" i="18"/>
  <c r="CA639" i="18"/>
  <c r="K759" i="18"/>
  <c r="L759" i="18" s="1"/>
  <c r="L791" i="18"/>
  <c r="CF807" i="18"/>
  <c r="BV61" i="20" s="1"/>
  <c r="BV808" i="18"/>
  <c r="CA816" i="18"/>
  <c r="CE823" i="18"/>
  <c r="BW824" i="18"/>
  <c r="L828" i="18"/>
  <c r="L851" i="18"/>
  <c r="L925" i="18"/>
  <c r="L926" i="18"/>
  <c r="BI1053" i="18"/>
  <c r="F13" i="13"/>
  <c r="I13" i="21" s="1"/>
  <c r="C33" i="13"/>
  <c r="Z33" i="21" s="1"/>
  <c r="BW43" i="20"/>
  <c r="E49" i="13"/>
  <c r="P49" i="21" s="1"/>
  <c r="S46" i="12"/>
  <c r="T46" i="12" s="1"/>
  <c r="AB49" i="22"/>
  <c r="AR49" i="22"/>
  <c r="BH49" i="22"/>
  <c r="S120" i="2"/>
  <c r="AA120" i="2"/>
  <c r="AI120" i="2"/>
  <c r="AQ120" i="2"/>
  <c r="AY120" i="2"/>
  <c r="S94" i="2"/>
  <c r="AI94" i="2"/>
  <c r="AQ94" i="2"/>
  <c r="I69" i="2"/>
  <c r="T22" i="3"/>
  <c r="AJ22" i="3"/>
  <c r="AR22" i="3"/>
  <c r="L23" i="3"/>
  <c r="T23" i="3"/>
  <c r="AB23" i="3"/>
  <c r="AJ23" i="3"/>
  <c r="AR23" i="3"/>
  <c r="CD624" i="18"/>
  <c r="BV626" i="18"/>
  <c r="BV625" i="18" s="1"/>
  <c r="CD639" i="18"/>
  <c r="BV644" i="18"/>
  <c r="K800" i="18"/>
  <c r="L800" i="18" s="1"/>
  <c r="CA808" i="18"/>
  <c r="BZ824" i="18"/>
  <c r="L853" i="18"/>
  <c r="L867" i="18"/>
  <c r="L868" i="18"/>
  <c r="L910" i="18"/>
  <c r="L911" i="18"/>
  <c r="L912" i="18"/>
  <c r="L913" i="18"/>
  <c r="L914" i="18"/>
  <c r="L915" i="18"/>
  <c r="L934" i="18"/>
  <c r="D35" i="13"/>
  <c r="U35" i="21" s="1"/>
  <c r="F45" i="13"/>
  <c r="I45" i="21" s="1"/>
  <c r="G61" i="13"/>
  <c r="C61" i="21" s="1"/>
  <c r="W47" i="12"/>
  <c r="X47" i="12" s="1"/>
  <c r="D15" i="2"/>
  <c r="D62" i="2" s="1"/>
  <c r="L15" i="2"/>
  <c r="L20" i="2" s="1"/>
  <c r="J69" i="2"/>
  <c r="AP69" i="2"/>
  <c r="M22" i="3"/>
  <c r="U22" i="3"/>
  <c r="AC22" i="3"/>
  <c r="AK22" i="3"/>
  <c r="AS22" i="3"/>
  <c r="M23" i="3"/>
  <c r="U23" i="3"/>
  <c r="AC23" i="3"/>
  <c r="AK23" i="3"/>
  <c r="AS23" i="3"/>
  <c r="I44" i="22"/>
  <c r="CG624" i="18"/>
  <c r="BY626" i="18"/>
  <c r="BY625" i="18" s="1"/>
  <c r="CG639" i="18"/>
  <c r="BY644" i="18"/>
  <c r="L768" i="18"/>
  <c r="L776" i="18"/>
  <c r="L779" i="18"/>
  <c r="CD808" i="18"/>
  <c r="CB811" i="18"/>
  <c r="CC818" i="18"/>
  <c r="CE824" i="18"/>
  <c r="L856" i="18"/>
  <c r="L859" i="18"/>
  <c r="L886" i="18"/>
  <c r="L887" i="18"/>
  <c r="L888" i="18"/>
  <c r="L889" i="18"/>
  <c r="L918" i="18"/>
  <c r="L919" i="18"/>
  <c r="L921" i="18"/>
  <c r="L922" i="18"/>
  <c r="L936" i="18"/>
  <c r="L937" i="18"/>
  <c r="L938" i="18"/>
  <c r="U40" i="22"/>
  <c r="U40" i="12" s="1"/>
  <c r="O44" i="12"/>
  <c r="AA44" i="12" s="1"/>
  <c r="AB44" i="12" s="1"/>
  <c r="N49" i="22"/>
  <c r="V49" i="22"/>
  <c r="AD49" i="22"/>
  <c r="AL49" i="22"/>
  <c r="BJ49" i="22"/>
  <c r="G56" i="12"/>
  <c r="H56" i="12" s="1"/>
  <c r="W57" i="12"/>
  <c r="X57" i="12" s="1"/>
  <c r="S20" i="2"/>
  <c r="S23" i="2" s="1"/>
  <c r="N22" i="3"/>
  <c r="V22" i="3"/>
  <c r="AD22" i="3"/>
  <c r="AL22" i="3"/>
  <c r="AT22" i="3"/>
  <c r="N23" i="3"/>
  <c r="V23" i="3"/>
  <c r="AD23" i="3"/>
  <c r="AL23" i="3"/>
  <c r="AT23" i="3"/>
  <c r="F10" i="22"/>
  <c r="L2" i="18"/>
  <c r="K770" i="18"/>
  <c r="L770" i="18" s="1"/>
  <c r="K773" i="18"/>
  <c r="L773" i="18" s="1"/>
  <c r="L861" i="18"/>
  <c r="L891" i="18"/>
  <c r="E11" i="13"/>
  <c r="P11" i="21" s="1"/>
  <c r="F26" i="20"/>
  <c r="N26" i="20"/>
  <c r="V26" i="20"/>
  <c r="AD26" i="20"/>
  <c r="AL26" i="20"/>
  <c r="AT26" i="20"/>
  <c r="BJ26" i="20"/>
  <c r="G18" i="13"/>
  <c r="C18" i="21" s="1"/>
  <c r="C21" i="13"/>
  <c r="Z21" i="21" s="1"/>
  <c r="E23" i="13"/>
  <c r="P23" i="21" s="1"/>
  <c r="C24" i="13"/>
  <c r="Z24" i="21" s="1"/>
  <c r="E24" i="13"/>
  <c r="P24" i="21" s="1"/>
  <c r="G31" i="13"/>
  <c r="C31" i="21" s="1"/>
  <c r="G32" i="13"/>
  <c r="C32" i="21" s="1"/>
  <c r="K34" i="20"/>
  <c r="S34" i="20"/>
  <c r="AI34" i="20"/>
  <c r="AQ34" i="20"/>
  <c r="BG34" i="20"/>
  <c r="AU34" i="20"/>
  <c r="O20" i="12"/>
  <c r="P20" i="12" s="1"/>
  <c r="S45" i="12"/>
  <c r="T45" i="12" s="1"/>
  <c r="AE40" i="22"/>
  <c r="BC40" i="22"/>
  <c r="Z49" i="22"/>
  <c r="AP49" i="22"/>
  <c r="S58" i="12"/>
  <c r="T58" i="12" s="1"/>
  <c r="V120" i="2"/>
  <c r="O15" i="2"/>
  <c r="O32" i="2" s="1"/>
  <c r="P32" i="2" s="1"/>
  <c r="D35" i="2"/>
  <c r="E35" i="2" s="1"/>
  <c r="F35" i="2" s="1"/>
  <c r="G35" i="2" s="1"/>
  <c r="H35" i="2" s="1"/>
  <c r="I35" i="2" s="1"/>
  <c r="J35" i="2" s="1"/>
  <c r="K35" i="2" s="1"/>
  <c r="L35" i="2" s="1"/>
  <c r="M35" i="2" s="1"/>
  <c r="N35" i="2" s="1"/>
  <c r="BL35" i="2" s="1"/>
  <c r="O22" i="3"/>
  <c r="W22" i="3"/>
  <c r="AE22" i="3"/>
  <c r="AM22" i="3"/>
  <c r="AU22" i="3"/>
  <c r="O23" i="3"/>
  <c r="W23" i="3"/>
  <c r="AE23" i="3"/>
  <c r="AM23" i="3"/>
  <c r="AU23" i="3"/>
  <c r="CD626" i="18"/>
  <c r="CD625" i="18" s="1"/>
  <c r="CD644" i="18"/>
  <c r="L753" i="18"/>
  <c r="L795" i="18"/>
  <c r="BZ812" i="18"/>
  <c r="L839" i="18"/>
  <c r="L870" i="18"/>
  <c r="L944" i="18"/>
  <c r="L945" i="18"/>
  <c r="L946" i="18"/>
  <c r="L947" i="18"/>
  <c r="L949" i="18"/>
  <c r="J27" i="20"/>
  <c r="R27" i="20"/>
  <c r="Z27" i="20"/>
  <c r="AH27" i="20"/>
  <c r="AP27" i="20"/>
  <c r="AP28" i="20" s="1"/>
  <c r="AX27" i="20"/>
  <c r="AX28" i="20" s="1"/>
  <c r="G26" i="20"/>
  <c r="O26" i="20"/>
  <c r="W26" i="20"/>
  <c r="AE26" i="20"/>
  <c r="AM26" i="20"/>
  <c r="AU26" i="20"/>
  <c r="C32" i="13"/>
  <c r="W17" i="12"/>
  <c r="X17" i="12" s="1"/>
  <c r="U32" i="22"/>
  <c r="U32" i="12" s="1"/>
  <c r="W46" i="12"/>
  <c r="X46" i="12" s="1"/>
  <c r="K49" i="22"/>
  <c r="AA49" i="22"/>
  <c r="AM15" i="2"/>
  <c r="AM62" i="2" s="1"/>
  <c r="P23" i="3"/>
  <c r="X23" i="3"/>
  <c r="AN23" i="3"/>
  <c r="C33" i="22"/>
  <c r="C32" i="22" s="1"/>
  <c r="H1048" i="18"/>
  <c r="CG626" i="18"/>
  <c r="CG625" i="18" s="1"/>
  <c r="CG644" i="18"/>
  <c r="K790" i="18"/>
  <c r="L790" i="18" s="1"/>
  <c r="L874" i="18"/>
  <c r="L875" i="18"/>
  <c r="L877" i="18"/>
  <c r="L878" i="18"/>
  <c r="L894" i="18"/>
  <c r="L895" i="18"/>
  <c r="L896" i="18"/>
  <c r="L897" i="18"/>
  <c r="L952" i="18"/>
  <c r="L954" i="18"/>
  <c r="E34" i="20"/>
  <c r="U34" i="20"/>
  <c r="AC34" i="20"/>
  <c r="AK34" i="20"/>
  <c r="BA34" i="20"/>
  <c r="BA16" i="2" s="1"/>
  <c r="BI34" i="20"/>
  <c r="D41" i="13"/>
  <c r="U41" i="21" s="1"/>
  <c r="E47" i="13"/>
  <c r="P47" i="21" s="1"/>
  <c r="C50" i="13"/>
  <c r="Z50" i="21" s="1"/>
  <c r="C64" i="13"/>
  <c r="BL24" i="2" s="1"/>
  <c r="L16" i="22"/>
  <c r="L6" i="22" s="1"/>
  <c r="T16" i="22"/>
  <c r="T6" i="22" s="1"/>
  <c r="AB16" i="22"/>
  <c r="AB6" i="22" s="1"/>
  <c r="AJ16" i="22"/>
  <c r="AJ6" i="22" s="1"/>
  <c r="AR16" i="22"/>
  <c r="AR6" i="22" s="1"/>
  <c r="AZ16" i="22"/>
  <c r="O40" i="22"/>
  <c r="W40" i="22"/>
  <c r="O56" i="12"/>
  <c r="AA56" i="12" s="1"/>
  <c r="AB56" i="12" s="1"/>
  <c r="X69" i="2"/>
  <c r="I22" i="3"/>
  <c r="Q22" i="3"/>
  <c r="Y22" i="3"/>
  <c r="AG22" i="3"/>
  <c r="AO22" i="3"/>
  <c r="I23" i="3"/>
  <c r="Q23" i="3"/>
  <c r="Y23" i="3"/>
  <c r="AG23" i="3"/>
  <c r="AO23" i="3"/>
  <c r="G40" i="22"/>
  <c r="BV624" i="18"/>
  <c r="BV639" i="18"/>
  <c r="L775" i="18"/>
  <c r="L778" i="18"/>
  <c r="BX807" i="18"/>
  <c r="BN61" i="20" s="1"/>
  <c r="L817" i="18"/>
  <c r="CB822" i="18"/>
  <c r="BW823" i="18"/>
  <c r="L846" i="18"/>
  <c r="L899" i="18"/>
  <c r="L900" i="18"/>
  <c r="L916" i="18"/>
  <c r="U117" i="2"/>
  <c r="AC117" i="2"/>
  <c r="AK117" i="2"/>
  <c r="AS117" i="2"/>
  <c r="BA117" i="2"/>
  <c r="Q120" i="2"/>
  <c r="Y120" i="2"/>
  <c r="AG120" i="2"/>
  <c r="AO120" i="2"/>
  <c r="BM10" i="2"/>
  <c r="BM120" i="2" s="1"/>
  <c r="Q94" i="2"/>
  <c r="Y94" i="2"/>
  <c r="AG94" i="2"/>
  <c r="AO94" i="2"/>
  <c r="AW94" i="2"/>
  <c r="G69" i="2"/>
  <c r="O69" i="2"/>
  <c r="J22" i="3"/>
  <c r="R22" i="3"/>
  <c r="Z22" i="3"/>
  <c r="AH22" i="3"/>
  <c r="AP22" i="3"/>
  <c r="J23" i="3"/>
  <c r="R23" i="3"/>
  <c r="Z23" i="3"/>
  <c r="AH23" i="3"/>
  <c r="AP23" i="3"/>
  <c r="BK40" i="22"/>
  <c r="G47" i="13"/>
  <c r="C47" i="21" s="1"/>
  <c r="G23" i="13"/>
  <c r="C23" i="21" s="1"/>
  <c r="G49" i="13"/>
  <c r="C49" i="21" s="1"/>
  <c r="H44" i="22"/>
  <c r="J1048" i="18"/>
  <c r="H12" i="22"/>
  <c r="G67" i="13"/>
  <c r="C67" i="21" s="1"/>
  <c r="CF622" i="18"/>
  <c r="BX622" i="18"/>
  <c r="CE622" i="18"/>
  <c r="BW622" i="18"/>
  <c r="CD622" i="18"/>
  <c r="BV622" i="18"/>
  <c r="CC622" i="18"/>
  <c r="CB622" i="18"/>
  <c r="CA622" i="18"/>
  <c r="CG622" i="18"/>
  <c r="BY622" i="18"/>
  <c r="CF627" i="18"/>
  <c r="BX627" i="18"/>
  <c r="CE627" i="18"/>
  <c r="BW627" i="18"/>
  <c r="CD627" i="18"/>
  <c r="BV627" i="18"/>
  <c r="CC627" i="18"/>
  <c r="CB627" i="18"/>
  <c r="CA627" i="18"/>
  <c r="CG627" i="18"/>
  <c r="BY627" i="18"/>
  <c r="CF631" i="18"/>
  <c r="BX631" i="18"/>
  <c r="CE631" i="18"/>
  <c r="BW631" i="18"/>
  <c r="CD631" i="18"/>
  <c r="BV631" i="18"/>
  <c r="CC631" i="18"/>
  <c r="CB631" i="18"/>
  <c r="CB630" i="18" s="1"/>
  <c r="BR60" i="20" s="1"/>
  <c r="CA631" i="18"/>
  <c r="CG631" i="18"/>
  <c r="BY631" i="18"/>
  <c r="P50" i="13"/>
  <c r="E50" i="21" s="1"/>
  <c r="P46" i="13"/>
  <c r="E46" i="21" s="1"/>
  <c r="BZ622" i="18"/>
  <c r="BZ627" i="18"/>
  <c r="BY829" i="18"/>
  <c r="BY826" i="18" s="1"/>
  <c r="BY825" i="18" s="1"/>
  <c r="G50" i="3"/>
  <c r="G33" i="3"/>
  <c r="C15" i="13"/>
  <c r="Z15" i="21" s="1"/>
  <c r="G21" i="13"/>
  <c r="C21" i="21" s="1"/>
  <c r="C55" i="13"/>
  <c r="Z55" i="21" s="1"/>
  <c r="CC624" i="18"/>
  <c r="CC626" i="18"/>
  <c r="CC625" i="18" s="1"/>
  <c r="CC632" i="18"/>
  <c r="CC639" i="18"/>
  <c r="BY640" i="18"/>
  <c r="CG640" i="18"/>
  <c r="CC644" i="18"/>
  <c r="K758" i="18"/>
  <c r="L758" i="18" s="1"/>
  <c r="BQ68" i="20"/>
  <c r="BQ43" i="20"/>
  <c r="BZ807" i="18"/>
  <c r="BP61" i="20" s="1"/>
  <c r="CC808" i="18"/>
  <c r="BX809" i="18"/>
  <c r="CF809" i="18"/>
  <c r="CA810" i="18"/>
  <c r="BV811" i="18"/>
  <c r="CD811" i="18"/>
  <c r="BY812" i="18"/>
  <c r="CG812" i="18"/>
  <c r="CB813" i="18"/>
  <c r="BZ815" i="18"/>
  <c r="CC816" i="18"/>
  <c r="BW818" i="18"/>
  <c r="CE818" i="18"/>
  <c r="BZ819" i="18"/>
  <c r="CC820" i="18"/>
  <c r="CA822" i="18"/>
  <c r="BV823" i="18"/>
  <c r="CD823" i="18"/>
  <c r="BY824" i="18"/>
  <c r="CG824" i="18"/>
  <c r="BX829" i="18"/>
  <c r="BX826" i="18" s="1"/>
  <c r="BX825" i="18" s="1"/>
  <c r="CF829" i="18"/>
  <c r="CF826" i="18" s="1"/>
  <c r="CF825" i="18" s="1"/>
  <c r="E46" i="3"/>
  <c r="E31" i="3"/>
  <c r="G32" i="3"/>
  <c r="G49" i="3"/>
  <c r="E47" i="3"/>
  <c r="E30" i="3"/>
  <c r="D27" i="3"/>
  <c r="D44" i="3"/>
  <c r="AZ27" i="23"/>
  <c r="AZ28" i="23" s="1"/>
  <c r="AZ13" i="2"/>
  <c r="AZ27" i="20"/>
  <c r="C8" i="13"/>
  <c r="E8" i="13"/>
  <c r="BV43" i="20"/>
  <c r="D59" i="13"/>
  <c r="U59" i="21" s="1"/>
  <c r="F59" i="13"/>
  <c r="I59" i="21" s="1"/>
  <c r="BS69" i="20"/>
  <c r="BZ640" i="18"/>
  <c r="BY809" i="18"/>
  <c r="C11" i="13"/>
  <c r="G11" i="13"/>
  <c r="E14" i="13"/>
  <c r="P14" i="21" s="1"/>
  <c r="C16" i="13"/>
  <c r="Z16" i="21" s="1"/>
  <c r="G17" i="13"/>
  <c r="C17" i="21" s="1"/>
  <c r="E18" i="13"/>
  <c r="P18" i="21" s="1"/>
  <c r="G14" i="13"/>
  <c r="C14" i="21" s="1"/>
  <c r="D12" i="22"/>
  <c r="F33" i="22"/>
  <c r="F32" i="22" s="1"/>
  <c r="F44" i="22"/>
  <c r="BW624" i="18"/>
  <c r="CE624" i="18"/>
  <c r="BW626" i="18"/>
  <c r="BW625" i="18" s="1"/>
  <c r="CE626" i="18"/>
  <c r="CE625" i="18" s="1"/>
  <c r="BW632" i="18"/>
  <c r="CE632" i="18"/>
  <c r="BW639" i="18"/>
  <c r="CE639" i="18"/>
  <c r="CA640" i="18"/>
  <c r="BW644" i="18"/>
  <c r="CE644" i="18"/>
  <c r="P42" i="13"/>
  <c r="E42" i="21" s="1"/>
  <c r="BL69" i="20"/>
  <c r="BL39" i="20"/>
  <c r="BT69" i="20"/>
  <c r="BT39" i="20"/>
  <c r="CB807" i="18"/>
  <c r="BW808" i="18"/>
  <c r="CE808" i="18"/>
  <c r="BZ809" i="18"/>
  <c r="CC810" i="18"/>
  <c r="BX811" i="18"/>
  <c r="CF811" i="18"/>
  <c r="CA812" i="18"/>
  <c r="BV813" i="18"/>
  <c r="CD813" i="18"/>
  <c r="CB815" i="18"/>
  <c r="BW816" i="18"/>
  <c r="CE816" i="18"/>
  <c r="BY818" i="18"/>
  <c r="CG818" i="18"/>
  <c r="CB819" i="18"/>
  <c r="BW820" i="18"/>
  <c r="CE820" i="18"/>
  <c r="CC822" i="18"/>
  <c r="BX823" i="18"/>
  <c r="CF823" i="18"/>
  <c r="CA824" i="18"/>
  <c r="BZ829" i="18"/>
  <c r="BZ826" i="18" s="1"/>
  <c r="BZ825" i="18" s="1"/>
  <c r="E29" i="3"/>
  <c r="E45" i="3"/>
  <c r="D51" i="3"/>
  <c r="D36" i="3"/>
  <c r="D35" i="3"/>
  <c r="D52" i="3"/>
  <c r="E28" i="3"/>
  <c r="E48" i="3"/>
  <c r="F44" i="3"/>
  <c r="F27" i="3"/>
  <c r="BJ1053" i="18"/>
  <c r="F27" i="20"/>
  <c r="N27" i="20"/>
  <c r="V27" i="20"/>
  <c r="AD27" i="20"/>
  <c r="AL27" i="20"/>
  <c r="AT27" i="20"/>
  <c r="BB13" i="2"/>
  <c r="BB15" i="2" s="1"/>
  <c r="BB27" i="20"/>
  <c r="BJ27" i="20"/>
  <c r="BC14" i="2"/>
  <c r="BC26" i="20"/>
  <c r="C13" i="13"/>
  <c r="E13" i="13"/>
  <c r="G13" i="13"/>
  <c r="C13" i="21" s="1"/>
  <c r="J34" i="20"/>
  <c r="R34" i="20"/>
  <c r="Z34" i="20"/>
  <c r="AH34" i="20"/>
  <c r="AP34" i="20"/>
  <c r="AX34" i="20"/>
  <c r="F34" i="20"/>
  <c r="N34" i="20"/>
  <c r="V34" i="20"/>
  <c r="AD34" i="20"/>
  <c r="AL34" i="20"/>
  <c r="AT34" i="20"/>
  <c r="BB34" i="20"/>
  <c r="BB16" i="2" s="1"/>
  <c r="BJ34" i="20"/>
  <c r="C41" i="13"/>
  <c r="Z41" i="21" s="1"/>
  <c r="C54" i="13"/>
  <c r="E54" i="13"/>
  <c r="G54" i="13"/>
  <c r="D58" i="13"/>
  <c r="F58" i="13"/>
  <c r="G8" i="13"/>
  <c r="E15" i="13"/>
  <c r="P15" i="21" s="1"/>
  <c r="G22" i="13"/>
  <c r="C22" i="21" s="1"/>
  <c r="G22" i="3"/>
  <c r="D29" i="3"/>
  <c r="D45" i="3"/>
  <c r="F47" i="3"/>
  <c r="F30" i="3"/>
  <c r="C18" i="13"/>
  <c r="Z18" i="21" s="1"/>
  <c r="G19" i="13"/>
  <c r="C19" i="21" s="1"/>
  <c r="E20" i="13"/>
  <c r="P20" i="21" s="1"/>
  <c r="G20" i="13"/>
  <c r="C20" i="21" s="1"/>
  <c r="E22" i="13"/>
  <c r="P22" i="21" s="1"/>
  <c r="E12" i="22"/>
  <c r="G33" i="22"/>
  <c r="G32" i="22" s="1"/>
  <c r="F31" i="22"/>
  <c r="F16" i="22" s="1"/>
  <c r="E44" i="22"/>
  <c r="BX624" i="18"/>
  <c r="CF624" i="18"/>
  <c r="BX626" i="18"/>
  <c r="BX625" i="18" s="1"/>
  <c r="CF626" i="18"/>
  <c r="CF625" i="18" s="1"/>
  <c r="BX632" i="18"/>
  <c r="CF632" i="18"/>
  <c r="BX639" i="18"/>
  <c r="CF639" i="18"/>
  <c r="CB640" i="18"/>
  <c r="CB638" i="18" s="1"/>
  <c r="BX644" i="18"/>
  <c r="CF644" i="18"/>
  <c r="BL43" i="20"/>
  <c r="BL68" i="20"/>
  <c r="BT43" i="20"/>
  <c r="BT68" i="20"/>
  <c r="BM69" i="20"/>
  <c r="BM39" i="20"/>
  <c r="BU69" i="20"/>
  <c r="BU39" i="20"/>
  <c r="CC807" i="18"/>
  <c r="BS61" i="20" s="1"/>
  <c r="BX808" i="18"/>
  <c r="CF808" i="18"/>
  <c r="CA809" i="18"/>
  <c r="BV810" i="18"/>
  <c r="CD810" i="18"/>
  <c r="BY811" i="18"/>
  <c r="CG811" i="18"/>
  <c r="CB812" i="18"/>
  <c r="BW813" i="18"/>
  <c r="CE813" i="18"/>
  <c r="CC815" i="18"/>
  <c r="BX816" i="18"/>
  <c r="CF816" i="18"/>
  <c r="BZ818" i="18"/>
  <c r="CC819" i="18"/>
  <c r="BX820" i="18"/>
  <c r="CF820" i="18"/>
  <c r="BV822" i="18"/>
  <c r="CD822" i="18"/>
  <c r="BY823" i="18"/>
  <c r="CG823" i="18"/>
  <c r="CB824" i="18"/>
  <c r="CA829" i="18"/>
  <c r="CA826" i="18" s="1"/>
  <c r="CA825" i="18" s="1"/>
  <c r="F45" i="3"/>
  <c r="F29" i="3"/>
  <c r="G46" i="3"/>
  <c r="G31" i="3"/>
  <c r="E36" i="3"/>
  <c r="E51" i="3"/>
  <c r="G47" i="3"/>
  <c r="G30" i="3"/>
  <c r="E35" i="3"/>
  <c r="E52" i="3"/>
  <c r="F28" i="3"/>
  <c r="F48" i="3"/>
  <c r="BK1053" i="18"/>
  <c r="BC13" i="2"/>
  <c r="BC27" i="20"/>
  <c r="C7" i="13"/>
  <c r="E7" i="13"/>
  <c r="G7" i="13"/>
  <c r="I34" i="20"/>
  <c r="Q34" i="20"/>
  <c r="Y34" i="20"/>
  <c r="AG34" i="20"/>
  <c r="AO34" i="20"/>
  <c r="AW34" i="20"/>
  <c r="BE34" i="20"/>
  <c r="BE16" i="2" s="1"/>
  <c r="C34" i="20"/>
  <c r="C36" i="13"/>
  <c r="Z36" i="21" s="1"/>
  <c r="E36" i="13"/>
  <c r="P36" i="21" s="1"/>
  <c r="AA34" i="20"/>
  <c r="G36" i="13"/>
  <c r="C36" i="21" s="1"/>
  <c r="AY34" i="20"/>
  <c r="AY16" i="2" s="1"/>
  <c r="G34" i="20"/>
  <c r="D37" i="13"/>
  <c r="U37" i="21" s="1"/>
  <c r="O34" i="20"/>
  <c r="W34" i="20"/>
  <c r="AE34" i="20"/>
  <c r="F37" i="13"/>
  <c r="I37" i="21" s="1"/>
  <c r="AM34" i="20"/>
  <c r="BC34" i="20"/>
  <c r="BC16" i="2" s="1"/>
  <c r="BS68" i="20"/>
  <c r="BW61" i="20"/>
  <c r="CG829" i="18"/>
  <c r="CG826" i="18" s="1"/>
  <c r="CG825" i="18" s="1"/>
  <c r="F46" i="3"/>
  <c r="F31" i="3"/>
  <c r="D28" i="3"/>
  <c r="D48" i="3"/>
  <c r="G15" i="13"/>
  <c r="C15" i="21" s="1"/>
  <c r="G16" i="13"/>
  <c r="C16" i="21" s="1"/>
  <c r="C20" i="13"/>
  <c r="Z20" i="21" s="1"/>
  <c r="H33" i="22"/>
  <c r="H32" i="22" s="1"/>
  <c r="H40" i="22"/>
  <c r="CC640" i="18"/>
  <c r="K646" i="18"/>
  <c r="K754" i="18"/>
  <c r="L754" i="18" s="1"/>
  <c r="BM68" i="20"/>
  <c r="BU43" i="20"/>
  <c r="BU68" i="20"/>
  <c r="BN69" i="20"/>
  <c r="BN39" i="20"/>
  <c r="BV69" i="20"/>
  <c r="BV39" i="20"/>
  <c r="BV807" i="18"/>
  <c r="BL61" i="20" s="1"/>
  <c r="CD807" i="18"/>
  <c r="BT61" i="20" s="1"/>
  <c r="BY808" i="18"/>
  <c r="CG808" i="18"/>
  <c r="CB809" i="18"/>
  <c r="BW810" i="18"/>
  <c r="CE810" i="18"/>
  <c r="BZ811" i="18"/>
  <c r="CC812" i="18"/>
  <c r="BX813" i="18"/>
  <c r="CF813" i="18"/>
  <c r="BV815" i="18"/>
  <c r="CD815" i="18"/>
  <c r="BY816" i="18"/>
  <c r="CG816" i="18"/>
  <c r="CA818" i="18"/>
  <c r="BV819" i="18"/>
  <c r="CD819" i="18"/>
  <c r="BY820" i="18"/>
  <c r="CG820" i="18"/>
  <c r="BW822" i="18"/>
  <c r="CE822" i="18"/>
  <c r="BZ823" i="18"/>
  <c r="CC824" i="18"/>
  <c r="CB829" i="18"/>
  <c r="CB826" i="18" s="1"/>
  <c r="CB825" i="18" s="1"/>
  <c r="F36" i="3"/>
  <c r="F51" i="3"/>
  <c r="D49" i="3"/>
  <c r="D32" i="3"/>
  <c r="F52" i="3"/>
  <c r="F35" i="3"/>
  <c r="G5" i="3"/>
  <c r="K1048" i="18"/>
  <c r="BL1053" i="18"/>
  <c r="D8" i="13"/>
  <c r="F8" i="13"/>
  <c r="I26" i="20"/>
  <c r="Q26" i="20"/>
  <c r="Y26" i="20"/>
  <c r="AG26" i="20"/>
  <c r="AO26" i="20"/>
  <c r="AW26" i="20"/>
  <c r="BR39" i="20"/>
  <c r="D51" i="13"/>
  <c r="U51" i="21" s="1"/>
  <c r="F51" i="13"/>
  <c r="I51" i="21" s="1"/>
  <c r="C52" i="13"/>
  <c r="AY17" i="2"/>
  <c r="BP17" i="2" s="1"/>
  <c r="G52" i="13"/>
  <c r="C52" i="21" s="1"/>
  <c r="G59" i="13"/>
  <c r="C59" i="21" s="1"/>
  <c r="D61" i="13"/>
  <c r="F61" i="13"/>
  <c r="C17" i="13"/>
  <c r="Z17" i="21" s="1"/>
  <c r="BR43" i="20"/>
  <c r="BR68" i="20"/>
  <c r="BA13" i="2"/>
  <c r="BA15" i="2" s="1"/>
  <c r="BA27" i="20"/>
  <c r="D10" i="13"/>
  <c r="E16" i="13"/>
  <c r="P16" i="21" s="1"/>
  <c r="E17" i="13"/>
  <c r="P17" i="21" s="1"/>
  <c r="C19" i="13"/>
  <c r="Z19" i="21" s="1"/>
  <c r="E21" i="13"/>
  <c r="P21" i="21" s="1"/>
  <c r="C22" i="13"/>
  <c r="Z22" i="21" s="1"/>
  <c r="E55" i="13"/>
  <c r="P55" i="21" s="1"/>
  <c r="F12" i="22"/>
  <c r="G10" i="22"/>
  <c r="G12" i="22"/>
  <c r="BZ626" i="18"/>
  <c r="BZ625" i="18" s="1"/>
  <c r="BZ632" i="18"/>
  <c r="BZ630" i="18" s="1"/>
  <c r="BZ639" i="18"/>
  <c r="BV640" i="18"/>
  <c r="CD640" i="18"/>
  <c r="BZ644" i="18"/>
  <c r="P33" i="13"/>
  <c r="E33" i="21" s="1"/>
  <c r="K751" i="18"/>
  <c r="L751" i="18" s="1"/>
  <c r="BO69" i="20"/>
  <c r="BO39" i="20"/>
  <c r="BW69" i="20"/>
  <c r="BW39" i="20"/>
  <c r="BW807" i="18"/>
  <c r="BM61" i="20" s="1"/>
  <c r="CE807" i="18"/>
  <c r="BU61" i="20" s="1"/>
  <c r="BZ808" i="18"/>
  <c r="CC809" i="18"/>
  <c r="BX810" i="18"/>
  <c r="CF810" i="18"/>
  <c r="CA811" i="18"/>
  <c r="BV812" i="18"/>
  <c r="CD812" i="18"/>
  <c r="BY813" i="18"/>
  <c r="CG813" i="18"/>
  <c r="BW815" i="18"/>
  <c r="CE815" i="18"/>
  <c r="BZ816" i="18"/>
  <c r="CB818" i="18"/>
  <c r="BW819" i="18"/>
  <c r="CE819" i="18"/>
  <c r="BZ820" i="18"/>
  <c r="BX822" i="18"/>
  <c r="CF822" i="18"/>
  <c r="CA823" i="18"/>
  <c r="BV824" i="18"/>
  <c r="CD824" i="18"/>
  <c r="CC829" i="18"/>
  <c r="CC826" i="18" s="1"/>
  <c r="CC825" i="18" s="1"/>
  <c r="BM82" i="20"/>
  <c r="D22" i="3"/>
  <c r="D43" i="3"/>
  <c r="D23" i="3"/>
  <c r="D26" i="3"/>
  <c r="G45" i="3"/>
  <c r="G29" i="3"/>
  <c r="D34" i="3"/>
  <c r="D53" i="3"/>
  <c r="E49" i="3"/>
  <c r="E32" i="3"/>
  <c r="D33" i="3"/>
  <c r="D50" i="3"/>
  <c r="G28" i="3"/>
  <c r="G48" i="3"/>
  <c r="J27" i="23"/>
  <c r="J28" i="23" s="1"/>
  <c r="R27" i="23"/>
  <c r="R28" i="23" s="1"/>
  <c r="Z27" i="23"/>
  <c r="Z28" i="23" s="1"/>
  <c r="AH27" i="23"/>
  <c r="AH28" i="23" s="1"/>
  <c r="AX27" i="23"/>
  <c r="AX28" i="23" s="1"/>
  <c r="F9" i="13"/>
  <c r="E10" i="13"/>
  <c r="G10" i="13"/>
  <c r="D11" i="13"/>
  <c r="F11" i="13"/>
  <c r="J26" i="20"/>
  <c r="R26" i="20"/>
  <c r="Z26" i="20"/>
  <c r="AH26" i="20"/>
  <c r="AP26" i="20"/>
  <c r="AX26" i="20"/>
  <c r="D14" i="13"/>
  <c r="U14" i="21" s="1"/>
  <c r="F14" i="13"/>
  <c r="I14" i="21" s="1"/>
  <c r="P14" i="13"/>
  <c r="E14" i="21" s="1"/>
  <c r="D15" i="13"/>
  <c r="U15" i="21" s="1"/>
  <c r="F15" i="13"/>
  <c r="I15" i="21" s="1"/>
  <c r="P15" i="13"/>
  <c r="E15" i="21" s="1"/>
  <c r="F16" i="13"/>
  <c r="I16" i="21" s="1"/>
  <c r="P16" i="13"/>
  <c r="E16" i="21" s="1"/>
  <c r="D17" i="13"/>
  <c r="U17" i="21" s="1"/>
  <c r="F17" i="13"/>
  <c r="I17" i="21" s="1"/>
  <c r="P17" i="13"/>
  <c r="E17" i="21" s="1"/>
  <c r="D18" i="13"/>
  <c r="U18" i="21" s="1"/>
  <c r="F18" i="13"/>
  <c r="I18" i="21" s="1"/>
  <c r="P18" i="13"/>
  <c r="E18" i="21" s="1"/>
  <c r="D19" i="13"/>
  <c r="U19" i="21" s="1"/>
  <c r="F19" i="13"/>
  <c r="I19" i="21" s="1"/>
  <c r="P19" i="13"/>
  <c r="E19" i="21" s="1"/>
  <c r="D20" i="13"/>
  <c r="U20" i="21" s="1"/>
  <c r="F20" i="13"/>
  <c r="I20" i="21" s="1"/>
  <c r="P20" i="13"/>
  <c r="E20" i="21" s="1"/>
  <c r="D21" i="13"/>
  <c r="U21" i="21" s="1"/>
  <c r="F21" i="13"/>
  <c r="I21" i="21" s="1"/>
  <c r="P21" i="13"/>
  <c r="E21" i="21" s="1"/>
  <c r="D22" i="13"/>
  <c r="U22" i="21" s="1"/>
  <c r="F22" i="13"/>
  <c r="I22" i="21" s="1"/>
  <c r="P22" i="13"/>
  <c r="E22" i="21" s="1"/>
  <c r="D23" i="13"/>
  <c r="U23" i="21" s="1"/>
  <c r="D24" i="13"/>
  <c r="U24" i="21" s="1"/>
  <c r="D25" i="13"/>
  <c r="U25" i="21" s="1"/>
  <c r="BA26" i="20"/>
  <c r="P31" i="13"/>
  <c r="C35" i="13"/>
  <c r="D47" i="13"/>
  <c r="U47" i="21" s="1"/>
  <c r="F47" i="13"/>
  <c r="I47" i="21" s="1"/>
  <c r="P47" i="13"/>
  <c r="E47" i="21" s="1"/>
  <c r="D48" i="13"/>
  <c r="U48" i="21" s="1"/>
  <c r="F48" i="13"/>
  <c r="I48" i="21" s="1"/>
  <c r="P48" i="13"/>
  <c r="E48" i="21" s="1"/>
  <c r="D49" i="13"/>
  <c r="U49" i="21" s="1"/>
  <c r="F49" i="13"/>
  <c r="I49" i="21" s="1"/>
  <c r="P49" i="13"/>
  <c r="E49" i="21" s="1"/>
  <c r="D50" i="13"/>
  <c r="U50" i="21" s="1"/>
  <c r="F50" i="13"/>
  <c r="I50" i="21" s="1"/>
  <c r="BW640" i="18"/>
  <c r="CE640" i="18"/>
  <c r="BP69" i="20"/>
  <c r="BP39" i="20"/>
  <c r="BV809" i="18"/>
  <c r="CD809" i="18"/>
  <c r="BY810" i="18"/>
  <c r="CG810" i="18"/>
  <c r="BY822" i="18"/>
  <c r="CG822" i="18"/>
  <c r="BV829" i="18"/>
  <c r="CD829" i="18"/>
  <c r="CD826" i="18" s="1"/>
  <c r="CD825" i="18" s="1"/>
  <c r="E22" i="3"/>
  <c r="E23" i="3"/>
  <c r="E26" i="3"/>
  <c r="E43" i="3"/>
  <c r="E34" i="3"/>
  <c r="E53" i="3"/>
  <c r="G36" i="3"/>
  <c r="G51" i="3"/>
  <c r="F49" i="3"/>
  <c r="F32" i="3"/>
  <c r="G52" i="3"/>
  <c r="G35" i="3"/>
  <c r="E33" i="3"/>
  <c r="E50" i="3"/>
  <c r="C26" i="20"/>
  <c r="K26" i="20"/>
  <c r="S26" i="20"/>
  <c r="AA26" i="20"/>
  <c r="AI26" i="20"/>
  <c r="AQ26" i="20"/>
  <c r="AY14" i="2"/>
  <c r="AY26" i="20"/>
  <c r="G12" i="13"/>
  <c r="C12" i="21" s="1"/>
  <c r="BG26" i="20"/>
  <c r="D13" i="13"/>
  <c r="BB26" i="20"/>
  <c r="E40" i="13"/>
  <c r="P40" i="21" s="1"/>
  <c r="F42" i="13"/>
  <c r="I42" i="21" s="1"/>
  <c r="D43" i="13"/>
  <c r="U43" i="21" s="1"/>
  <c r="BN43" i="20"/>
  <c r="C45" i="13"/>
  <c r="Z45" i="21" s="1"/>
  <c r="E45" i="13"/>
  <c r="P45" i="21" s="1"/>
  <c r="G45" i="13"/>
  <c r="C45" i="21" s="1"/>
  <c r="D46" i="13"/>
  <c r="U46" i="21" s="1"/>
  <c r="F46" i="13"/>
  <c r="I46" i="21" s="1"/>
  <c r="F54" i="13"/>
  <c r="D60" i="13"/>
  <c r="U60" i="21" s="1"/>
  <c r="F60" i="13"/>
  <c r="I60" i="21" s="1"/>
  <c r="BL80" i="20"/>
  <c r="CG809" i="18"/>
  <c r="G26" i="3"/>
  <c r="G43" i="3"/>
  <c r="G23" i="3"/>
  <c r="G34" i="3"/>
  <c r="G53" i="3"/>
  <c r="E27" i="3"/>
  <c r="E44" i="3"/>
  <c r="F10" i="13"/>
  <c r="C14" i="13"/>
  <c r="Z14" i="21" s="1"/>
  <c r="E19" i="13"/>
  <c r="P19" i="21" s="1"/>
  <c r="G55" i="13"/>
  <c r="C55" i="21" s="1"/>
  <c r="I12" i="22"/>
  <c r="C40" i="22"/>
  <c r="BX640" i="18"/>
  <c r="BP68" i="20"/>
  <c r="BP43" i="20"/>
  <c r="BQ69" i="20"/>
  <c r="BQ39" i="20"/>
  <c r="BY807" i="18"/>
  <c r="BW809" i="18"/>
  <c r="BX812" i="18"/>
  <c r="BY815" i="18"/>
  <c r="BV818" i="18"/>
  <c r="BY819" i="18"/>
  <c r="BX824" i="18"/>
  <c r="BW829" i="18"/>
  <c r="BW826" i="18" s="1"/>
  <c r="BW825" i="18" s="1"/>
  <c r="F22" i="3"/>
  <c r="F26" i="3"/>
  <c r="F23" i="3"/>
  <c r="F43" i="3"/>
  <c r="D46" i="3"/>
  <c r="D31" i="3"/>
  <c r="F34" i="3"/>
  <c r="F53" i="3"/>
  <c r="D47" i="3"/>
  <c r="D30" i="3"/>
  <c r="F50" i="3"/>
  <c r="F33" i="3"/>
  <c r="AY13" i="2"/>
  <c r="AY27" i="20"/>
  <c r="D7" i="13"/>
  <c r="F7" i="13"/>
  <c r="D26" i="20"/>
  <c r="L26" i="20"/>
  <c r="T26" i="20"/>
  <c r="AB26" i="20"/>
  <c r="AJ26" i="20"/>
  <c r="AR26" i="20"/>
  <c r="AZ14" i="2"/>
  <c r="AZ26" i="20"/>
  <c r="BH26" i="20"/>
  <c r="G33" i="13"/>
  <c r="C33" i="21" s="1"/>
  <c r="F36" i="13"/>
  <c r="I36" i="21" s="1"/>
  <c r="C37" i="13"/>
  <c r="Z37" i="21" s="1"/>
  <c r="BO43" i="20"/>
  <c r="BB24" i="2"/>
  <c r="E67" i="13"/>
  <c r="E52" i="13"/>
  <c r="G25" i="13"/>
  <c r="C25" i="21" s="1"/>
  <c r="E35" i="13"/>
  <c r="F23" i="13"/>
  <c r="I23" i="21" s="1"/>
  <c r="P23" i="13"/>
  <c r="E23" i="21" s="1"/>
  <c r="F24" i="13"/>
  <c r="I24" i="21" s="1"/>
  <c r="P24" i="13"/>
  <c r="E24" i="21" s="1"/>
  <c r="F25" i="13"/>
  <c r="I25" i="21" s="1"/>
  <c r="P25" i="13"/>
  <c r="E25" i="21" s="1"/>
  <c r="E38" i="13"/>
  <c r="P38" i="21" s="1"/>
  <c r="G38" i="13"/>
  <c r="C38" i="21" s="1"/>
  <c r="D39" i="13"/>
  <c r="U39" i="21" s="1"/>
  <c r="F39" i="13"/>
  <c r="I39" i="21" s="1"/>
  <c r="D40" i="13"/>
  <c r="U40" i="21" s="1"/>
  <c r="E41" i="13"/>
  <c r="P41" i="21" s="1"/>
  <c r="G41" i="13"/>
  <c r="C41" i="21" s="1"/>
  <c r="C42" i="13"/>
  <c r="Z42" i="21" s="1"/>
  <c r="E42" i="13"/>
  <c r="P42" i="21" s="1"/>
  <c r="E43" i="13"/>
  <c r="P43" i="21" s="1"/>
  <c r="G43" i="13"/>
  <c r="C43" i="21" s="1"/>
  <c r="C44" i="13"/>
  <c r="Z44" i="21" s="1"/>
  <c r="E44" i="13"/>
  <c r="P44" i="21" s="1"/>
  <c r="F64" i="13"/>
  <c r="D67" i="13"/>
  <c r="F67" i="13"/>
  <c r="P67" i="13"/>
  <c r="F68" i="13"/>
  <c r="D69" i="13"/>
  <c r="F69" i="13"/>
  <c r="F31" i="13"/>
  <c r="E32" i="13"/>
  <c r="P32" i="21" s="1"/>
  <c r="F33" i="13"/>
  <c r="I33" i="21" s="1"/>
  <c r="D32" i="13"/>
  <c r="D33" i="13"/>
  <c r="U33" i="21" s="1"/>
  <c r="G35" i="13"/>
  <c r="F32" i="13"/>
  <c r="I32" i="21" s="1"/>
  <c r="D68" i="13"/>
  <c r="D45" i="13"/>
  <c r="U45" i="21" s="1"/>
  <c r="G44" i="13"/>
  <c r="C44" i="21" s="1"/>
  <c r="D64" i="13"/>
  <c r="D36" i="13"/>
  <c r="U36" i="21" s="1"/>
  <c r="E37" i="13"/>
  <c r="P37" i="21" s="1"/>
  <c r="G37" i="13"/>
  <c r="C37" i="21" s="1"/>
  <c r="C46" i="13"/>
  <c r="Z46" i="21" s="1"/>
  <c r="E46" i="13"/>
  <c r="P46" i="21" s="1"/>
  <c r="G46" i="13"/>
  <c r="C46" i="21" s="1"/>
  <c r="C47" i="13"/>
  <c r="Z47" i="21" s="1"/>
  <c r="C48" i="13"/>
  <c r="Z48" i="21" s="1"/>
  <c r="E48" i="13"/>
  <c r="P48" i="21" s="1"/>
  <c r="G48" i="13"/>
  <c r="C48" i="21" s="1"/>
  <c r="C49" i="13"/>
  <c r="Z49" i="21" s="1"/>
  <c r="E50" i="13"/>
  <c r="P50" i="21" s="1"/>
  <c r="G50" i="13"/>
  <c r="C50" i="21" s="1"/>
  <c r="C51" i="13"/>
  <c r="Z51" i="21" s="1"/>
  <c r="G51" i="13"/>
  <c r="C51" i="21" s="1"/>
  <c r="D52" i="13"/>
  <c r="F52" i="13"/>
  <c r="D54" i="13"/>
  <c r="D55" i="13"/>
  <c r="U55" i="21" s="1"/>
  <c r="F55" i="13"/>
  <c r="I55" i="21" s="1"/>
  <c r="C58" i="13"/>
  <c r="E58" i="13"/>
  <c r="AY21" i="2"/>
  <c r="BP21" i="2" s="1"/>
  <c r="G58" i="13"/>
  <c r="C58" i="21" s="1"/>
  <c r="C59" i="13"/>
  <c r="Z59" i="21" s="1"/>
  <c r="C60" i="13"/>
  <c r="Z60" i="21" s="1"/>
  <c r="E60" i="13"/>
  <c r="P60" i="21" s="1"/>
  <c r="G60" i="13"/>
  <c r="C60" i="21" s="1"/>
  <c r="C61" i="13"/>
  <c r="AY22" i="2"/>
  <c r="BP22" i="2" s="1"/>
  <c r="G42" i="13"/>
  <c r="C42" i="21" s="1"/>
  <c r="C23" i="13"/>
  <c r="Z23" i="21" s="1"/>
  <c r="G24" i="13"/>
  <c r="C24" i="21" s="1"/>
  <c r="C25" i="13"/>
  <c r="Z25" i="21" s="1"/>
  <c r="F38" i="13"/>
  <c r="I38" i="21" s="1"/>
  <c r="C39" i="13"/>
  <c r="Z39" i="21" s="1"/>
  <c r="E39" i="13"/>
  <c r="P39" i="21" s="1"/>
  <c r="G39" i="13"/>
  <c r="C39" i="21" s="1"/>
  <c r="C40" i="13"/>
  <c r="Z40" i="21" s="1"/>
  <c r="G40" i="13"/>
  <c r="C40" i="21" s="1"/>
  <c r="F41" i="13"/>
  <c r="I41" i="21" s="1"/>
  <c r="P41" i="13"/>
  <c r="E41" i="21" s="1"/>
  <c r="D42" i="13"/>
  <c r="U42" i="21" s="1"/>
  <c r="F43" i="13"/>
  <c r="I43" i="21" s="1"/>
  <c r="D44" i="13"/>
  <c r="U44" i="21" s="1"/>
  <c r="F44" i="13"/>
  <c r="I44" i="21" s="1"/>
  <c r="E64" i="13"/>
  <c r="AY24" i="2"/>
  <c r="G64" i="13"/>
  <c r="C64" i="21" s="1"/>
  <c r="C67" i="13"/>
  <c r="AY27" i="2"/>
  <c r="BP27" i="2" s="1"/>
  <c r="C68" i="13"/>
  <c r="E68" i="13"/>
  <c r="AY28" i="2"/>
  <c r="BP28" i="2" s="1"/>
  <c r="G68" i="13"/>
  <c r="C68" i="21" s="1"/>
  <c r="C69" i="13"/>
  <c r="AY29" i="2"/>
  <c r="BP29" i="2" s="1"/>
  <c r="C38" i="13"/>
  <c r="Z38" i="21" s="1"/>
  <c r="F40" i="13"/>
  <c r="I40" i="21" s="1"/>
  <c r="E69" i="13"/>
  <c r="E31" i="13"/>
  <c r="E33" i="13"/>
  <c r="P33" i="21" s="1"/>
  <c r="F35" i="13"/>
  <c r="E25" i="13"/>
  <c r="P25" i="21" s="1"/>
  <c r="D38" i="13"/>
  <c r="U38" i="21" s="1"/>
  <c r="C43" i="13"/>
  <c r="Z43" i="21" s="1"/>
  <c r="E51" i="13"/>
  <c r="P51" i="21" s="1"/>
  <c r="E61" i="13"/>
  <c r="G69" i="13"/>
  <c r="C69" i="21" s="1"/>
  <c r="BA16" i="22"/>
  <c r="AL16" i="22"/>
  <c r="AL6" i="22" s="1"/>
  <c r="Y62" i="2"/>
  <c r="Y20" i="2"/>
  <c r="BH16" i="22"/>
  <c r="BH6" i="22" s="1"/>
  <c r="I41" i="12"/>
  <c r="O41" i="12" s="1"/>
  <c r="P41" i="12" s="1"/>
  <c r="BF40" i="22"/>
  <c r="I40" i="12" s="1"/>
  <c r="G33" i="12"/>
  <c r="H33" i="12" s="1"/>
  <c r="AY32" i="22"/>
  <c r="M40" i="22"/>
  <c r="H62" i="2"/>
  <c r="H20" i="2"/>
  <c r="P62" i="2"/>
  <c r="P20" i="2"/>
  <c r="AN62" i="2"/>
  <c r="AN20" i="2"/>
  <c r="AV62" i="2"/>
  <c r="AV20" i="2"/>
  <c r="AF20" i="2"/>
  <c r="R16" i="22"/>
  <c r="R6" i="22" s="1"/>
  <c r="AX16" i="22"/>
  <c r="AX6" i="22" s="1"/>
  <c r="AU40" i="22"/>
  <c r="O58" i="12"/>
  <c r="Z16" i="22"/>
  <c r="Z6" i="22" s="1"/>
  <c r="AP16" i="22"/>
  <c r="AP6" i="22" s="1"/>
  <c r="M16" i="22"/>
  <c r="M6" i="22" s="1"/>
  <c r="AC16" i="22"/>
  <c r="AC6" i="22" s="1"/>
  <c r="AK16" i="22"/>
  <c r="AK6" i="22" s="1"/>
  <c r="AS16" i="22"/>
  <c r="AS6" i="22" s="1"/>
  <c r="BI16" i="22"/>
  <c r="BI6" i="22" s="1"/>
  <c r="N16" i="22"/>
  <c r="N6" i="22" s="1"/>
  <c r="V16" i="22"/>
  <c r="V6" i="22" s="1"/>
  <c r="AD16" i="22"/>
  <c r="AD6" i="22" s="1"/>
  <c r="BB16" i="22"/>
  <c r="BJ16" i="22"/>
  <c r="BJ6" i="22" s="1"/>
  <c r="G24" i="12"/>
  <c r="H24" i="12" s="1"/>
  <c r="Q40" i="22"/>
  <c r="Y40" i="22"/>
  <c r="AG40" i="22"/>
  <c r="AO40" i="22"/>
  <c r="AW40" i="22"/>
  <c r="BE40" i="22"/>
  <c r="M50" i="12"/>
  <c r="O50" i="12" s="1"/>
  <c r="AT49" i="22"/>
  <c r="M49" i="12" s="1"/>
  <c r="AO49" i="22"/>
  <c r="W55" i="12"/>
  <c r="X55" i="12" s="1"/>
  <c r="BP120" i="2"/>
  <c r="AP20" i="2"/>
  <c r="AP62" i="2"/>
  <c r="AD20" i="2"/>
  <c r="K58" i="12"/>
  <c r="L58" i="12" s="1"/>
  <c r="G58" i="12"/>
  <c r="H58" i="12" s="1"/>
  <c r="O57" i="12"/>
  <c r="AB132" i="2"/>
  <c r="AJ132" i="2"/>
  <c r="AR132" i="2"/>
  <c r="AW120" i="2"/>
  <c r="BO10" i="2"/>
  <c r="BO120" i="2" s="1"/>
  <c r="Z62" i="2"/>
  <c r="Z20" i="2"/>
  <c r="AW64" i="2"/>
  <c r="AW23" i="2"/>
  <c r="W95" i="2"/>
  <c r="W69" i="2"/>
  <c r="AE95" i="2"/>
  <c r="AE69" i="2"/>
  <c r="AM95" i="2"/>
  <c r="AM69" i="2"/>
  <c r="AU95" i="2"/>
  <c r="AU69" i="2"/>
  <c r="AQ20" i="2"/>
  <c r="U16" i="22"/>
  <c r="U16" i="12" s="1"/>
  <c r="M32" i="22"/>
  <c r="AC32" i="22"/>
  <c r="AK32" i="22"/>
  <c r="AS32" i="22"/>
  <c r="BI32" i="22"/>
  <c r="L40" i="22"/>
  <c r="AB40" i="22"/>
  <c r="AR40" i="22"/>
  <c r="BH40" i="22"/>
  <c r="AM40" i="22"/>
  <c r="G57" i="12"/>
  <c r="H57" i="12" s="1"/>
  <c r="K57" i="12"/>
  <c r="L57" i="12" s="1"/>
  <c r="S56" i="12"/>
  <c r="T56" i="12" s="1"/>
  <c r="AC132" i="2"/>
  <c r="AK132" i="2"/>
  <c r="AS133" i="2"/>
  <c r="I62" i="2"/>
  <c r="I20" i="2"/>
  <c r="AX62" i="2"/>
  <c r="AX20" i="2"/>
  <c r="P95" i="2"/>
  <c r="P69" i="2"/>
  <c r="AW62" i="2"/>
  <c r="AF16" i="22"/>
  <c r="AF6" i="22" s="1"/>
  <c r="AN16" i="22"/>
  <c r="AN6" i="22" s="1"/>
  <c r="P40" i="22"/>
  <c r="X40" i="22"/>
  <c r="K56" i="12"/>
  <c r="L56" i="12" s="1"/>
  <c r="O55" i="12"/>
  <c r="K62" i="2"/>
  <c r="K20" i="2"/>
  <c r="AI62" i="2"/>
  <c r="AI20" i="2"/>
  <c r="J62" i="2"/>
  <c r="J20" i="2"/>
  <c r="AG62" i="2"/>
  <c r="AG20" i="2"/>
  <c r="O16" i="22"/>
  <c r="O6" i="22" s="1"/>
  <c r="W16" i="22"/>
  <c r="W6" i="22" s="1"/>
  <c r="AE16" i="22"/>
  <c r="AE6" i="22" s="1"/>
  <c r="AM16" i="22"/>
  <c r="AM6" i="22" s="1"/>
  <c r="AU16" i="22"/>
  <c r="AU6" i="22" s="1"/>
  <c r="BC16" i="22"/>
  <c r="BC6" i="22" s="1"/>
  <c r="K16" i="22"/>
  <c r="K6" i="22" s="1"/>
  <c r="S16" i="22"/>
  <c r="S6" i="22" s="1"/>
  <c r="AQ16" i="22"/>
  <c r="AQ6" i="22" s="1"/>
  <c r="N40" i="22"/>
  <c r="V40" i="22"/>
  <c r="AD40" i="22"/>
  <c r="AL40" i="22"/>
  <c r="BB40" i="22"/>
  <c r="E40" i="12" s="1"/>
  <c r="BJ40" i="22"/>
  <c r="G55" i="12"/>
  <c r="H55" i="12" s="1"/>
  <c r="K55" i="12"/>
  <c r="L55" i="12" s="1"/>
  <c r="AH62" i="2"/>
  <c r="AH20" i="2"/>
  <c r="F20" i="2"/>
  <c r="P16" i="22"/>
  <c r="P6" i="22" s="1"/>
  <c r="X16" i="22"/>
  <c r="X6" i="22" s="1"/>
  <c r="AV16" i="22"/>
  <c r="AV6" i="22" s="1"/>
  <c r="BD16" i="22"/>
  <c r="BD6" i="22" s="1"/>
  <c r="AA16" i="22"/>
  <c r="AA6" i="22" s="1"/>
  <c r="AI16" i="22"/>
  <c r="AI6" i="22" s="1"/>
  <c r="BG16" i="22"/>
  <c r="BG6" i="22" s="1"/>
  <c r="T40" i="22"/>
  <c r="AJ40" i="22"/>
  <c r="AZ40" i="22"/>
  <c r="L49" i="22"/>
  <c r="E62" i="2"/>
  <c r="E20" i="2"/>
  <c r="M20" i="2"/>
  <c r="M62" i="2"/>
  <c r="U62" i="2"/>
  <c r="U20" i="2"/>
  <c r="AC62" i="2"/>
  <c r="AC20" i="2"/>
  <c r="AK95" i="2"/>
  <c r="AK15" i="2"/>
  <c r="AK69" i="2"/>
  <c r="AS69" i="2"/>
  <c r="AS15" i="2"/>
  <c r="Q20" i="2"/>
  <c r="L32" i="22"/>
  <c r="T32" i="22"/>
  <c r="AB32" i="22"/>
  <c r="AJ32" i="22"/>
  <c r="AR32" i="22"/>
  <c r="AZ32" i="22"/>
  <c r="BH32" i="22"/>
  <c r="AP40" i="22"/>
  <c r="N62" i="2"/>
  <c r="N20" i="2"/>
  <c r="V62" i="2"/>
  <c r="V20" i="2"/>
  <c r="AL62" i="2"/>
  <c r="AL20" i="2"/>
  <c r="T94" i="2"/>
  <c r="T15" i="2"/>
  <c r="AB94" i="2"/>
  <c r="AB15" i="2"/>
  <c r="AJ94" i="2"/>
  <c r="AJ15" i="2"/>
  <c r="AR94" i="2"/>
  <c r="AR15" i="2"/>
  <c r="R62" i="2"/>
  <c r="R20" i="2"/>
  <c r="AO62" i="2"/>
  <c r="AO20" i="2"/>
  <c r="X49" i="22"/>
  <c r="AN49" i="22"/>
  <c r="BD49" i="22"/>
  <c r="AA132" i="2"/>
  <c r="AI132" i="2"/>
  <c r="AQ133" i="2"/>
  <c r="P120" i="2"/>
  <c r="X120" i="2"/>
  <c r="AF120" i="2"/>
  <c r="AN120" i="2"/>
  <c r="AV120" i="2"/>
  <c r="R94" i="2"/>
  <c r="Z94" i="2"/>
  <c r="AH94" i="2"/>
  <c r="AP94" i="2"/>
  <c r="AX94" i="2"/>
  <c r="X15" i="2"/>
  <c r="F69" i="2"/>
  <c r="N69" i="2"/>
  <c r="V95" i="2"/>
  <c r="V69" i="2"/>
  <c r="AD69" i="2"/>
  <c r="AD95" i="2"/>
  <c r="AL69" i="2"/>
  <c r="AL95" i="2"/>
  <c r="AT69" i="2"/>
  <c r="AT95" i="2"/>
  <c r="AD132" i="2"/>
  <c r="AL132" i="2"/>
  <c r="AT133" i="2"/>
  <c r="BP117" i="2"/>
  <c r="BC117" i="2"/>
  <c r="U94" i="2"/>
  <c r="AC94" i="2"/>
  <c r="AK94" i="2"/>
  <c r="AS94" i="2"/>
  <c r="C15" i="2"/>
  <c r="AA15" i="2"/>
  <c r="Q95" i="2"/>
  <c r="Q69" i="2"/>
  <c r="Y95" i="2"/>
  <c r="Y69" i="2"/>
  <c r="AG95" i="2"/>
  <c r="AG69" i="2"/>
  <c r="AO95" i="2"/>
  <c r="AO69" i="2"/>
  <c r="AW95" i="2"/>
  <c r="AW69" i="2"/>
  <c r="Y40" i="12"/>
  <c r="AE132" i="2"/>
  <c r="AM133" i="2"/>
  <c r="AU133" i="2"/>
  <c r="T120" i="2"/>
  <c r="AB120" i="2"/>
  <c r="AJ120" i="2"/>
  <c r="AR120" i="2"/>
  <c r="AZ120" i="2"/>
  <c r="V94" i="2"/>
  <c r="AD94" i="2"/>
  <c r="AL94" i="2"/>
  <c r="AT94" i="2"/>
  <c r="R95" i="2"/>
  <c r="R69" i="2"/>
  <c r="Z95" i="2"/>
  <c r="Z69" i="2"/>
  <c r="AH95" i="2"/>
  <c r="AH69" i="2"/>
  <c r="R49" i="22"/>
  <c r="AX49" i="22"/>
  <c r="AF132" i="2"/>
  <c r="AN133" i="2"/>
  <c r="AV133" i="2"/>
  <c r="Q117" i="2"/>
  <c r="Y117" i="2"/>
  <c r="AG117" i="2"/>
  <c r="AO117" i="2"/>
  <c r="U120" i="2"/>
  <c r="AC120" i="2"/>
  <c r="AK120" i="2"/>
  <c r="AS120" i="2"/>
  <c r="BA120" i="2"/>
  <c r="W94" i="2"/>
  <c r="AE94" i="2"/>
  <c r="AM94" i="2"/>
  <c r="AU94" i="2"/>
  <c r="C69" i="2"/>
  <c r="K69" i="2"/>
  <c r="S95" i="2"/>
  <c r="S69" i="2"/>
  <c r="AA69" i="2"/>
  <c r="AI95" i="2"/>
  <c r="AI69" i="2"/>
  <c r="AQ95" i="2"/>
  <c r="AQ69" i="2"/>
  <c r="AF40" i="22"/>
  <c r="AN40" i="22"/>
  <c r="AV40" i="22"/>
  <c r="BD40" i="22"/>
  <c r="S49" i="22"/>
  <c r="AG132" i="2"/>
  <c r="AO133" i="2"/>
  <c r="AW133" i="2"/>
  <c r="AD120" i="2"/>
  <c r="AL120" i="2"/>
  <c r="AT120" i="2"/>
  <c r="BB120" i="2"/>
  <c r="P94" i="2"/>
  <c r="X94" i="2"/>
  <c r="AF94" i="2"/>
  <c r="AN94" i="2"/>
  <c r="AV94" i="2"/>
  <c r="L69" i="2"/>
  <c r="T69" i="2"/>
  <c r="T95" i="2"/>
  <c r="AB95" i="2"/>
  <c r="AB69" i="2"/>
  <c r="AJ95" i="2"/>
  <c r="AJ69" i="2"/>
  <c r="AR95" i="2"/>
  <c r="AR69" i="2"/>
  <c r="AH132" i="2"/>
  <c r="AP132" i="2"/>
  <c r="AX132" i="2"/>
  <c r="O120" i="2"/>
  <c r="W120" i="2"/>
  <c r="AE120" i="2"/>
  <c r="AM120" i="2"/>
  <c r="AU120" i="2"/>
  <c r="BC120" i="2"/>
  <c r="G20" i="2"/>
  <c r="W20" i="2"/>
  <c r="W62" i="2"/>
  <c r="AE62" i="2"/>
  <c r="AE20" i="2"/>
  <c r="E69" i="2"/>
  <c r="M69" i="2"/>
  <c r="U95" i="2"/>
  <c r="U69" i="2"/>
  <c r="AC69" i="2"/>
  <c r="AF95" i="2"/>
  <c r="AN95" i="2"/>
  <c r="AN69" i="2"/>
  <c r="AV95" i="2"/>
  <c r="AV69" i="2"/>
  <c r="AP95" i="2"/>
  <c r="AX95" i="2"/>
  <c r="AX69" i="2"/>
  <c r="AF69" i="2"/>
  <c r="AC95" i="2"/>
  <c r="AS95" i="2"/>
  <c r="P22" i="3"/>
  <c r="X22" i="3"/>
  <c r="AF22" i="3"/>
  <c r="AN22" i="3"/>
  <c r="AV22" i="3"/>
  <c r="G45" i="12"/>
  <c r="H45" i="12" s="1"/>
  <c r="K45" i="12"/>
  <c r="L45" i="12" s="1"/>
  <c r="O46" i="12"/>
  <c r="AA46" i="12" s="1"/>
  <c r="AB46" i="12" s="1"/>
  <c r="S44" i="12"/>
  <c r="T44" i="12" s="1"/>
  <c r="G44" i="12"/>
  <c r="H44" i="12" s="1"/>
  <c r="K44" i="12"/>
  <c r="L44" i="12" s="1"/>
  <c r="W45" i="12"/>
  <c r="X45" i="12" s="1"/>
  <c r="O45" i="12"/>
  <c r="W44" i="12"/>
  <c r="X44" i="12" s="1"/>
  <c r="K46" i="12"/>
  <c r="L46" i="12" s="1"/>
  <c r="G46" i="12"/>
  <c r="H46" i="12" s="1"/>
  <c r="AY49" i="22"/>
  <c r="I24" i="12"/>
  <c r="I47" i="12"/>
  <c r="O47" i="12" s="1"/>
  <c r="K40" i="22"/>
  <c r="S40" i="22"/>
  <c r="AA40" i="22"/>
  <c r="AI40" i="22"/>
  <c r="AQ40" i="22"/>
  <c r="BG40" i="22"/>
  <c r="G47" i="12"/>
  <c r="H47" i="12" s="1"/>
  <c r="AH49" i="22"/>
  <c r="Q49" i="12" s="1"/>
  <c r="O117" i="2"/>
  <c r="W117" i="2"/>
  <c r="AE117" i="2"/>
  <c r="AM117" i="2"/>
  <c r="AU117" i="2"/>
  <c r="AH40" i="22"/>
  <c r="Y49" i="12"/>
  <c r="AT40" i="22"/>
  <c r="M40" i="12" s="1"/>
  <c r="BF49" i="22"/>
  <c r="I49" i="12" s="1"/>
  <c r="AG71" i="12" s="1"/>
  <c r="AH71" i="12" s="1"/>
  <c r="S12" i="12"/>
  <c r="T12" i="12" s="1"/>
  <c r="P12" i="12"/>
  <c r="G12" i="12"/>
  <c r="K12" i="12"/>
  <c r="L12" i="12" s="1"/>
  <c r="W19" i="12"/>
  <c r="X19" i="12" s="1"/>
  <c r="S11" i="12"/>
  <c r="T11" i="12" s="1"/>
  <c r="P11" i="12"/>
  <c r="W12" i="12"/>
  <c r="X12" i="12" s="1"/>
  <c r="K11" i="12"/>
  <c r="L11" i="12" s="1"/>
  <c r="K33" i="12"/>
  <c r="L33" i="12" s="1"/>
  <c r="W11" i="12"/>
  <c r="X11" i="12" s="1"/>
  <c r="S19" i="12"/>
  <c r="T19" i="12" s="1"/>
  <c r="P19" i="12"/>
  <c r="G19" i="12"/>
  <c r="K19" i="12"/>
  <c r="L19" i="12" s="1"/>
  <c r="H17" i="22"/>
  <c r="K102" i="18"/>
  <c r="I17" i="22" s="1"/>
  <c r="H18" i="22"/>
  <c r="K105" i="18"/>
  <c r="I18" i="22" s="1"/>
  <c r="H21" i="22"/>
  <c r="K119" i="18"/>
  <c r="I21" i="22" s="1"/>
  <c r="H22" i="22"/>
  <c r="K131" i="18"/>
  <c r="I22" i="22" s="1"/>
  <c r="H23" i="22"/>
  <c r="K137" i="18"/>
  <c r="I23" i="22" s="1"/>
  <c r="H24" i="22"/>
  <c r="K140" i="18"/>
  <c r="I24" i="22" s="1"/>
  <c r="E31" i="22"/>
  <c r="E16" i="22" s="1"/>
  <c r="E32" i="22"/>
  <c r="G23" i="12"/>
  <c r="H23" i="12" s="1"/>
  <c r="AW117" i="2"/>
  <c r="G31" i="22"/>
  <c r="G16" i="22" s="1"/>
  <c r="AY16" i="22"/>
  <c r="AY6" i="22" s="1"/>
  <c r="O26" i="12"/>
  <c r="P26" i="12" s="1"/>
  <c r="O32" i="22"/>
  <c r="W32" i="22"/>
  <c r="AE32" i="22"/>
  <c r="AM32" i="22"/>
  <c r="AU32" i="22"/>
  <c r="BC32" i="22"/>
  <c r="H31" i="22"/>
  <c r="Q16" i="22"/>
  <c r="Q6" i="22" s="1"/>
  <c r="Y16" i="22"/>
  <c r="Y6" i="22" s="1"/>
  <c r="AG16" i="22"/>
  <c r="AG6" i="22" s="1"/>
  <c r="AO16" i="22"/>
  <c r="AO6" i="22" s="1"/>
  <c r="AW16" i="22"/>
  <c r="AW6" i="22" s="1"/>
  <c r="BE16" i="22"/>
  <c r="BE6" i="22" s="1"/>
  <c r="N32" i="22"/>
  <c r="V32" i="22"/>
  <c r="AD32" i="22"/>
  <c r="AL32" i="22"/>
  <c r="BB32" i="22"/>
  <c r="E32" i="12" s="1"/>
  <c r="BJ32" i="22"/>
  <c r="P32" i="22"/>
  <c r="X32" i="22"/>
  <c r="AF32" i="22"/>
  <c r="AN32" i="22"/>
  <c r="AV32" i="22"/>
  <c r="BD32" i="22"/>
  <c r="G11" i="12"/>
  <c r="BN4" i="2"/>
  <c r="AQ132" i="2"/>
  <c r="I31" i="22"/>
  <c r="AP133" i="2"/>
  <c r="AS132" i="2"/>
  <c r="D10" i="22"/>
  <c r="H10" i="22"/>
  <c r="AH16" i="22"/>
  <c r="R32" i="22"/>
  <c r="Z32" i="22"/>
  <c r="AP32" i="22"/>
  <c r="AX32" i="22"/>
  <c r="C31" i="22"/>
  <c r="C16" i="22" s="1"/>
  <c r="G18" i="12"/>
  <c r="H18" i="12" s="1"/>
  <c r="Q32" i="22"/>
  <c r="Y32" i="22"/>
  <c r="AG32" i="22"/>
  <c r="AO32" i="22"/>
  <c r="AW32" i="22"/>
  <c r="BE32" i="22"/>
  <c r="S117" i="2"/>
  <c r="AA117" i="2"/>
  <c r="AI117" i="2"/>
  <c r="AQ117" i="2"/>
  <c r="AY117" i="2"/>
  <c r="D31" i="22"/>
  <c r="D16" i="22" s="1"/>
  <c r="D32" i="22"/>
  <c r="AT16" i="22"/>
  <c r="M16" i="12" s="1"/>
  <c r="BF16" i="22"/>
  <c r="I27" i="23"/>
  <c r="I28" i="23" s="1"/>
  <c r="Q27" i="23"/>
  <c r="Q28" i="23" s="1"/>
  <c r="Y27" i="23"/>
  <c r="Y28" i="23" s="1"/>
  <c r="AG27" i="23"/>
  <c r="AG28" i="23" s="1"/>
  <c r="BI10" i="23"/>
  <c r="G26" i="23"/>
  <c r="O26" i="23"/>
  <c r="W26" i="23"/>
  <c r="AE26" i="23"/>
  <c r="AM26" i="23"/>
  <c r="AU26" i="23"/>
  <c r="BJ16" i="23"/>
  <c r="BI18" i="23"/>
  <c r="BI20" i="23"/>
  <c r="BK20" i="23"/>
  <c r="BH24" i="23"/>
  <c r="BJ24" i="23"/>
  <c r="BI7" i="23"/>
  <c r="BK7" i="23"/>
  <c r="H26" i="23"/>
  <c r="P26" i="23"/>
  <c r="X26" i="23"/>
  <c r="AF26" i="23"/>
  <c r="AN26" i="23"/>
  <c r="AV26" i="23"/>
  <c r="BH13" i="23"/>
  <c r="BJ13" i="23"/>
  <c r="BK13" i="23"/>
  <c r="BI17" i="23"/>
  <c r="BH21" i="23"/>
  <c r="BJ21" i="23"/>
  <c r="BK21" i="23"/>
  <c r="BI25" i="23"/>
  <c r="BH7" i="23"/>
  <c r="BH8" i="23"/>
  <c r="BJ8" i="23"/>
  <c r="BH10" i="23"/>
  <c r="BJ10" i="23"/>
  <c r="BK14" i="23"/>
  <c r="BH16" i="23"/>
  <c r="BH18" i="23"/>
  <c r="BJ18" i="23"/>
  <c r="BK22" i="23"/>
  <c r="BI11" i="23"/>
  <c r="BK11" i="23"/>
  <c r="J26" i="23"/>
  <c r="R26" i="23"/>
  <c r="Z26" i="23"/>
  <c r="AH26" i="23"/>
  <c r="AP26" i="23"/>
  <c r="AX26" i="23"/>
  <c r="BH15" i="23"/>
  <c r="BJ15" i="23"/>
  <c r="BI19" i="23"/>
  <c r="BK19" i="23"/>
  <c r="BH23" i="23"/>
  <c r="BJ23" i="23"/>
  <c r="G27" i="23"/>
  <c r="G28" i="23" s="1"/>
  <c r="BI6" i="23"/>
  <c r="BI143" i="23" s="1"/>
  <c r="W27" i="23"/>
  <c r="W28" i="23" s="1"/>
  <c r="AE27" i="23"/>
  <c r="AE28" i="23" s="1"/>
  <c r="C26" i="23"/>
  <c r="K26" i="23"/>
  <c r="S26" i="23"/>
  <c r="BJ12" i="23"/>
  <c r="AI26" i="23"/>
  <c r="AQ26" i="23"/>
  <c r="I26" i="23"/>
  <c r="Q26" i="23"/>
  <c r="Y26" i="23"/>
  <c r="AG26" i="23"/>
  <c r="AO26" i="23"/>
  <c r="AW26" i="23"/>
  <c r="BK16" i="23"/>
  <c r="BH20" i="23"/>
  <c r="BJ20" i="23"/>
  <c r="BI22" i="23"/>
  <c r="BI24" i="23"/>
  <c r="BK24" i="23"/>
  <c r="BJ7" i="23"/>
  <c r="D26" i="23"/>
  <c r="L26" i="23"/>
  <c r="T26" i="23"/>
  <c r="AB26" i="23"/>
  <c r="AJ26" i="23"/>
  <c r="AR26" i="23"/>
  <c r="BI13" i="23"/>
  <c r="BI16" i="23"/>
  <c r="BH17" i="23"/>
  <c r="BJ17" i="23"/>
  <c r="BK17" i="23"/>
  <c r="BI21" i="23"/>
  <c r="BH25" i="23"/>
  <c r="BJ25" i="23"/>
  <c r="BK25" i="23"/>
  <c r="BI8" i="23"/>
  <c r="BK8" i="23"/>
  <c r="BK10" i="23"/>
  <c r="E26" i="23"/>
  <c r="M26" i="23"/>
  <c r="U26" i="23"/>
  <c r="AC26" i="23"/>
  <c r="AK26" i="23"/>
  <c r="AS26" i="23"/>
  <c r="BH14" i="23"/>
  <c r="BJ14" i="23"/>
  <c r="BK18" i="23"/>
  <c r="BH22" i="23"/>
  <c r="BJ22" i="23"/>
  <c r="BH11" i="23"/>
  <c r="BJ11" i="23"/>
  <c r="F26" i="23"/>
  <c r="N26" i="23"/>
  <c r="V26" i="23"/>
  <c r="AD26" i="23"/>
  <c r="AL26" i="23"/>
  <c r="AT26" i="23"/>
  <c r="BI15" i="23"/>
  <c r="BK15" i="23"/>
  <c r="BH19" i="23"/>
  <c r="BJ19" i="23"/>
  <c r="BI23" i="23"/>
  <c r="BK23" i="23"/>
  <c r="AR27" i="23"/>
  <c r="AR28" i="23" s="1"/>
  <c r="BI14" i="23"/>
  <c r="BK6" i="23"/>
  <c r="AS27" i="23"/>
  <c r="AS28" i="23" s="1"/>
  <c r="BA27" i="23"/>
  <c r="BA28" i="23" s="1"/>
  <c r="AQ143" i="23"/>
  <c r="AY143" i="23"/>
  <c r="AX143" i="23"/>
  <c r="AA26" i="23"/>
  <c r="BL26" i="23"/>
  <c r="AT27" i="23"/>
  <c r="AT28" i="23" s="1"/>
  <c r="BB27" i="23"/>
  <c r="BB28" i="23" s="1"/>
  <c r="BJ6" i="23"/>
  <c r="BH12" i="23"/>
  <c r="O27" i="23"/>
  <c r="AM27" i="23"/>
  <c r="AU27" i="23"/>
  <c r="AU28" i="23" s="1"/>
  <c r="BC27" i="23"/>
  <c r="BC28" i="23" s="1"/>
  <c r="BI12" i="23"/>
  <c r="AN27" i="23"/>
  <c r="AN28" i="23" s="1"/>
  <c r="AV27" i="23"/>
  <c r="AV28" i="23" s="1"/>
  <c r="AO27" i="23"/>
  <c r="AO28" i="23" s="1"/>
  <c r="AW27" i="23"/>
  <c r="AW28" i="23" s="1"/>
  <c r="BH6" i="23"/>
  <c r="BK12" i="23"/>
  <c r="AP27" i="23"/>
  <c r="AP28" i="23" s="1"/>
  <c r="O8" i="12"/>
  <c r="AA8" i="12" s="1"/>
  <c r="AB8" i="12" s="1"/>
  <c r="S9" i="12"/>
  <c r="T9" i="12" s="1"/>
  <c r="W8" i="12"/>
  <c r="X8" i="12" s="1"/>
  <c r="G9" i="12"/>
  <c r="H9" i="12" s="1"/>
  <c r="K9" i="12"/>
  <c r="L9" i="12" s="1"/>
  <c r="S8" i="12"/>
  <c r="T8" i="12" s="1"/>
  <c r="K8" i="12"/>
  <c r="L8" i="12" s="1"/>
  <c r="G8" i="12"/>
  <c r="H8" i="12" s="1"/>
  <c r="W9" i="12"/>
  <c r="X9" i="12" s="1"/>
  <c r="O9" i="12"/>
  <c r="AA9" i="12" s="1"/>
  <c r="AB9" i="12" s="1"/>
  <c r="S31" i="12"/>
  <c r="T31" i="12" s="1"/>
  <c r="K7" i="12"/>
  <c r="L7" i="12" s="1"/>
  <c r="G31" i="12"/>
  <c r="H31" i="12" s="1"/>
  <c r="K31" i="12"/>
  <c r="L31" i="12" s="1"/>
  <c r="S23" i="12"/>
  <c r="T23" i="12" s="1"/>
  <c r="S36" i="12"/>
  <c r="T36" i="12" s="1"/>
  <c r="W7" i="12"/>
  <c r="X7" i="12" s="1"/>
  <c r="O7" i="12"/>
  <c r="W21" i="12"/>
  <c r="X21" i="12" s="1"/>
  <c r="O21" i="12"/>
  <c r="W31" i="12"/>
  <c r="X31" i="12" s="1"/>
  <c r="O31" i="12"/>
  <c r="G36" i="12"/>
  <c r="H36" i="12" s="1"/>
  <c r="K36" i="12"/>
  <c r="L36" i="12" s="1"/>
  <c r="W18" i="12"/>
  <c r="X18" i="12" s="1"/>
  <c r="O18" i="12"/>
  <c r="S25" i="12"/>
  <c r="T25" i="12" s="1"/>
  <c r="S34" i="12"/>
  <c r="T34" i="12" s="1"/>
  <c r="G25" i="12"/>
  <c r="H25" i="12" s="1"/>
  <c r="K25" i="12"/>
  <c r="L25" i="12" s="1"/>
  <c r="W34" i="12"/>
  <c r="X34" i="12" s="1"/>
  <c r="K21" i="12"/>
  <c r="L21" i="12" s="1"/>
  <c r="G7" i="12"/>
  <c r="H7" i="12" s="1"/>
  <c r="W35" i="12"/>
  <c r="X35" i="12" s="1"/>
  <c r="O35" i="12"/>
  <c r="W10" i="12"/>
  <c r="X10" i="12" s="1"/>
  <c r="O10" i="12"/>
  <c r="S18" i="12"/>
  <c r="T18" i="12" s="1"/>
  <c r="S20" i="12"/>
  <c r="T20" i="12" s="1"/>
  <c r="S22" i="12"/>
  <c r="T22" i="12" s="1"/>
  <c r="S24" i="12"/>
  <c r="T24" i="12" s="1"/>
  <c r="W25" i="12"/>
  <c r="X25" i="12" s="1"/>
  <c r="O25" i="12"/>
  <c r="S26" i="12"/>
  <c r="T26" i="12" s="1"/>
  <c r="AT32" i="22"/>
  <c r="M32" i="12" s="1"/>
  <c r="K34" i="12"/>
  <c r="L34" i="12" s="1"/>
  <c r="AR133" i="2"/>
  <c r="BK16" i="22"/>
  <c r="K18" i="12"/>
  <c r="L18" i="12" s="1"/>
  <c r="G20" i="12"/>
  <c r="H20" i="12" s="1"/>
  <c r="K20" i="12"/>
  <c r="L20" i="12" s="1"/>
  <c r="K22" i="12"/>
  <c r="L22" i="12" s="1"/>
  <c r="G22" i="12"/>
  <c r="H22" i="12" s="1"/>
  <c r="G26" i="12"/>
  <c r="H26" i="12" s="1"/>
  <c r="K26" i="12"/>
  <c r="L26" i="12" s="1"/>
  <c r="BK32" i="22"/>
  <c r="G21" i="12"/>
  <c r="H21" i="12" s="1"/>
  <c r="O23" i="12"/>
  <c r="G34" i="12"/>
  <c r="H34" i="12" s="1"/>
  <c r="AX133" i="2"/>
  <c r="K23" i="12"/>
  <c r="L23" i="12" s="1"/>
  <c r="S7" i="12"/>
  <c r="T7" i="12" s="1"/>
  <c r="S35" i="12"/>
  <c r="T35" i="12" s="1"/>
  <c r="W36" i="12"/>
  <c r="X36" i="12" s="1"/>
  <c r="O36" i="12"/>
  <c r="Y6" i="12"/>
  <c r="W23" i="12"/>
  <c r="X23" i="12" s="1"/>
  <c r="O34" i="12"/>
  <c r="BO117" i="2"/>
  <c r="K10" i="12"/>
  <c r="L10" i="12" s="1"/>
  <c r="G10" i="12"/>
  <c r="H10" i="12" s="1"/>
  <c r="S10" i="12"/>
  <c r="T10" i="12" s="1"/>
  <c r="S17" i="12"/>
  <c r="T17" i="12" s="1"/>
  <c r="W20" i="12"/>
  <c r="X20" i="12" s="1"/>
  <c r="S21" i="12"/>
  <c r="T21" i="12" s="1"/>
  <c r="W22" i="12"/>
  <c r="X22" i="12" s="1"/>
  <c r="O22" i="12"/>
  <c r="W24" i="12"/>
  <c r="X24" i="12" s="1"/>
  <c r="W26" i="12"/>
  <c r="X26" i="12" s="1"/>
  <c r="AH32" i="22"/>
  <c r="Q32" i="12" s="1"/>
  <c r="BF32" i="22"/>
  <c r="I32" i="12" s="1"/>
  <c r="K35" i="12"/>
  <c r="L35" i="12" s="1"/>
  <c r="G35" i="12"/>
  <c r="H35" i="12" s="1"/>
  <c r="BO4" i="2"/>
  <c r="R117" i="2"/>
  <c r="Z117" i="2"/>
  <c r="AH117" i="2"/>
  <c r="AP117" i="2"/>
  <c r="AX117" i="2"/>
  <c r="T117" i="2"/>
  <c r="AB117" i="2"/>
  <c r="AJ117" i="2"/>
  <c r="AR117" i="2"/>
  <c r="AZ117" i="2"/>
  <c r="AT132" i="2"/>
  <c r="AM132" i="2"/>
  <c r="AU132" i="2"/>
  <c r="V117" i="2"/>
  <c r="AD117" i="2"/>
  <c r="AL117" i="2"/>
  <c r="AT117" i="2"/>
  <c r="BB117" i="2"/>
  <c r="AN132" i="2"/>
  <c r="AV132" i="2"/>
  <c r="AO132" i="2"/>
  <c r="AW132" i="2"/>
  <c r="P117" i="2"/>
  <c r="X117" i="2"/>
  <c r="AF117" i="2"/>
  <c r="AN117" i="2"/>
  <c r="AV117" i="2"/>
  <c r="D40" i="22"/>
  <c r="E40" i="22"/>
  <c r="S41" i="12"/>
  <c r="T41" i="12" s="1"/>
  <c r="F40" i="22"/>
  <c r="W42" i="12"/>
  <c r="X42" i="12" s="1"/>
  <c r="K48" i="12"/>
  <c r="L48" i="12" s="1"/>
  <c r="G48" i="12"/>
  <c r="H48" i="12" s="1"/>
  <c r="F49" i="22"/>
  <c r="I40" i="22"/>
  <c r="S42" i="12"/>
  <c r="T42" i="12" s="1"/>
  <c r="O42" i="12"/>
  <c r="W48" i="12"/>
  <c r="X48" i="12" s="1"/>
  <c r="W50" i="12"/>
  <c r="X50" i="12" s="1"/>
  <c r="U49" i="22"/>
  <c r="U49" i="12" s="1"/>
  <c r="S48" i="12"/>
  <c r="T48" i="12" s="1"/>
  <c r="S43" i="12"/>
  <c r="T43" i="12" s="1"/>
  <c r="S47" i="12"/>
  <c r="T47" i="12" s="1"/>
  <c r="W51" i="12"/>
  <c r="X51" i="12" s="1"/>
  <c r="O51" i="12"/>
  <c r="W41" i="12"/>
  <c r="X41" i="12" s="1"/>
  <c r="K50" i="12"/>
  <c r="L50" i="12" s="1"/>
  <c r="AY40" i="22"/>
  <c r="G41" i="12"/>
  <c r="G43" i="12"/>
  <c r="H43" i="12" s="1"/>
  <c r="K43" i="12"/>
  <c r="L43" i="12" s="1"/>
  <c r="BK49" i="22"/>
  <c r="K42" i="12"/>
  <c r="L42" i="12" s="1"/>
  <c r="G42" i="12"/>
  <c r="H42" i="12" s="1"/>
  <c r="G51" i="12"/>
  <c r="H51" i="12" s="1"/>
  <c r="K51" i="12"/>
  <c r="L51" i="12" s="1"/>
  <c r="G50" i="12"/>
  <c r="H50" i="12" s="1"/>
  <c r="W43" i="12"/>
  <c r="X43" i="12" s="1"/>
  <c r="O43" i="12"/>
  <c r="S51" i="12"/>
  <c r="T51" i="12" s="1"/>
  <c r="BM9" i="2"/>
  <c r="BM117" i="2" s="1"/>
  <c r="BN9" i="2"/>
  <c r="BN117" i="2" s="1"/>
  <c r="K691" i="18"/>
  <c r="L691" i="18" s="1"/>
  <c r="K702" i="18"/>
  <c r="L702" i="18" s="1"/>
  <c r="BV700" i="18"/>
  <c r="CD700" i="18"/>
  <c r="BY718" i="18"/>
  <c r="BO40" i="20" s="1"/>
  <c r="CG718" i="18"/>
  <c r="BW40" i="20" s="1"/>
  <c r="CB718" i="18"/>
  <c r="BR40" i="20" s="1"/>
  <c r="P13" i="13"/>
  <c r="K603" i="18"/>
  <c r="BS35" i="20"/>
  <c r="CA700" i="18"/>
  <c r="K734" i="18"/>
  <c r="L734" i="18" s="1"/>
  <c r="K744" i="18"/>
  <c r="L744" i="18" s="1"/>
  <c r="BM11" i="20"/>
  <c r="BU11" i="20"/>
  <c r="P10" i="13"/>
  <c r="E10" i="21" s="1"/>
  <c r="BZ690" i="18"/>
  <c r="K696" i="18"/>
  <c r="L696" i="18" s="1"/>
  <c r="K703" i="18"/>
  <c r="L703" i="18" s="1"/>
  <c r="K709" i="18"/>
  <c r="L709" i="18" s="1"/>
  <c r="K715" i="18"/>
  <c r="K725" i="18"/>
  <c r="K730" i="18"/>
  <c r="L730" i="18" s="1"/>
  <c r="BZ729" i="18"/>
  <c r="BP38" i="20" s="1"/>
  <c r="K732" i="18"/>
  <c r="L732" i="18" s="1"/>
  <c r="BW729" i="18"/>
  <c r="BM38" i="20" s="1"/>
  <c r="K739" i="18"/>
  <c r="L739" i="18" s="1"/>
  <c r="K742" i="18"/>
  <c r="L742" i="18" s="1"/>
  <c r="BV741" i="18"/>
  <c r="K749" i="18"/>
  <c r="L749" i="18" s="1"/>
  <c r="K600" i="18"/>
  <c r="BL7" i="20"/>
  <c r="BV599" i="18"/>
  <c r="BT7" i="20"/>
  <c r="CD599" i="18"/>
  <c r="CD598" i="18" s="1"/>
  <c r="K692" i="18"/>
  <c r="L692" i="18" s="1"/>
  <c r="BV690" i="18"/>
  <c r="CD690" i="18"/>
  <c r="BT36" i="20" s="1"/>
  <c r="K701" i="18"/>
  <c r="L701" i="18" s="1"/>
  <c r="K707" i="18"/>
  <c r="L707" i="18" s="1"/>
  <c r="K723" i="18"/>
  <c r="BW741" i="18"/>
  <c r="CE741" i="18"/>
  <c r="K602" i="18"/>
  <c r="BL11" i="20"/>
  <c r="K655" i="18"/>
  <c r="L655" i="18" s="1"/>
  <c r="BL35" i="20"/>
  <c r="BM7" i="20"/>
  <c r="BW599" i="18"/>
  <c r="BW598" i="18" s="1"/>
  <c r="BU7" i="20"/>
  <c r="CE599" i="18"/>
  <c r="CE598" i="18" s="1"/>
  <c r="BW690" i="18"/>
  <c r="CE690" i="18"/>
  <c r="CB700" i="18"/>
  <c r="BR51" i="20" s="1"/>
  <c r="K706" i="18"/>
  <c r="L706" i="18" s="1"/>
  <c r="BZ714" i="18"/>
  <c r="BP44" i="20" s="1"/>
  <c r="K719" i="18"/>
  <c r="K721" i="18"/>
  <c r="K728" i="18"/>
  <c r="L728" i="18" s="1"/>
  <c r="BX729" i="18"/>
  <c r="BN38" i="20" s="1"/>
  <c r="CF729" i="18"/>
  <c r="BV38" i="20" s="1"/>
  <c r="CB729" i="18"/>
  <c r="BR38" i="20" s="1"/>
  <c r="K733" i="18"/>
  <c r="L733" i="18" s="1"/>
  <c r="K735" i="18"/>
  <c r="K737" i="18"/>
  <c r="L737" i="18" s="1"/>
  <c r="BV747" i="18"/>
  <c r="BT11" i="20"/>
  <c r="BT35" i="20"/>
  <c r="CA690" i="18"/>
  <c r="BY729" i="18"/>
  <c r="BO38" i="20" s="1"/>
  <c r="CG729" i="18"/>
  <c r="BW38" i="20" s="1"/>
  <c r="K740" i="18"/>
  <c r="L740" i="18" s="1"/>
  <c r="CC700" i="18"/>
  <c r="BX714" i="18"/>
  <c r="BN44" i="20" s="1"/>
  <c r="K605" i="18"/>
  <c r="K843" i="18"/>
  <c r="L843" i="18" s="1"/>
  <c r="BW834" i="18" l="1"/>
  <c r="BM43" i="20"/>
  <c r="BU51" i="20"/>
  <c r="AU62" i="2"/>
  <c r="AT62" i="2"/>
  <c r="CF593" i="18"/>
  <c r="BV6" i="20" s="1"/>
  <c r="BO70" i="23"/>
  <c r="BQ75" i="23"/>
  <c r="BQ80" i="23"/>
  <c r="BQ73" i="23"/>
  <c r="BQ74" i="23"/>
  <c r="BQ71" i="23"/>
  <c r="BQ82" i="23"/>
  <c r="BQ76" i="23"/>
  <c r="BQ83" i="23"/>
  <c r="BQ70" i="23"/>
  <c r="BQ79" i="23"/>
  <c r="BQ77" i="23"/>
  <c r="BQ78" i="23"/>
  <c r="BQ72" i="23"/>
  <c r="BQ81" i="23"/>
  <c r="BP70" i="23"/>
  <c r="BN70" i="23"/>
  <c r="BM70" i="23"/>
  <c r="BQ51" i="23"/>
  <c r="BQ44" i="23"/>
  <c r="BQ46" i="23"/>
  <c r="BQ52" i="23"/>
  <c r="BQ39" i="23"/>
  <c r="BQ47" i="23"/>
  <c r="BQ48" i="23"/>
  <c r="BQ50" i="23"/>
  <c r="BQ45" i="23"/>
  <c r="BQ40" i="23"/>
  <c r="BQ42" i="23"/>
  <c r="BQ43" i="23"/>
  <c r="BQ41" i="23"/>
  <c r="BQ49" i="23"/>
  <c r="BQ51" i="20"/>
  <c r="BL139" i="23"/>
  <c r="AY140" i="23"/>
  <c r="BL84" i="23"/>
  <c r="BL53" i="23"/>
  <c r="BL54" i="23" s="1"/>
  <c r="BL112" i="23"/>
  <c r="BL113" i="23" s="1"/>
  <c r="BL27" i="23"/>
  <c r="BL28" i="23" s="1"/>
  <c r="CB593" i="18"/>
  <c r="BR6" i="20" s="1"/>
  <c r="BP13" i="2"/>
  <c r="BS51" i="20"/>
  <c r="BP24" i="2"/>
  <c r="O37" i="13"/>
  <c r="O11" i="13"/>
  <c r="BX842" i="18"/>
  <c r="BN12" i="20" s="1"/>
  <c r="BO80" i="20" s="1"/>
  <c r="BM51" i="20"/>
  <c r="BN81" i="20" s="1"/>
  <c r="AE56" i="20"/>
  <c r="AE62" i="20" s="1"/>
  <c r="AE65" i="20" s="1"/>
  <c r="BF132" i="2"/>
  <c r="BN51" i="20"/>
  <c r="BO81" i="20" s="1"/>
  <c r="BF133" i="2"/>
  <c r="BN37" i="23"/>
  <c r="O35" i="13"/>
  <c r="K26" i="13"/>
  <c r="O43" i="13"/>
  <c r="BP16" i="2"/>
  <c r="BB6" i="22"/>
  <c r="E6" i="12" s="1"/>
  <c r="E37" i="12" s="1"/>
  <c r="F7" i="12" s="1"/>
  <c r="E16" i="12"/>
  <c r="L26" i="13"/>
  <c r="I26" i="13"/>
  <c r="O44" i="13"/>
  <c r="O38" i="13"/>
  <c r="O40" i="13"/>
  <c r="O7" i="13"/>
  <c r="M26" i="13"/>
  <c r="O39" i="13"/>
  <c r="BP14" i="2"/>
  <c r="O69" i="13"/>
  <c r="J26" i="13"/>
  <c r="O68" i="13"/>
  <c r="I31" i="24"/>
  <c r="M53" i="13"/>
  <c r="I38" i="24"/>
  <c r="N31" i="24"/>
  <c r="U31" i="24" s="1"/>
  <c r="V31" i="24" s="1"/>
  <c r="J30" i="13"/>
  <c r="I52" i="24"/>
  <c r="L53" i="13"/>
  <c r="N39" i="24"/>
  <c r="O56" i="20"/>
  <c r="O62" i="20" s="1"/>
  <c r="O65" i="20" s="1"/>
  <c r="I53" i="13"/>
  <c r="K30" i="13"/>
  <c r="K53" i="13"/>
  <c r="BE95" i="2"/>
  <c r="BE69" i="2"/>
  <c r="I6" i="13"/>
  <c r="BE20" i="2"/>
  <c r="BE132" i="2"/>
  <c r="BE133" i="2"/>
  <c r="W56" i="20"/>
  <c r="W62" i="20" s="1"/>
  <c r="W70" i="20" s="1"/>
  <c r="K34" i="13"/>
  <c r="K37" i="22"/>
  <c r="M30" i="13"/>
  <c r="I30" i="13"/>
  <c r="I34" i="13"/>
  <c r="J34" i="13"/>
  <c r="M34" i="13"/>
  <c r="K6" i="13"/>
  <c r="M6" i="13"/>
  <c r="L34" i="13"/>
  <c r="BV51" i="20"/>
  <c r="BW81" i="20" s="1"/>
  <c r="BA6" i="22"/>
  <c r="L30" i="13"/>
  <c r="I30" i="24" s="1"/>
  <c r="J53" i="13"/>
  <c r="L6" i="13"/>
  <c r="J6" i="13"/>
  <c r="CB621" i="18"/>
  <c r="BR58" i="20" s="1"/>
  <c r="AW56" i="20"/>
  <c r="AW62" i="20" s="1"/>
  <c r="AW65" i="20" s="1"/>
  <c r="BE64" i="22" s="1"/>
  <c r="BO14" i="23"/>
  <c r="G56" i="20"/>
  <c r="G62" i="20" s="1"/>
  <c r="G70" i="20" s="1"/>
  <c r="AK56" i="20"/>
  <c r="AK62" i="20" s="1"/>
  <c r="AK71" i="20" s="1"/>
  <c r="BL85" i="23"/>
  <c r="AM56" i="20"/>
  <c r="AM62" i="20" s="1"/>
  <c r="AM71" i="20" s="1"/>
  <c r="BQ26" i="23"/>
  <c r="AY28" i="23"/>
  <c r="AX85" i="23"/>
  <c r="AZ6" i="22"/>
  <c r="BD20" i="2"/>
  <c r="BD64" i="2" s="1"/>
  <c r="CD621" i="18"/>
  <c r="BT59" i="20" s="1"/>
  <c r="D52" i="22"/>
  <c r="AU56" i="20"/>
  <c r="AU62" i="20" s="1"/>
  <c r="AU71" i="20" s="1"/>
  <c r="E6" i="22"/>
  <c r="E37" i="22" s="1"/>
  <c r="BT80" i="20"/>
  <c r="BT51" i="20"/>
  <c r="I52" i="22"/>
  <c r="BD69" i="2"/>
  <c r="BD95" i="2"/>
  <c r="BD132" i="2"/>
  <c r="BD133" i="2"/>
  <c r="C52" i="22"/>
  <c r="AA56" i="20"/>
  <c r="AA62" i="20" s="1"/>
  <c r="AA65" i="20" s="1"/>
  <c r="AI37" i="22"/>
  <c r="K17" i="12"/>
  <c r="L17" i="12" s="1"/>
  <c r="BZ593" i="18"/>
  <c r="BP6" i="20" s="1"/>
  <c r="AO56" i="20"/>
  <c r="AO62" i="20" s="1"/>
  <c r="AO70" i="20" s="1"/>
  <c r="CA593" i="18"/>
  <c r="BQ6" i="20" s="1"/>
  <c r="T52" i="22"/>
  <c r="BP26" i="20"/>
  <c r="H52" i="22"/>
  <c r="K708" i="18"/>
  <c r="L708" i="18" s="1"/>
  <c r="BQ21" i="23"/>
  <c r="W52" i="22"/>
  <c r="O63" i="2"/>
  <c r="O20" i="2"/>
  <c r="O23" i="2" s="1"/>
  <c r="AA52" i="22"/>
  <c r="BW80" i="20"/>
  <c r="BH52" i="22"/>
  <c r="BY621" i="18"/>
  <c r="BO59" i="20" s="1"/>
  <c r="BO51" i="20"/>
  <c r="S37" i="22"/>
  <c r="AA48" i="12"/>
  <c r="AB48" i="12" s="1"/>
  <c r="K56" i="20"/>
  <c r="K62" i="20" s="1"/>
  <c r="K71" i="20" s="1"/>
  <c r="BW51" i="20"/>
  <c r="Y56" i="20"/>
  <c r="Y62" i="20" s="1"/>
  <c r="Y70" i="20" s="1"/>
  <c r="AZ95" i="2"/>
  <c r="C6" i="22"/>
  <c r="C37" i="22" s="1"/>
  <c r="U56" i="20"/>
  <c r="U62" i="20" s="1"/>
  <c r="U71" i="20" s="1"/>
  <c r="CG621" i="18"/>
  <c r="BW59" i="20" s="1"/>
  <c r="BP80" i="20"/>
  <c r="BO26" i="20"/>
  <c r="BY593" i="18"/>
  <c r="BO6" i="20" s="1"/>
  <c r="CC593" i="18"/>
  <c r="BS6" i="20" s="1"/>
  <c r="BF37" i="2" s="1"/>
  <c r="AL52" i="22"/>
  <c r="E52" i="22"/>
  <c r="V52" i="22"/>
  <c r="T37" i="22"/>
  <c r="G52" i="22"/>
  <c r="BG52" i="22"/>
  <c r="AB37" i="22"/>
  <c r="P8" i="13"/>
  <c r="E8" i="21" s="1"/>
  <c r="CA630" i="18"/>
  <c r="BQ60" i="20" s="1"/>
  <c r="BI52" i="22"/>
  <c r="BP51" i="20"/>
  <c r="AG56" i="20"/>
  <c r="AG62" i="20" s="1"/>
  <c r="AG71" i="20" s="1"/>
  <c r="CG593" i="18"/>
  <c r="BW6" i="20" s="1"/>
  <c r="BJ13" i="2" s="1"/>
  <c r="D23" i="21"/>
  <c r="BE56" i="20"/>
  <c r="BE62" i="20" s="1"/>
  <c r="BE71" i="20" s="1"/>
  <c r="C56" i="20"/>
  <c r="C62" i="20" s="1"/>
  <c r="C65" i="20" s="1"/>
  <c r="BG37" i="22"/>
  <c r="S64" i="2"/>
  <c r="AN56" i="20"/>
  <c r="AN62" i="20" s="1"/>
  <c r="AN71" i="20" s="1"/>
  <c r="E56" i="20"/>
  <c r="E62" i="20" s="1"/>
  <c r="E70" i="20" s="1"/>
  <c r="K41" i="12"/>
  <c r="L41" i="12" s="1"/>
  <c r="R52" i="22"/>
  <c r="W49" i="21"/>
  <c r="X49" i="21" s="1"/>
  <c r="AQ37" i="22"/>
  <c r="AB56" i="20"/>
  <c r="AB62" i="20" s="1"/>
  <c r="AB65" i="20" s="1"/>
  <c r="L56" i="20"/>
  <c r="L62" i="20" s="1"/>
  <c r="L65" i="20" s="1"/>
  <c r="AZ52" i="22"/>
  <c r="AS37" i="22"/>
  <c r="BY630" i="18"/>
  <c r="BO60" i="20" s="1"/>
  <c r="AS56" i="20"/>
  <c r="AS62" i="20" s="1"/>
  <c r="AS70" i="20" s="1"/>
  <c r="AN52" i="22"/>
  <c r="AI56" i="20"/>
  <c r="AI62" i="20" s="1"/>
  <c r="AI65" i="20" s="1"/>
  <c r="P52" i="22"/>
  <c r="M52" i="22"/>
  <c r="AE52" i="22"/>
  <c r="AP56" i="20"/>
  <c r="AP62" i="20" s="1"/>
  <c r="AP71" i="20" s="1"/>
  <c r="G9" i="13"/>
  <c r="G6" i="13" s="1"/>
  <c r="V9" i="13" s="1"/>
  <c r="CD630" i="18"/>
  <c r="BT60" i="20" s="1"/>
  <c r="BC37" i="22"/>
  <c r="L62" i="2"/>
  <c r="AJ52" i="22"/>
  <c r="AJ56" i="20"/>
  <c r="AJ62" i="20" s="1"/>
  <c r="AJ70" i="20" s="1"/>
  <c r="CG630" i="18"/>
  <c r="BW60" i="20" s="1"/>
  <c r="BP78" i="20"/>
  <c r="P44" i="12"/>
  <c r="M56" i="20"/>
  <c r="M62" i="20" s="1"/>
  <c r="M65" i="20" s="1"/>
  <c r="D56" i="20"/>
  <c r="D62" i="20" s="1"/>
  <c r="D70" i="20" s="1"/>
  <c r="AV52" i="22"/>
  <c r="AB52" i="22"/>
  <c r="I56" i="20"/>
  <c r="I62" i="20" s="1"/>
  <c r="I70" i="20" s="1"/>
  <c r="Q52" i="22"/>
  <c r="AB16" i="21"/>
  <c r="AC16" i="21" s="1"/>
  <c r="AV56" i="20"/>
  <c r="AV62" i="20" s="1"/>
  <c r="AV71" i="20" s="1"/>
  <c r="BE52" i="22"/>
  <c r="AZ132" i="2"/>
  <c r="G6" i="22"/>
  <c r="G37" i="22" s="1"/>
  <c r="D20" i="2"/>
  <c r="D64" i="2" s="1"/>
  <c r="Q56" i="20"/>
  <c r="Q62" i="20" s="1"/>
  <c r="Q71" i="20" s="1"/>
  <c r="AC52" i="22"/>
  <c r="T56" i="20"/>
  <c r="T62" i="20" s="1"/>
  <c r="T70" i="20" s="1"/>
  <c r="AU37" i="22"/>
  <c r="AM37" i="22"/>
  <c r="BH56" i="20"/>
  <c r="BH62" i="20" s="1"/>
  <c r="BH70" i="20" s="1"/>
  <c r="AY132" i="2"/>
  <c r="AQ52" i="22"/>
  <c r="AF52" i="22"/>
  <c r="AQ56" i="20"/>
  <c r="AQ62" i="20" s="1"/>
  <c r="AQ71" i="20" s="1"/>
  <c r="C30" i="13"/>
  <c r="Z30" i="21" s="1"/>
  <c r="Y52" i="22"/>
  <c r="AP37" i="22"/>
  <c r="AY133" i="2"/>
  <c r="S56" i="20"/>
  <c r="S62" i="20" s="1"/>
  <c r="S70" i="20" s="1"/>
  <c r="AC56" i="20"/>
  <c r="AC62" i="20" s="1"/>
  <c r="AC65" i="20" s="1"/>
  <c r="Z37" i="22"/>
  <c r="R45" i="21"/>
  <c r="S45" i="21" s="1"/>
  <c r="BI56" i="20"/>
  <c r="BI62" i="20" s="1"/>
  <c r="BI71" i="20" s="1"/>
  <c r="AR37" i="22"/>
  <c r="AM52" i="22"/>
  <c r="BC52" i="22"/>
  <c r="AW52" i="22"/>
  <c r="Z52" i="22"/>
  <c r="S20" i="24"/>
  <c r="X52" i="22"/>
  <c r="W47" i="21"/>
  <c r="X47" i="21" s="1"/>
  <c r="W23" i="21"/>
  <c r="X23" i="21" s="1"/>
  <c r="CB654" i="18"/>
  <c r="BR34" i="20" s="1"/>
  <c r="AD52" i="22"/>
  <c r="M32" i="21"/>
  <c r="N32" i="21" s="1"/>
  <c r="AR56" i="20"/>
  <c r="AR62" i="20" s="1"/>
  <c r="AR71" i="20" s="1"/>
  <c r="AJ37" i="22"/>
  <c r="AA37" i="22"/>
  <c r="O52" i="22"/>
  <c r="K52" i="22"/>
  <c r="BJ52" i="22"/>
  <c r="CA638" i="18"/>
  <c r="BQ32" i="20" s="1"/>
  <c r="F6" i="22"/>
  <c r="F37" i="22" s="1"/>
  <c r="BD52" i="22"/>
  <c r="X39" i="24"/>
  <c r="AA20" i="12"/>
  <c r="AB20" i="12" s="1"/>
  <c r="BP37" i="23"/>
  <c r="BH144" i="23"/>
  <c r="BJ144" i="23"/>
  <c r="BN33" i="23"/>
  <c r="BL144" i="23"/>
  <c r="AX113" i="23"/>
  <c r="AM54" i="23"/>
  <c r="BN36" i="23"/>
  <c r="BN35" i="23"/>
  <c r="AK52" i="22"/>
  <c r="AS52" i="22"/>
  <c r="AX52" i="22"/>
  <c r="CF821" i="18"/>
  <c r="BV55" i="20" s="1"/>
  <c r="BO16" i="23"/>
  <c r="AG87" i="12"/>
  <c r="K49" i="21"/>
  <c r="L49" i="21" s="1"/>
  <c r="BX814" i="18"/>
  <c r="BN54" i="20" s="1"/>
  <c r="P46" i="12"/>
  <c r="Z56" i="20"/>
  <c r="Z62" i="20" s="1"/>
  <c r="Z65" i="20" s="1"/>
  <c r="S52" i="22"/>
  <c r="M18" i="21"/>
  <c r="N18" i="21" s="1"/>
  <c r="BA52" i="22"/>
  <c r="AF56" i="20"/>
  <c r="AF62" i="20" s="1"/>
  <c r="AF65" i="20" s="1"/>
  <c r="K24" i="12"/>
  <c r="L24" i="12" s="1"/>
  <c r="BH37" i="22"/>
  <c r="M47" i="21"/>
  <c r="N47" i="21" s="1"/>
  <c r="AT6" i="22"/>
  <c r="AT37" i="22" s="1"/>
  <c r="M37" i="22"/>
  <c r="K21" i="21"/>
  <c r="L21" i="21" s="1"/>
  <c r="K18" i="21"/>
  <c r="L18" i="21" s="1"/>
  <c r="K15" i="21"/>
  <c r="L15" i="21" s="1"/>
  <c r="X56" i="20"/>
  <c r="X62" i="20" s="1"/>
  <c r="AI52" i="22"/>
  <c r="BY638" i="18"/>
  <c r="BO30" i="20" s="1"/>
  <c r="P56" i="20"/>
  <c r="P62" i="20" s="1"/>
  <c r="AZ133" i="2"/>
  <c r="AX37" i="22"/>
  <c r="BY821" i="18"/>
  <c r="BO55" i="20" s="1"/>
  <c r="CE821" i="18"/>
  <c r="BU55" i="20" s="1"/>
  <c r="AH56" i="20"/>
  <c r="AH62" i="20" s="1"/>
  <c r="AH71" i="20" s="1"/>
  <c r="H56" i="20"/>
  <c r="H62" i="20" s="1"/>
  <c r="W49" i="12"/>
  <c r="X49" i="12" s="1"/>
  <c r="G47" i="21"/>
  <c r="H47" i="21" s="1"/>
  <c r="C7" i="24"/>
  <c r="BD56" i="20"/>
  <c r="BD62" i="20" s="1"/>
  <c r="AZ69" i="2"/>
  <c r="BG56" i="20"/>
  <c r="BG62" i="20" s="1"/>
  <c r="BG70" i="20" s="1"/>
  <c r="AY37" i="22"/>
  <c r="I35" i="24"/>
  <c r="K47" i="12"/>
  <c r="L47" i="12" s="1"/>
  <c r="Y37" i="12"/>
  <c r="Y59" i="12" s="1"/>
  <c r="Y60" i="12" s="1"/>
  <c r="Y62" i="12" s="1"/>
  <c r="AO37" i="22"/>
  <c r="AR52" i="22"/>
  <c r="O49" i="12"/>
  <c r="P49" i="12" s="1"/>
  <c r="AZ94" i="2"/>
  <c r="CB821" i="18"/>
  <c r="BR55" i="20" s="1"/>
  <c r="I69" i="24"/>
  <c r="X45" i="24"/>
  <c r="I22" i="24"/>
  <c r="I59" i="24"/>
  <c r="E10" i="24"/>
  <c r="AO52" i="22"/>
  <c r="C32" i="24"/>
  <c r="X42" i="24"/>
  <c r="N67" i="24"/>
  <c r="X40" i="24"/>
  <c r="C37" i="24"/>
  <c r="I55" i="24"/>
  <c r="X50" i="24"/>
  <c r="N46" i="24"/>
  <c r="C43" i="24"/>
  <c r="S24" i="24"/>
  <c r="N42" i="24"/>
  <c r="S40" i="24"/>
  <c r="I25" i="24"/>
  <c r="I45" i="24"/>
  <c r="I50" i="24"/>
  <c r="S49" i="24"/>
  <c r="E47" i="24"/>
  <c r="E19" i="24"/>
  <c r="E16" i="24"/>
  <c r="I11" i="24"/>
  <c r="X10" i="24"/>
  <c r="S8" i="24"/>
  <c r="C15" i="24"/>
  <c r="K820" i="18"/>
  <c r="L820" i="18" s="1"/>
  <c r="CB806" i="18"/>
  <c r="N18" i="24"/>
  <c r="N8" i="24"/>
  <c r="X55" i="24"/>
  <c r="X25" i="24"/>
  <c r="N32" i="24"/>
  <c r="X23" i="24"/>
  <c r="S64" i="24"/>
  <c r="N43" i="24"/>
  <c r="C41" i="24"/>
  <c r="I39" i="24"/>
  <c r="I46" i="24"/>
  <c r="E17" i="24"/>
  <c r="N55" i="24"/>
  <c r="U6" i="22"/>
  <c r="U6" i="12" s="1"/>
  <c r="R37" i="22"/>
  <c r="L37" i="22"/>
  <c r="C64" i="24"/>
  <c r="S44" i="24"/>
  <c r="C39" i="24"/>
  <c r="N24" i="24"/>
  <c r="E23" i="24"/>
  <c r="N51" i="24"/>
  <c r="N49" i="24"/>
  <c r="U49" i="24" s="1"/>
  <c r="V49" i="24" s="1"/>
  <c r="C47" i="24"/>
  <c r="X46" i="24"/>
  <c r="S39" i="24"/>
  <c r="N37" i="24"/>
  <c r="X21" i="24"/>
  <c r="N19" i="24"/>
  <c r="N11" i="24"/>
  <c r="E48" i="24"/>
  <c r="I47" i="24"/>
  <c r="S18" i="24"/>
  <c r="I16" i="24"/>
  <c r="S15" i="24"/>
  <c r="I51" i="24"/>
  <c r="X36" i="24"/>
  <c r="N20" i="24"/>
  <c r="C21" i="24"/>
  <c r="E46" i="24"/>
  <c r="C25" i="24"/>
  <c r="S68" i="24"/>
  <c r="C49" i="24"/>
  <c r="N44" i="24"/>
  <c r="AP52" i="22"/>
  <c r="P56" i="12"/>
  <c r="C69" i="24"/>
  <c r="N68" i="24"/>
  <c r="N23" i="24"/>
  <c r="N60" i="24"/>
  <c r="X51" i="24"/>
  <c r="X49" i="24"/>
  <c r="N47" i="24"/>
  <c r="S33" i="24"/>
  <c r="S69" i="24"/>
  <c r="S67" i="24"/>
  <c r="N41" i="24"/>
  <c r="I43" i="24"/>
  <c r="S50" i="24"/>
  <c r="S22" i="24"/>
  <c r="E20" i="24"/>
  <c r="S19" i="24"/>
  <c r="E14" i="24"/>
  <c r="S11" i="24"/>
  <c r="N17" i="24"/>
  <c r="X20" i="24"/>
  <c r="C19" i="24"/>
  <c r="I58" i="24"/>
  <c r="C9" i="24"/>
  <c r="G9" i="24" s="1"/>
  <c r="S59" i="24"/>
  <c r="X8" i="24"/>
  <c r="X15" i="24"/>
  <c r="C24" i="24"/>
  <c r="C38" i="24"/>
  <c r="E41" i="24"/>
  <c r="E24" i="24"/>
  <c r="C51" i="24"/>
  <c r="X19" i="24"/>
  <c r="S37" i="24"/>
  <c r="X11" i="24"/>
  <c r="E8" i="24"/>
  <c r="CC654" i="18"/>
  <c r="BB52" i="22"/>
  <c r="S41" i="24"/>
  <c r="C61" i="24"/>
  <c r="E25" i="24"/>
  <c r="I24" i="24"/>
  <c r="C55" i="24"/>
  <c r="X14" i="24"/>
  <c r="I60" i="24"/>
  <c r="P60" i="24" s="1"/>
  <c r="Q60" i="24" s="1"/>
  <c r="E49" i="24"/>
  <c r="I48" i="24"/>
  <c r="S47" i="24"/>
  <c r="I17" i="24"/>
  <c r="S16" i="24"/>
  <c r="X22" i="24"/>
  <c r="X59" i="24"/>
  <c r="S51" i="24"/>
  <c r="I37" i="24"/>
  <c r="X16" i="24"/>
  <c r="E50" i="24"/>
  <c r="N52" i="24"/>
  <c r="X17" i="24"/>
  <c r="I44" i="24"/>
  <c r="C58" i="24"/>
  <c r="X48" i="24"/>
  <c r="I67" i="24"/>
  <c r="I36" i="24"/>
  <c r="S21" i="24"/>
  <c r="S61" i="24"/>
  <c r="C17" i="24"/>
  <c r="S49" i="12"/>
  <c r="T49" i="12" s="1"/>
  <c r="C33" i="24"/>
  <c r="N69" i="24"/>
  <c r="X68" i="24"/>
  <c r="S43" i="24"/>
  <c r="X47" i="24"/>
  <c r="X60" i="24"/>
  <c r="N58" i="24"/>
  <c r="C46" i="24"/>
  <c r="X37" i="24"/>
  <c r="S45" i="24"/>
  <c r="S23" i="24"/>
  <c r="I68" i="24"/>
  <c r="I64" i="24"/>
  <c r="X43" i="24"/>
  <c r="X41" i="24"/>
  <c r="N38" i="24"/>
  <c r="I23" i="24"/>
  <c r="I19" i="24"/>
  <c r="C45" i="24"/>
  <c r="E21" i="24"/>
  <c r="I20" i="24"/>
  <c r="E18" i="24"/>
  <c r="E15" i="24"/>
  <c r="I14" i="24"/>
  <c r="C10" i="24"/>
  <c r="N16" i="24"/>
  <c r="CF814" i="18"/>
  <c r="BV54" i="20" s="1"/>
  <c r="S58" i="24"/>
  <c r="E42" i="24"/>
  <c r="M49" i="21"/>
  <c r="N49" i="21" s="1"/>
  <c r="N15" i="24"/>
  <c r="I32" i="24"/>
  <c r="C40" i="24"/>
  <c r="C18" i="24"/>
  <c r="X52" i="24"/>
  <c r="X24" i="24"/>
  <c r="C22" i="24"/>
  <c r="AG52" i="22"/>
  <c r="C60" i="24"/>
  <c r="X69" i="24"/>
  <c r="C67" i="24"/>
  <c r="N64" i="24"/>
  <c r="I42" i="24"/>
  <c r="N40" i="24"/>
  <c r="S38" i="24"/>
  <c r="X44" i="24"/>
  <c r="N61" i="24"/>
  <c r="C59" i="24"/>
  <c r="S52" i="24"/>
  <c r="C42" i="24"/>
  <c r="I40" i="24"/>
  <c r="N33" i="24"/>
  <c r="I41" i="24"/>
  <c r="I49" i="24"/>
  <c r="E33" i="24"/>
  <c r="S10" i="24"/>
  <c r="C52" i="24"/>
  <c r="C16" i="24"/>
  <c r="N22" i="24"/>
  <c r="X18" i="24"/>
  <c r="N14" i="24"/>
  <c r="C48" i="24"/>
  <c r="I33" i="24"/>
  <c r="C23" i="24"/>
  <c r="C14" i="24"/>
  <c r="C36" i="24"/>
  <c r="AU52" i="22"/>
  <c r="X33" i="24"/>
  <c r="C50" i="24"/>
  <c r="X64" i="24"/>
  <c r="S42" i="24"/>
  <c r="N25" i="24"/>
  <c r="X61" i="24"/>
  <c r="N59" i="24"/>
  <c r="X58" i="24"/>
  <c r="N50" i="24"/>
  <c r="N48" i="24"/>
  <c r="S36" i="24"/>
  <c r="S25" i="24"/>
  <c r="E67" i="24"/>
  <c r="C44" i="24"/>
  <c r="K25" i="21"/>
  <c r="L25" i="21" s="1"/>
  <c r="X67" i="24"/>
  <c r="I10" i="24"/>
  <c r="S60" i="24"/>
  <c r="N45" i="24"/>
  <c r="S55" i="24"/>
  <c r="S48" i="24"/>
  <c r="E22" i="24"/>
  <c r="I21" i="24"/>
  <c r="I18" i="24"/>
  <c r="S17" i="24"/>
  <c r="I15" i="24"/>
  <c r="S14" i="24"/>
  <c r="N10" i="24"/>
  <c r="N21" i="24"/>
  <c r="I61" i="24"/>
  <c r="I8" i="24"/>
  <c r="N36" i="24"/>
  <c r="CA806" i="18"/>
  <c r="C20" i="24"/>
  <c r="C11" i="24"/>
  <c r="C8" i="24"/>
  <c r="S46" i="24"/>
  <c r="N35" i="24"/>
  <c r="X38" i="24"/>
  <c r="C68" i="24"/>
  <c r="I9" i="24"/>
  <c r="P9" i="24" s="1"/>
  <c r="Q9" i="24" s="1"/>
  <c r="BM67" i="23"/>
  <c r="BV39" i="23"/>
  <c r="BU39" i="23"/>
  <c r="BR39" i="23"/>
  <c r="BM37" i="23"/>
  <c r="BM64" i="23"/>
  <c r="BQ34" i="23"/>
  <c r="BN34" i="23"/>
  <c r="BN32" i="23"/>
  <c r="BO37" i="23"/>
  <c r="BO34" i="23"/>
  <c r="BS39" i="23"/>
  <c r="BC54" i="23"/>
  <c r="BS70" i="23"/>
  <c r="AP113" i="23"/>
  <c r="AU54" i="23"/>
  <c r="BO35" i="23"/>
  <c r="BO33" i="23"/>
  <c r="BO36" i="23"/>
  <c r="BO32" i="23"/>
  <c r="BR70" i="23"/>
  <c r="BQ36" i="23"/>
  <c r="BI85" i="23"/>
  <c r="BP33" i="23"/>
  <c r="BM34" i="23"/>
  <c r="BM32" i="23"/>
  <c r="BM35" i="23"/>
  <c r="BM33" i="23"/>
  <c r="BP68" i="23"/>
  <c r="BM36" i="23"/>
  <c r="BP25" i="23"/>
  <c r="BV13" i="23"/>
  <c r="BI140" i="23"/>
  <c r="AA113" i="23"/>
  <c r="AA116" i="23"/>
  <c r="BJ112" i="23"/>
  <c r="BJ113" i="23" s="1"/>
  <c r="BV70" i="23"/>
  <c r="AT57" i="23"/>
  <c r="AT58" i="23" s="1"/>
  <c r="AT54" i="23"/>
  <c r="AS85" i="23"/>
  <c r="AS88" i="23"/>
  <c r="AS89" i="23" s="1"/>
  <c r="AN116" i="23"/>
  <c r="AN117" i="23" s="1"/>
  <c r="AN113" i="23"/>
  <c r="BK144" i="23"/>
  <c r="BP34" i="23"/>
  <c r="BP35" i="23"/>
  <c r="BP36" i="23"/>
  <c r="BP32" i="23"/>
  <c r="AW88" i="23"/>
  <c r="AW89" i="23" s="1"/>
  <c r="AW85" i="23"/>
  <c r="C54" i="23"/>
  <c r="C57" i="23"/>
  <c r="BH53" i="23"/>
  <c r="BH54" i="23" s="1"/>
  <c r="AX54" i="23"/>
  <c r="AX57" i="23"/>
  <c r="AX58" i="23" s="1"/>
  <c r="AO57" i="23"/>
  <c r="AO58" i="23" s="1"/>
  <c r="AO54" i="23"/>
  <c r="BA85" i="23"/>
  <c r="BA88" i="23"/>
  <c r="BA89" i="23" s="1"/>
  <c r="BM66" i="23"/>
  <c r="BQ68" i="23"/>
  <c r="BM65" i="23"/>
  <c r="BM68" i="23"/>
  <c r="AQ85" i="23"/>
  <c r="AQ88" i="23"/>
  <c r="AQ89" i="23" s="1"/>
  <c r="AP54" i="23"/>
  <c r="AP57" i="23"/>
  <c r="AP58" i="23" s="1"/>
  <c r="BC88" i="23"/>
  <c r="BC89" i="23" s="1"/>
  <c r="BC85" i="23"/>
  <c r="AS113" i="23"/>
  <c r="AS116" i="23"/>
  <c r="AS117" i="23" s="1"/>
  <c r="AP88" i="23"/>
  <c r="AP89" i="23" s="1"/>
  <c r="AP85" i="23"/>
  <c r="AZ54" i="23"/>
  <c r="AZ57" i="23"/>
  <c r="AZ58" i="23" s="1"/>
  <c r="AO88" i="23"/>
  <c r="AO89" i="23" s="1"/>
  <c r="AO85" i="23"/>
  <c r="BQ62" i="23"/>
  <c r="BO62" i="23"/>
  <c r="BQ66" i="23"/>
  <c r="AW116" i="23"/>
  <c r="AW117" i="23" s="1"/>
  <c r="AW113" i="23"/>
  <c r="AZ85" i="23"/>
  <c r="AZ88" i="23"/>
  <c r="AZ89" i="23" s="1"/>
  <c r="BH88" i="23"/>
  <c r="BH89" i="23" s="1"/>
  <c r="BH148" i="23" s="1"/>
  <c r="C89" i="23"/>
  <c r="AR54" i="23"/>
  <c r="AR57" i="23"/>
  <c r="AR58" i="23" s="1"/>
  <c r="BH116" i="23"/>
  <c r="BH117" i="23" s="1"/>
  <c r="BH149" i="23" s="1"/>
  <c r="C117" i="23"/>
  <c r="AU88" i="23"/>
  <c r="AU89" i="23" s="1"/>
  <c r="AU85" i="23"/>
  <c r="AV57" i="23"/>
  <c r="AV58" i="23" s="1"/>
  <c r="AV54" i="23"/>
  <c r="BO65" i="23"/>
  <c r="BQ67" i="23"/>
  <c r="AO116" i="23"/>
  <c r="AO117" i="23" s="1"/>
  <c r="AO113" i="23"/>
  <c r="BU70" i="23"/>
  <c r="BH113" i="23"/>
  <c r="BK53" i="23"/>
  <c r="BK54" i="23" s="1"/>
  <c r="O89" i="23"/>
  <c r="BI88" i="23"/>
  <c r="BI89" i="23" s="1"/>
  <c r="BI148" i="23" s="1"/>
  <c r="AN57" i="23"/>
  <c r="AN54" i="23"/>
  <c r="BQ64" i="23"/>
  <c r="BQ63" i="23"/>
  <c r="BM62" i="23"/>
  <c r="Q54" i="23"/>
  <c r="Q57" i="23"/>
  <c r="Q58" i="23" s="1"/>
  <c r="BP23" i="23"/>
  <c r="BP19" i="23"/>
  <c r="BT13" i="23"/>
  <c r="BJ85" i="23"/>
  <c r="AR85" i="23"/>
  <c r="AR88" i="23"/>
  <c r="AR89" i="23" s="1"/>
  <c r="BJ88" i="23"/>
  <c r="BJ89" i="23" s="1"/>
  <c r="BJ148" i="23" s="1"/>
  <c r="AA89" i="23"/>
  <c r="BH85" i="23"/>
  <c r="BI113" i="23"/>
  <c r="AY54" i="23"/>
  <c r="AY57" i="23"/>
  <c r="AV88" i="23"/>
  <c r="AV89" i="23" s="1"/>
  <c r="AV85" i="23"/>
  <c r="AM88" i="23"/>
  <c r="BK84" i="23"/>
  <c r="BK85" i="23" s="1"/>
  <c r="AM85" i="23"/>
  <c r="BQ33" i="23"/>
  <c r="BO67" i="23"/>
  <c r="BQ35" i="23"/>
  <c r="BQ37" i="23"/>
  <c r="BO66" i="23"/>
  <c r="BQ32" i="23"/>
  <c r="BM63" i="23"/>
  <c r="BA113" i="23"/>
  <c r="BA116" i="23"/>
  <c r="BA117" i="23" s="1"/>
  <c r="BO64" i="23"/>
  <c r="BO68" i="23"/>
  <c r="AZ113" i="23"/>
  <c r="AZ116" i="23"/>
  <c r="AZ117" i="23" s="1"/>
  <c r="AY113" i="23"/>
  <c r="AY116" i="23"/>
  <c r="BK145" i="23"/>
  <c r="BP66" i="23"/>
  <c r="BP65" i="23"/>
  <c r="BP67" i="23"/>
  <c r="BP63" i="23"/>
  <c r="BP62" i="23"/>
  <c r="AV116" i="23"/>
  <c r="AV117" i="23" s="1"/>
  <c r="AV113" i="23"/>
  <c r="BK112" i="23"/>
  <c r="BK113" i="23" s="1"/>
  <c r="O117" i="23"/>
  <c r="BI116" i="23"/>
  <c r="BI117" i="23" s="1"/>
  <c r="BI149" i="23" s="1"/>
  <c r="AQ54" i="23"/>
  <c r="AQ57" i="23"/>
  <c r="AQ58" i="23" s="1"/>
  <c r="BI53" i="23"/>
  <c r="BI54" i="23" s="1"/>
  <c r="BQ65" i="23"/>
  <c r="BO63" i="23"/>
  <c r="BP14" i="23"/>
  <c r="AR113" i="23"/>
  <c r="AR116" i="23"/>
  <c r="AR117" i="23" s="1"/>
  <c r="AQ113" i="23"/>
  <c r="AQ116" i="23"/>
  <c r="AQ117" i="23" s="1"/>
  <c r="BB57" i="23"/>
  <c r="BB58" i="23" s="1"/>
  <c r="BB54" i="23"/>
  <c r="AY85" i="23"/>
  <c r="AY88" i="23"/>
  <c r="BT70" i="23"/>
  <c r="AM117" i="23"/>
  <c r="BI145" i="23"/>
  <c r="BI155" i="23" s="1"/>
  <c r="BN63" i="23"/>
  <c r="BN66" i="23"/>
  <c r="BN62" i="23"/>
  <c r="BN68" i="23"/>
  <c r="BN64" i="23"/>
  <c r="BN67" i="23"/>
  <c r="AA54" i="23"/>
  <c r="BJ53" i="23"/>
  <c r="BJ54" i="23" s="1"/>
  <c r="AA57" i="23"/>
  <c r="AN88" i="23"/>
  <c r="AN89" i="23" s="1"/>
  <c r="AN85" i="23"/>
  <c r="AW54" i="23"/>
  <c r="AW57" i="23"/>
  <c r="AW58" i="23" s="1"/>
  <c r="AA26" i="12"/>
  <c r="AB26" i="12" s="1"/>
  <c r="R56" i="20"/>
  <c r="R62" i="20" s="1"/>
  <c r="R70" i="20" s="1"/>
  <c r="BX630" i="18"/>
  <c r="BN60" i="20" s="1"/>
  <c r="K632" i="18"/>
  <c r="CF638" i="18"/>
  <c r="BV32" i="20" s="1"/>
  <c r="BP21" i="23"/>
  <c r="BO20" i="23"/>
  <c r="F26" i="13"/>
  <c r="I26" i="21" s="1"/>
  <c r="BW821" i="18"/>
  <c r="BM55" i="20" s="1"/>
  <c r="BC15" i="2"/>
  <c r="BC20" i="2" s="1"/>
  <c r="AL56" i="20"/>
  <c r="AL62" i="20" s="1"/>
  <c r="AL71" i="20" s="1"/>
  <c r="K644" i="18"/>
  <c r="CE621" i="18"/>
  <c r="BU59" i="20" s="1"/>
  <c r="Z32" i="21"/>
  <c r="S50" i="12"/>
  <c r="T50" i="12" s="1"/>
  <c r="AM32" i="2"/>
  <c r="AN32" i="2" s="1"/>
  <c r="AM20" i="2"/>
  <c r="AM33" i="2" s="1"/>
  <c r="CD638" i="18"/>
  <c r="CG806" i="18"/>
  <c r="BJ37" i="22"/>
  <c r="O37" i="22"/>
  <c r="AT52" i="22"/>
  <c r="M52" i="12" s="1"/>
  <c r="K41" i="21"/>
  <c r="L41" i="21" s="1"/>
  <c r="K24" i="21"/>
  <c r="L24" i="21" s="1"/>
  <c r="K16" i="21"/>
  <c r="L16" i="21" s="1"/>
  <c r="CA621" i="18"/>
  <c r="BQ59" i="20" s="1"/>
  <c r="BM23" i="23"/>
  <c r="N37" i="22"/>
  <c r="CE814" i="18"/>
  <c r="BU54" i="20" s="1"/>
  <c r="BZ638" i="18"/>
  <c r="BP32" i="20" s="1"/>
  <c r="D26" i="13"/>
  <c r="U26" i="21" s="1"/>
  <c r="J56" i="20"/>
  <c r="J62" i="20" s="1"/>
  <c r="J71" i="20" s="1"/>
  <c r="BW630" i="18"/>
  <c r="BM60" i="20" s="1"/>
  <c r="BR26" i="20"/>
  <c r="BI37" i="22"/>
  <c r="K23" i="21"/>
  <c r="L23" i="21" s="1"/>
  <c r="BW814" i="18"/>
  <c r="BM54" i="20" s="1"/>
  <c r="Z64" i="21"/>
  <c r="BJ56" i="20"/>
  <c r="BJ62" i="20" s="1"/>
  <c r="BJ71" i="20" s="1"/>
  <c r="F56" i="20"/>
  <c r="F62" i="20" s="1"/>
  <c r="F71" i="20" s="1"/>
  <c r="K816" i="18"/>
  <c r="L816" i="18" s="1"/>
  <c r="CG638" i="18"/>
  <c r="BW32" i="20" s="1"/>
  <c r="F52" i="22"/>
  <c r="BK26" i="23"/>
  <c r="BP26" i="23" s="1"/>
  <c r="N52" i="22"/>
  <c r="K20" i="21"/>
  <c r="L20" i="21" s="1"/>
  <c r="K14" i="21"/>
  <c r="L14" i="21" s="1"/>
  <c r="CA814" i="18"/>
  <c r="BQ54" i="20" s="1"/>
  <c r="K624" i="18"/>
  <c r="BZ621" i="18"/>
  <c r="BP58" i="20" s="1"/>
  <c r="P37" i="22"/>
  <c r="BZ821" i="18"/>
  <c r="BP55" i="20" s="1"/>
  <c r="CG814" i="18"/>
  <c r="BW54" i="20" s="1"/>
  <c r="AX56" i="20"/>
  <c r="AX62" i="20" s="1"/>
  <c r="AX70" i="20" s="1"/>
  <c r="K808" i="18"/>
  <c r="L808" i="18" s="1"/>
  <c r="CF630" i="18"/>
  <c r="BV60" i="20" s="1"/>
  <c r="BQ20" i="23"/>
  <c r="BQ22" i="23"/>
  <c r="BQ25" i="23"/>
  <c r="BQ24" i="23"/>
  <c r="AA58" i="12"/>
  <c r="AB58" i="12" s="1"/>
  <c r="P58" i="12"/>
  <c r="R43" i="21"/>
  <c r="S43" i="21" s="1"/>
  <c r="AB36" i="21"/>
  <c r="AC36" i="21" s="1"/>
  <c r="W44" i="21"/>
  <c r="X44" i="21" s="1"/>
  <c r="I54" i="24"/>
  <c r="U7" i="21"/>
  <c r="D6" i="13"/>
  <c r="S7" i="13" s="1"/>
  <c r="W19" i="21"/>
  <c r="X19" i="21" s="1"/>
  <c r="W40" i="21"/>
  <c r="X40" i="21" s="1"/>
  <c r="AB25" i="21"/>
  <c r="AC25" i="21" s="1"/>
  <c r="C10" i="21"/>
  <c r="G10" i="21" s="1"/>
  <c r="H10" i="21" s="1"/>
  <c r="G44" i="3"/>
  <c r="G27" i="3"/>
  <c r="M36" i="21"/>
  <c r="N36" i="21" s="1"/>
  <c r="K834" i="18"/>
  <c r="L834" i="18" s="1"/>
  <c r="BW833" i="18"/>
  <c r="K639" i="18"/>
  <c r="G64" i="2"/>
  <c r="G23" i="2"/>
  <c r="L64" i="2"/>
  <c r="L23" i="2"/>
  <c r="BM17" i="2"/>
  <c r="U52" i="21"/>
  <c r="S7" i="24"/>
  <c r="K810" i="18"/>
  <c r="L810" i="18" s="1"/>
  <c r="K627" i="18"/>
  <c r="BV654" i="18"/>
  <c r="O24" i="12"/>
  <c r="AA24" i="12" s="1"/>
  <c r="AB24" i="12" s="1"/>
  <c r="X37" i="22"/>
  <c r="W64" i="2"/>
  <c r="W23" i="2"/>
  <c r="R64" i="2"/>
  <c r="R23" i="2"/>
  <c r="T62" i="2"/>
  <c r="T20" i="2"/>
  <c r="V64" i="2"/>
  <c r="V23" i="2"/>
  <c r="AK62" i="2"/>
  <c r="AK20" i="2"/>
  <c r="E23" i="2"/>
  <c r="E64" i="2"/>
  <c r="Z64" i="2"/>
  <c r="Z23" i="2"/>
  <c r="BM36" i="2"/>
  <c r="BM39" i="2"/>
  <c r="AN64" i="2"/>
  <c r="AN23" i="2"/>
  <c r="I35" i="21"/>
  <c r="F34" i="13"/>
  <c r="AB44" i="21"/>
  <c r="AC44" i="21" s="1"/>
  <c r="R41" i="21"/>
  <c r="S41" i="21" s="1"/>
  <c r="W39" i="21"/>
  <c r="X39" i="21" s="1"/>
  <c r="BO17" i="2"/>
  <c r="I52" i="21"/>
  <c r="M52" i="21" s="1"/>
  <c r="N52" i="21" s="1"/>
  <c r="M50" i="21"/>
  <c r="N50" i="21" s="1"/>
  <c r="G50" i="21"/>
  <c r="H50" i="21" s="1"/>
  <c r="M48" i="21"/>
  <c r="N48" i="21" s="1"/>
  <c r="G48" i="21"/>
  <c r="H48" i="21" s="1"/>
  <c r="U32" i="21"/>
  <c r="W32" i="21" s="1"/>
  <c r="X32" i="21" s="1"/>
  <c r="D30" i="13"/>
  <c r="W42" i="21"/>
  <c r="X42" i="21" s="1"/>
  <c r="AB40" i="21"/>
  <c r="AC40" i="21" s="1"/>
  <c r="R23" i="21"/>
  <c r="S23" i="21" s="1"/>
  <c r="I7" i="24"/>
  <c r="BB94" i="2"/>
  <c r="AB60" i="21"/>
  <c r="AC60" i="21" s="1"/>
  <c r="W45" i="21"/>
  <c r="X45" i="21" s="1"/>
  <c r="G26" i="13"/>
  <c r="C26" i="21" s="1"/>
  <c r="CG821" i="18"/>
  <c r="BW55" i="20" s="1"/>
  <c r="K17" i="21"/>
  <c r="L17" i="21" s="1"/>
  <c r="R16" i="21"/>
  <c r="S16" i="21" s="1"/>
  <c r="K824" i="18"/>
  <c r="L824" i="18" s="1"/>
  <c r="K640" i="18"/>
  <c r="W17" i="21"/>
  <c r="X17" i="21" s="1"/>
  <c r="BA28" i="20"/>
  <c r="BA56" i="20"/>
  <c r="BA62" i="20" s="1"/>
  <c r="AB51" i="21"/>
  <c r="AC51" i="21" s="1"/>
  <c r="K819" i="18"/>
  <c r="L819" i="18" s="1"/>
  <c r="BV806" i="18"/>
  <c r="K807" i="18"/>
  <c r="L807" i="18" s="1"/>
  <c r="R37" i="21"/>
  <c r="S37" i="21" s="1"/>
  <c r="AY95" i="2"/>
  <c r="AY69" i="2"/>
  <c r="W15" i="21"/>
  <c r="X15" i="21" s="1"/>
  <c r="C53" i="13"/>
  <c r="Z54" i="21"/>
  <c r="Z13" i="21"/>
  <c r="BB28" i="20"/>
  <c r="BB56" i="20"/>
  <c r="BB62" i="20" s="1"/>
  <c r="CC821" i="18"/>
  <c r="BS55" i="20" s="1"/>
  <c r="CB814" i="18"/>
  <c r="BR54" i="20" s="1"/>
  <c r="K42" i="21"/>
  <c r="L42" i="21" s="1"/>
  <c r="M17" i="21"/>
  <c r="N17" i="21" s="1"/>
  <c r="G17" i="21"/>
  <c r="H17" i="21" s="1"/>
  <c r="D17" i="21"/>
  <c r="Z11" i="21"/>
  <c r="CA821" i="18"/>
  <c r="BQ55" i="20" s="1"/>
  <c r="BZ806" i="18"/>
  <c r="CC638" i="18"/>
  <c r="K626" i="18"/>
  <c r="K50" i="21"/>
  <c r="L50" i="21" s="1"/>
  <c r="CE630" i="18"/>
  <c r="BA95" i="2"/>
  <c r="BW621" i="18"/>
  <c r="W50" i="21"/>
  <c r="X50" i="21" s="1"/>
  <c r="E31" i="24"/>
  <c r="BO22" i="2"/>
  <c r="I61" i="21"/>
  <c r="AA32" i="2"/>
  <c r="AA20" i="2"/>
  <c r="AR62" i="2"/>
  <c r="AR20" i="2"/>
  <c r="P64" i="2"/>
  <c r="P23" i="2"/>
  <c r="BN22" i="2"/>
  <c r="P61" i="21"/>
  <c r="AB45" i="21"/>
  <c r="AC45" i="21" s="1"/>
  <c r="R36" i="21"/>
  <c r="S36" i="21" s="1"/>
  <c r="AB48" i="21"/>
  <c r="AC48" i="21" s="1"/>
  <c r="R17" i="21"/>
  <c r="S17" i="21" s="1"/>
  <c r="W16" i="21"/>
  <c r="X16" i="21" s="1"/>
  <c r="N7" i="24"/>
  <c r="BR13" i="23"/>
  <c r="BP20" i="23"/>
  <c r="AE37" i="22"/>
  <c r="AC37" i="22"/>
  <c r="BC133" i="2"/>
  <c r="C62" i="2"/>
  <c r="C32" i="2"/>
  <c r="C20" i="2"/>
  <c r="BN39" i="2"/>
  <c r="BN36" i="2"/>
  <c r="K64" i="2"/>
  <c r="K23" i="2"/>
  <c r="BA133" i="2"/>
  <c r="W51" i="21"/>
  <c r="X51" i="21" s="1"/>
  <c r="BL22" i="2"/>
  <c r="Z61" i="21"/>
  <c r="M51" i="21"/>
  <c r="N51" i="21" s="1"/>
  <c r="BM24" i="2"/>
  <c r="U64" i="21"/>
  <c r="BM28" i="2"/>
  <c r="U68" i="21"/>
  <c r="C35" i="21"/>
  <c r="G34" i="13"/>
  <c r="C34" i="21" s="1"/>
  <c r="D38" i="21" s="1"/>
  <c r="R33" i="21"/>
  <c r="S33" i="21" s="1"/>
  <c r="I69" i="21"/>
  <c r="M69" i="21" s="1"/>
  <c r="N69" i="21" s="1"/>
  <c r="BO29" i="2"/>
  <c r="BO27" i="2"/>
  <c r="I67" i="21"/>
  <c r="G41" i="21"/>
  <c r="H41" i="21" s="1"/>
  <c r="M41" i="21"/>
  <c r="N41" i="21" s="1"/>
  <c r="R39" i="21"/>
  <c r="S39" i="21" s="1"/>
  <c r="R25" i="21"/>
  <c r="S25" i="21" s="1"/>
  <c r="M33" i="21"/>
  <c r="N33" i="21" s="1"/>
  <c r="G33" i="21"/>
  <c r="H33" i="21" s="1"/>
  <c r="AY28" i="20"/>
  <c r="AY56" i="20"/>
  <c r="AY62" i="20" s="1"/>
  <c r="I13" i="24"/>
  <c r="R49" i="21"/>
  <c r="S49" i="21" s="1"/>
  <c r="AB23" i="21"/>
  <c r="AC23" i="21" s="1"/>
  <c r="R20" i="21"/>
  <c r="S20" i="21" s="1"/>
  <c r="AB17" i="21"/>
  <c r="AC17" i="21" s="1"/>
  <c r="R14" i="21"/>
  <c r="S14" i="21" s="1"/>
  <c r="P10" i="21"/>
  <c r="BX821" i="18"/>
  <c r="BN55" i="20" s="1"/>
  <c r="BP60" i="20"/>
  <c r="BM22" i="2"/>
  <c r="U61" i="21"/>
  <c r="BL17" i="2"/>
  <c r="Z52" i="21"/>
  <c r="W36" i="21"/>
  <c r="X36" i="21" s="1"/>
  <c r="P7" i="21"/>
  <c r="E6" i="13"/>
  <c r="T7" i="13" s="1"/>
  <c r="CD821" i="18"/>
  <c r="BT55" i="20" s="1"/>
  <c r="CC814" i="18"/>
  <c r="BS54" i="20" s="1"/>
  <c r="G49" i="21"/>
  <c r="H49" i="21" s="1"/>
  <c r="BM21" i="2"/>
  <c r="U58" i="21"/>
  <c r="BC94" i="2"/>
  <c r="W14" i="21"/>
  <c r="X14" i="21" s="1"/>
  <c r="AB59" i="21"/>
  <c r="AC59" i="21" s="1"/>
  <c r="BA94" i="2"/>
  <c r="AZ28" i="20"/>
  <c r="AZ56" i="20"/>
  <c r="AZ62" i="20" s="1"/>
  <c r="K811" i="18"/>
  <c r="L811" i="18" s="1"/>
  <c r="G30" i="13"/>
  <c r="C30" i="21" s="1"/>
  <c r="G21" i="21"/>
  <c r="H21" i="21" s="1"/>
  <c r="D21" i="21"/>
  <c r="M21" i="21"/>
  <c r="N21" i="21" s="1"/>
  <c r="M23" i="21"/>
  <c r="N23" i="21" s="1"/>
  <c r="CF621" i="18"/>
  <c r="AU23" i="2"/>
  <c r="AU64" i="2"/>
  <c r="AA57" i="12"/>
  <c r="AB57" i="12" s="1"/>
  <c r="P57" i="12"/>
  <c r="W48" i="21"/>
  <c r="X48" i="21" s="1"/>
  <c r="AB19" i="21"/>
  <c r="AC19" i="21" s="1"/>
  <c r="X54" i="24"/>
  <c r="R59" i="21"/>
  <c r="S59" i="21" s="1"/>
  <c r="N64" i="2"/>
  <c r="N23" i="2"/>
  <c r="Z35" i="21"/>
  <c r="AB35" i="21" s="1"/>
  <c r="AC35" i="21" s="1"/>
  <c r="C34" i="13"/>
  <c r="W20" i="21"/>
  <c r="X20" i="21" s="1"/>
  <c r="AT28" i="20"/>
  <c r="AT56" i="20"/>
  <c r="AT62" i="20" s="1"/>
  <c r="BS81" i="20"/>
  <c r="BS83" i="20" s="1"/>
  <c r="BS84" i="20" s="1"/>
  <c r="BT81" i="20"/>
  <c r="BP18" i="23"/>
  <c r="BD37" i="22"/>
  <c r="AL37" i="22"/>
  <c r="Y37" i="22"/>
  <c r="W37" i="22"/>
  <c r="V37" i="22"/>
  <c r="BF52" i="22"/>
  <c r="I52" i="12" s="1"/>
  <c r="AG72" i="12" s="1"/>
  <c r="AH72" i="12" s="1"/>
  <c r="S72" i="2"/>
  <c r="S73" i="2" s="1"/>
  <c r="S66" i="2"/>
  <c r="S25" i="2"/>
  <c r="S71" i="2" s="1"/>
  <c r="AJ62" i="2"/>
  <c r="AJ20" i="2"/>
  <c r="AT64" i="2"/>
  <c r="AT23" i="2"/>
  <c r="Q23" i="2"/>
  <c r="Q64" i="2"/>
  <c r="U64" i="2"/>
  <c r="U23" i="2"/>
  <c r="AD64" i="2"/>
  <c r="AD23" i="2"/>
  <c r="H64" i="2"/>
  <c r="H23" i="2"/>
  <c r="Y23" i="2"/>
  <c r="Y64" i="2"/>
  <c r="BL29" i="2"/>
  <c r="Z69" i="21"/>
  <c r="AY35" i="2"/>
  <c r="AZ35" i="2" s="1"/>
  <c r="BA35" i="2" s="1"/>
  <c r="BB35" i="2" s="1"/>
  <c r="BC35" i="2" s="1"/>
  <c r="BD35" i="2" s="1"/>
  <c r="BE35" i="2" s="1"/>
  <c r="BF35" i="2" s="1"/>
  <c r="BP35" i="2" s="1"/>
  <c r="G42" i="21"/>
  <c r="H42" i="21" s="1"/>
  <c r="M42" i="21"/>
  <c r="N42" i="21" s="1"/>
  <c r="M60" i="21"/>
  <c r="N60" i="21" s="1"/>
  <c r="R55" i="21"/>
  <c r="S55" i="21" s="1"/>
  <c r="M44" i="21"/>
  <c r="N44" i="21" s="1"/>
  <c r="M43" i="21"/>
  <c r="N43" i="21" s="1"/>
  <c r="AB39" i="21"/>
  <c r="AC39" i="21" s="1"/>
  <c r="P35" i="21"/>
  <c r="E34" i="13"/>
  <c r="BN27" i="2"/>
  <c r="P67" i="21"/>
  <c r="AY31" i="2"/>
  <c r="AZ31" i="2" s="1"/>
  <c r="BA31" i="2" s="1"/>
  <c r="BB31" i="2" s="1"/>
  <c r="BC31" i="2" s="1"/>
  <c r="BD31" i="2" s="1"/>
  <c r="BE31" i="2" s="1"/>
  <c r="BF31" i="2" s="1"/>
  <c r="BP31" i="2" s="1"/>
  <c r="AY15" i="2"/>
  <c r="K818" i="18"/>
  <c r="L818" i="18" s="1"/>
  <c r="D18" i="21"/>
  <c r="R46" i="21"/>
  <c r="S46" i="21" s="1"/>
  <c r="S13" i="24"/>
  <c r="E26" i="13"/>
  <c r="P26" i="21" s="1"/>
  <c r="AB20" i="21"/>
  <c r="AC20" i="21" s="1"/>
  <c r="CE806" i="18"/>
  <c r="K33" i="21"/>
  <c r="L33" i="21" s="1"/>
  <c r="W21" i="21"/>
  <c r="X21" i="21" s="1"/>
  <c r="M59" i="21"/>
  <c r="N59" i="21" s="1"/>
  <c r="U8" i="21"/>
  <c r="CD814" i="18"/>
  <c r="BT54" i="20" s="1"/>
  <c r="X7" i="24"/>
  <c r="BV821" i="18"/>
  <c r="K822" i="18"/>
  <c r="L822" i="18" s="1"/>
  <c r="CF806" i="18"/>
  <c r="BX638" i="18"/>
  <c r="C54" i="21"/>
  <c r="G53" i="13"/>
  <c r="C53" i="21" s="1"/>
  <c r="D13" i="21"/>
  <c r="M13" i="21"/>
  <c r="N13" i="21" s="1"/>
  <c r="AD56" i="20"/>
  <c r="AD62" i="20" s="1"/>
  <c r="AZ15" i="2"/>
  <c r="CC630" i="18"/>
  <c r="BS60" i="20" s="1"/>
  <c r="BV638" i="18"/>
  <c r="AI64" i="2"/>
  <c r="AI23" i="2"/>
  <c r="BN29" i="2"/>
  <c r="P69" i="21"/>
  <c r="AB47" i="21"/>
  <c r="AC47" i="21" s="1"/>
  <c r="BA20" i="2"/>
  <c r="BA62" i="2"/>
  <c r="C7" i="21"/>
  <c r="BO21" i="2"/>
  <c r="I58" i="21"/>
  <c r="M58" i="21" s="1"/>
  <c r="N58" i="21" s="1"/>
  <c r="AK37" i="22"/>
  <c r="BB133" i="2"/>
  <c r="W33" i="21"/>
  <c r="X33" i="21" s="1"/>
  <c r="R38" i="21"/>
  <c r="S38" i="21" s="1"/>
  <c r="AB24" i="21"/>
  <c r="AC24" i="21" s="1"/>
  <c r="BY654" i="18"/>
  <c r="BB132" i="2"/>
  <c r="AV37" i="22"/>
  <c r="AD37" i="22"/>
  <c r="Q37" i="22"/>
  <c r="H16" i="22"/>
  <c r="H6" i="22" s="1"/>
  <c r="H37" i="22" s="1"/>
  <c r="AE64" i="2"/>
  <c r="AE23" i="2"/>
  <c r="AS62" i="2"/>
  <c r="AS20" i="2"/>
  <c r="AG64" i="2"/>
  <c r="AG23" i="2"/>
  <c r="AQ23" i="2"/>
  <c r="AQ64" i="2"/>
  <c r="AF64" i="2"/>
  <c r="AF23" i="2"/>
  <c r="X32" i="24"/>
  <c r="R40" i="21"/>
  <c r="S40" i="21" s="1"/>
  <c r="R44" i="21"/>
  <c r="S44" i="21" s="1"/>
  <c r="AB42" i="21"/>
  <c r="AC42" i="21" s="1"/>
  <c r="W60" i="21"/>
  <c r="X60" i="21" s="1"/>
  <c r="AB55" i="21"/>
  <c r="AC55" i="21" s="1"/>
  <c r="C35" i="24"/>
  <c r="I31" i="21"/>
  <c r="M31" i="21" s="1"/>
  <c r="N31" i="21" s="1"/>
  <c r="F30" i="13"/>
  <c r="BM29" i="2"/>
  <c r="U69" i="21"/>
  <c r="BM27" i="2"/>
  <c r="U67" i="21"/>
  <c r="W43" i="21"/>
  <c r="X43" i="21" s="1"/>
  <c r="W41" i="21"/>
  <c r="X41" i="21" s="1"/>
  <c r="M38" i="21"/>
  <c r="N38" i="21" s="1"/>
  <c r="R24" i="21"/>
  <c r="S24" i="21" s="1"/>
  <c r="M25" i="21"/>
  <c r="N25" i="21" s="1"/>
  <c r="D25" i="21"/>
  <c r="G25" i="21"/>
  <c r="H25" i="21" s="1"/>
  <c r="BY814" i="18"/>
  <c r="BO54" i="20" s="1"/>
  <c r="M55" i="21"/>
  <c r="N55" i="21" s="1"/>
  <c r="G18" i="21"/>
  <c r="H18" i="21" s="1"/>
  <c r="AB46" i="21"/>
  <c r="AC46" i="21" s="1"/>
  <c r="U13" i="21"/>
  <c r="K809" i="18"/>
  <c r="L809" i="18" s="1"/>
  <c r="R50" i="21"/>
  <c r="S50" i="21" s="1"/>
  <c r="AB49" i="21"/>
  <c r="AC49" i="21" s="1"/>
  <c r="K47" i="21"/>
  <c r="L47" i="21" s="1"/>
  <c r="E31" i="21"/>
  <c r="K22" i="21"/>
  <c r="L22" i="21" s="1"/>
  <c r="R21" i="21"/>
  <c r="S21" i="21" s="1"/>
  <c r="R18" i="21"/>
  <c r="S18" i="21" s="1"/>
  <c r="R15" i="21"/>
  <c r="S15" i="21" s="1"/>
  <c r="AB14" i="21"/>
  <c r="AC14" i="21" s="1"/>
  <c r="BW806" i="18"/>
  <c r="BV814" i="18"/>
  <c r="K815" i="18"/>
  <c r="L815" i="18" s="1"/>
  <c r="M16" i="21"/>
  <c r="N16" i="21" s="1"/>
  <c r="D16" i="21"/>
  <c r="G16" i="21"/>
  <c r="H16" i="21" s="1"/>
  <c r="AB37" i="21"/>
  <c r="AC37" i="21" s="1"/>
  <c r="Z7" i="21"/>
  <c r="C6" i="13"/>
  <c r="R8" i="13" s="1"/>
  <c r="BX806" i="18"/>
  <c r="P68" i="13"/>
  <c r="M19" i="21"/>
  <c r="N19" i="21" s="1"/>
  <c r="D19" i="21"/>
  <c r="G19" i="21"/>
  <c r="H19" i="21" s="1"/>
  <c r="C54" i="24"/>
  <c r="C13" i="24"/>
  <c r="V56" i="20"/>
  <c r="V62" i="20" s="1"/>
  <c r="P39" i="13"/>
  <c r="E39" i="21" s="1"/>
  <c r="K39" i="21" s="1"/>
  <c r="L39" i="21" s="1"/>
  <c r="CE638" i="18"/>
  <c r="W18" i="21"/>
  <c r="X18" i="21" s="1"/>
  <c r="W59" i="21"/>
  <c r="X59" i="21" s="1"/>
  <c r="W24" i="21"/>
  <c r="X24" i="21" s="1"/>
  <c r="K631" i="18"/>
  <c r="BV630" i="18"/>
  <c r="G23" i="21"/>
  <c r="H23" i="21" s="1"/>
  <c r="CC621" i="18"/>
  <c r="X62" i="2"/>
  <c r="X20" i="2"/>
  <c r="I64" i="2"/>
  <c r="I23" i="2"/>
  <c r="BL21" i="2"/>
  <c r="Z58" i="21"/>
  <c r="BQ27" i="2"/>
  <c r="BQ35" i="2" s="1"/>
  <c r="E67" i="21"/>
  <c r="I10" i="21"/>
  <c r="K10" i="21" s="1"/>
  <c r="L10" i="21" s="1"/>
  <c r="R48" i="21"/>
  <c r="S48" i="21" s="1"/>
  <c r="AB22" i="21"/>
  <c r="AC22" i="21" s="1"/>
  <c r="G20" i="21"/>
  <c r="H20" i="21" s="1"/>
  <c r="D20" i="21"/>
  <c r="M20" i="21"/>
  <c r="N20" i="21" s="1"/>
  <c r="C8" i="21"/>
  <c r="BB62" i="2"/>
  <c r="BB20" i="2"/>
  <c r="G14" i="21"/>
  <c r="H14" i="21" s="1"/>
  <c r="D14" i="21"/>
  <c r="M14" i="21"/>
  <c r="N14" i="21" s="1"/>
  <c r="K625" i="18"/>
  <c r="BA69" i="2"/>
  <c r="BC132" i="2"/>
  <c r="BI26" i="23"/>
  <c r="BN26" i="23" s="1"/>
  <c r="AC23" i="2"/>
  <c r="AC64" i="2"/>
  <c r="P63" i="2"/>
  <c r="Q32" i="2"/>
  <c r="BN24" i="2"/>
  <c r="P64" i="21"/>
  <c r="M40" i="21"/>
  <c r="N40" i="21" s="1"/>
  <c r="I54" i="21"/>
  <c r="F53" i="13"/>
  <c r="W55" i="21"/>
  <c r="X55" i="21" s="1"/>
  <c r="BX621" i="18"/>
  <c r="P9" i="12"/>
  <c r="BP16" i="23"/>
  <c r="BN15" i="23"/>
  <c r="BP24" i="23"/>
  <c r="BN17" i="23"/>
  <c r="AN37" i="22"/>
  <c r="AO64" i="2"/>
  <c r="AO23" i="2"/>
  <c r="AB62" i="2"/>
  <c r="AB20" i="2"/>
  <c r="AL64" i="2"/>
  <c r="AL23" i="2"/>
  <c r="F23" i="2"/>
  <c r="F64" i="2"/>
  <c r="AA55" i="12"/>
  <c r="AB55" i="12" s="1"/>
  <c r="P55" i="12"/>
  <c r="L52" i="22"/>
  <c r="AW72" i="2"/>
  <c r="AW73" i="2" s="1"/>
  <c r="AW25" i="2"/>
  <c r="AW71" i="2" s="1"/>
  <c r="AW66" i="2"/>
  <c r="AP64" i="2"/>
  <c r="AP23" i="2"/>
  <c r="AV64" i="2"/>
  <c r="AV23" i="2"/>
  <c r="AB38" i="21"/>
  <c r="AC38" i="21" s="1"/>
  <c r="C31" i="24"/>
  <c r="BL27" i="2"/>
  <c r="Z67" i="21"/>
  <c r="M39" i="21"/>
  <c r="N39" i="21" s="1"/>
  <c r="M24" i="21"/>
  <c r="N24" i="21" s="1"/>
  <c r="D24" i="21"/>
  <c r="G24" i="21"/>
  <c r="H24" i="21" s="1"/>
  <c r="S54" i="24"/>
  <c r="M37" i="21"/>
  <c r="N37" i="21" s="1"/>
  <c r="AB33" i="21"/>
  <c r="AC33" i="21" s="1"/>
  <c r="BN17" i="2"/>
  <c r="P52" i="21"/>
  <c r="M45" i="21"/>
  <c r="N45" i="21" s="1"/>
  <c r="AB43" i="21"/>
  <c r="AC43" i="21" s="1"/>
  <c r="AB50" i="21"/>
  <c r="AC50" i="21" s="1"/>
  <c r="K19" i="21"/>
  <c r="L19" i="21" s="1"/>
  <c r="AB18" i="21"/>
  <c r="AC18" i="21" s="1"/>
  <c r="AB15" i="21"/>
  <c r="AC15" i="21" s="1"/>
  <c r="I11" i="21"/>
  <c r="K812" i="18"/>
  <c r="L812" i="18" s="1"/>
  <c r="R51" i="21"/>
  <c r="S51" i="21" s="1"/>
  <c r="BC95" i="2"/>
  <c r="BC69" i="2"/>
  <c r="BC28" i="20"/>
  <c r="BC56" i="20"/>
  <c r="BC62" i="20" s="1"/>
  <c r="CC806" i="18"/>
  <c r="P43" i="13"/>
  <c r="E43" i="21" s="1"/>
  <c r="K43" i="21" s="1"/>
  <c r="L43" i="21" s="1"/>
  <c r="W22" i="21"/>
  <c r="X22" i="21" s="1"/>
  <c r="P54" i="21"/>
  <c r="E53" i="13"/>
  <c r="BB69" i="2"/>
  <c r="BB95" i="2"/>
  <c r="P13" i="21"/>
  <c r="R13" i="21" s="1"/>
  <c r="S13" i="21" s="1"/>
  <c r="N56" i="20"/>
  <c r="N62" i="20" s="1"/>
  <c r="P69" i="13"/>
  <c r="BW638" i="18"/>
  <c r="C11" i="21"/>
  <c r="P8" i="21"/>
  <c r="BZ814" i="18"/>
  <c r="BP54" i="20" s="1"/>
  <c r="K622" i="18"/>
  <c r="BV621" i="18"/>
  <c r="BL28" i="2"/>
  <c r="Z68" i="21"/>
  <c r="G46" i="21"/>
  <c r="H46" i="21" s="1"/>
  <c r="M46" i="21"/>
  <c r="N46" i="21" s="1"/>
  <c r="BO61" i="20"/>
  <c r="BY806" i="18"/>
  <c r="AY94" i="2"/>
  <c r="I8" i="21"/>
  <c r="X13" i="24"/>
  <c r="BR32" i="20"/>
  <c r="BR30" i="20"/>
  <c r="W46" i="21"/>
  <c r="X46" i="21" s="1"/>
  <c r="S35" i="24"/>
  <c r="D34" i="13"/>
  <c r="K813" i="18"/>
  <c r="L813" i="18" s="1"/>
  <c r="BA132" i="2"/>
  <c r="AF37" i="22"/>
  <c r="M64" i="2"/>
  <c r="M23" i="2"/>
  <c r="AH64" i="2"/>
  <c r="AH23" i="2"/>
  <c r="J23" i="2"/>
  <c r="J64" i="2"/>
  <c r="AX64" i="2"/>
  <c r="AX23" i="2"/>
  <c r="BO39" i="2"/>
  <c r="BO36" i="2"/>
  <c r="W25" i="21"/>
  <c r="X25" i="21" s="1"/>
  <c r="P31" i="21"/>
  <c r="E30" i="13"/>
  <c r="BN28" i="2"/>
  <c r="P68" i="21"/>
  <c r="BN21" i="2"/>
  <c r="P58" i="21"/>
  <c r="U54" i="21"/>
  <c r="D53" i="13"/>
  <c r="W37" i="21"/>
  <c r="X37" i="21" s="1"/>
  <c r="R32" i="21"/>
  <c r="S32" i="21" s="1"/>
  <c r="S32" i="24"/>
  <c r="BO28" i="2"/>
  <c r="I68" i="21"/>
  <c r="BO24" i="2"/>
  <c r="I64" i="21"/>
  <c r="M64" i="21" s="1"/>
  <c r="N64" i="21" s="1"/>
  <c r="W38" i="21"/>
  <c r="X38" i="21" s="1"/>
  <c r="I7" i="21"/>
  <c r="F6" i="13"/>
  <c r="U7" i="13" s="1"/>
  <c r="R60" i="21"/>
  <c r="S60" i="21" s="1"/>
  <c r="R42" i="21"/>
  <c r="S42" i="21" s="1"/>
  <c r="C26" i="13"/>
  <c r="Z26" i="21" s="1"/>
  <c r="BV826" i="18"/>
  <c r="K829" i="18"/>
  <c r="L829" i="18" s="1"/>
  <c r="K48" i="21"/>
  <c r="L48" i="21" s="1"/>
  <c r="R47" i="21"/>
  <c r="S47" i="21" s="1"/>
  <c r="R22" i="21"/>
  <c r="S22" i="21" s="1"/>
  <c r="AB21" i="21"/>
  <c r="AC21" i="21" s="1"/>
  <c r="R19" i="21"/>
  <c r="S19" i="21" s="1"/>
  <c r="U11" i="21"/>
  <c r="U10" i="21"/>
  <c r="CD806" i="18"/>
  <c r="BR61" i="20"/>
  <c r="D15" i="21"/>
  <c r="M15" i="21"/>
  <c r="N15" i="21" s="1"/>
  <c r="G15" i="21"/>
  <c r="H15" i="21" s="1"/>
  <c r="D22" i="21"/>
  <c r="M22" i="21"/>
  <c r="N22" i="21" s="1"/>
  <c r="G22" i="21"/>
  <c r="H22" i="21" s="1"/>
  <c r="N54" i="24"/>
  <c r="N13" i="24"/>
  <c r="Z8" i="21"/>
  <c r="K823" i="18"/>
  <c r="L823" i="18" s="1"/>
  <c r="K46" i="21"/>
  <c r="L46" i="21" s="1"/>
  <c r="AB41" i="21"/>
  <c r="AC41" i="21" s="1"/>
  <c r="AA47" i="12"/>
  <c r="AB47" i="12" s="1"/>
  <c r="P47" i="12"/>
  <c r="AH52" i="22"/>
  <c r="Q52" i="12" s="1"/>
  <c r="Q40" i="12"/>
  <c r="W40" i="12" s="1"/>
  <c r="X40" i="12" s="1"/>
  <c r="P45" i="12"/>
  <c r="AA45" i="12"/>
  <c r="AB45" i="12" s="1"/>
  <c r="D6" i="22"/>
  <c r="D37" i="22" s="1"/>
  <c r="BE37" i="22"/>
  <c r="Q16" i="12"/>
  <c r="AH6" i="22"/>
  <c r="Q6" i="12" s="1"/>
  <c r="AW37" i="22"/>
  <c r="I16" i="22"/>
  <c r="I6" i="22" s="1"/>
  <c r="I37" i="22" s="1"/>
  <c r="I16" i="12"/>
  <c r="O16" i="12" s="1"/>
  <c r="P16" i="12" s="1"/>
  <c r="BF6" i="22"/>
  <c r="I6" i="12" s="1"/>
  <c r="AD70" i="12" s="1"/>
  <c r="AD78" i="12" s="1"/>
  <c r="AG37" i="22"/>
  <c r="P8" i="12"/>
  <c r="BM17" i="23"/>
  <c r="BM25" i="23"/>
  <c r="BO19" i="23"/>
  <c r="BO22" i="23"/>
  <c r="BM22" i="23"/>
  <c r="BS13" i="23"/>
  <c r="BN19" i="23"/>
  <c r="BM20" i="23"/>
  <c r="BM15" i="23"/>
  <c r="BP17" i="23"/>
  <c r="BO24" i="23"/>
  <c r="BH27" i="23"/>
  <c r="BH28" i="23" s="1"/>
  <c r="BQ13" i="23"/>
  <c r="BM24" i="23"/>
  <c r="BU13" i="23"/>
  <c r="BO17" i="23"/>
  <c r="BH26" i="23"/>
  <c r="BM26" i="23" s="1"/>
  <c r="BO13" i="23"/>
  <c r="BJ26" i="23"/>
  <c r="BO26" i="23" s="1"/>
  <c r="BQ19" i="23"/>
  <c r="BJ27" i="23"/>
  <c r="BJ28" i="23" s="1"/>
  <c r="BO15" i="23"/>
  <c r="BN18" i="23"/>
  <c r="BQ23" i="23"/>
  <c r="BO21" i="23"/>
  <c r="BQ14" i="23"/>
  <c r="BQ17" i="23"/>
  <c r="BO23" i="23"/>
  <c r="BQ16" i="23"/>
  <c r="BM13" i="23"/>
  <c r="BP22" i="23"/>
  <c r="BO18" i="23"/>
  <c r="BQ18" i="23"/>
  <c r="BO25" i="23"/>
  <c r="BQ15" i="23"/>
  <c r="BN16" i="23"/>
  <c r="BK140" i="23"/>
  <c r="BK143" i="23"/>
  <c r="BM18" i="23"/>
  <c r="BN14" i="23"/>
  <c r="BM14" i="23"/>
  <c r="BN13" i="23"/>
  <c r="BM16" i="23"/>
  <c r="BP13" i="23"/>
  <c r="BH143" i="23"/>
  <c r="BH140" i="23"/>
  <c r="BK27" i="23"/>
  <c r="BK28" i="23" s="1"/>
  <c r="AM28" i="23"/>
  <c r="BL140" i="23"/>
  <c r="BL143" i="23"/>
  <c r="BI156" i="23"/>
  <c r="BI154" i="23"/>
  <c r="O28" i="23"/>
  <c r="BI27" i="23"/>
  <c r="BI28" i="23" s="1"/>
  <c r="BN23" i="23"/>
  <c r="BN24" i="23"/>
  <c r="BN25" i="23"/>
  <c r="BM19" i="23"/>
  <c r="BN21" i="23"/>
  <c r="BN22" i="23"/>
  <c r="BN20" i="23"/>
  <c r="BJ140" i="23"/>
  <c r="BJ143" i="23"/>
  <c r="BP15" i="23"/>
  <c r="BM21" i="23"/>
  <c r="AA17" i="12"/>
  <c r="AB17" i="12" s="1"/>
  <c r="P17" i="12"/>
  <c r="G32" i="12"/>
  <c r="H32" i="12" s="1"/>
  <c r="AJ71" i="12"/>
  <c r="K32" i="12"/>
  <c r="L32" i="12" s="1"/>
  <c r="BK6" i="22"/>
  <c r="S32" i="12"/>
  <c r="T32" i="12" s="1"/>
  <c r="P7" i="12"/>
  <c r="AA7" i="12"/>
  <c r="AB7" i="12" s="1"/>
  <c r="AA34" i="12"/>
  <c r="AB34" i="12" s="1"/>
  <c r="P34" i="12"/>
  <c r="AA36" i="12"/>
  <c r="AB36" i="12" s="1"/>
  <c r="P36" i="12"/>
  <c r="AA10" i="12"/>
  <c r="AB10" i="12" s="1"/>
  <c r="P10" i="12"/>
  <c r="AA23" i="12"/>
  <c r="AB23" i="12" s="1"/>
  <c r="P23" i="12"/>
  <c r="AA25" i="12"/>
  <c r="AB25" i="12" s="1"/>
  <c r="P25" i="12"/>
  <c r="AA21" i="12"/>
  <c r="AB21" i="12" s="1"/>
  <c r="P21" i="12"/>
  <c r="O32" i="12"/>
  <c r="AD71" i="12"/>
  <c r="AA22" i="12"/>
  <c r="AB22" i="12" s="1"/>
  <c r="P22" i="12"/>
  <c r="AA35" i="12"/>
  <c r="AB35" i="12" s="1"/>
  <c r="P35" i="12"/>
  <c r="W32" i="12"/>
  <c r="X32" i="12" s="1"/>
  <c r="AA18" i="12"/>
  <c r="AB18" i="12" s="1"/>
  <c r="P18" i="12"/>
  <c r="P31" i="12"/>
  <c r="AA31" i="12"/>
  <c r="AB31" i="12" s="1"/>
  <c r="G49" i="12"/>
  <c r="H49" i="12" s="1"/>
  <c r="K49" i="12"/>
  <c r="L49" i="12" s="1"/>
  <c r="AM71" i="12"/>
  <c r="P42" i="12"/>
  <c r="AA42" i="12"/>
  <c r="AB42" i="12" s="1"/>
  <c r="K40" i="12"/>
  <c r="L40" i="12" s="1"/>
  <c r="AM70" i="12"/>
  <c r="C52" i="12"/>
  <c r="U52" i="22"/>
  <c r="P50" i="12"/>
  <c r="AA50" i="12"/>
  <c r="AB50" i="12" s="1"/>
  <c r="AA43" i="12"/>
  <c r="AB43" i="12" s="1"/>
  <c r="P43" i="12"/>
  <c r="AY52" i="22"/>
  <c r="AA51" i="12"/>
  <c r="AB51" i="12" s="1"/>
  <c r="P51" i="12"/>
  <c r="O40" i="12"/>
  <c r="AG70" i="12"/>
  <c r="BK52" i="22"/>
  <c r="P44" i="13"/>
  <c r="E44" i="21" s="1"/>
  <c r="P38" i="13"/>
  <c r="E38" i="21" s="1"/>
  <c r="E13" i="24"/>
  <c r="BR81" i="20"/>
  <c r="K729" i="18"/>
  <c r="L729" i="18" s="1"/>
  <c r="E13" i="21"/>
  <c r="CF654" i="18"/>
  <c r="BM36" i="20"/>
  <c r="BW654" i="18"/>
  <c r="BL36" i="20"/>
  <c r="K690" i="18"/>
  <c r="L690" i="18" s="1"/>
  <c r="BL51" i="20"/>
  <c r="K700" i="18"/>
  <c r="L700" i="18" s="1"/>
  <c r="BV81" i="20"/>
  <c r="CE842" i="18"/>
  <c r="BU12" i="20" s="1"/>
  <c r="CE593" i="18"/>
  <c r="P35" i="13"/>
  <c r="BQ36" i="20"/>
  <c r="CA654" i="18"/>
  <c r="BW842" i="18"/>
  <c r="BM12" i="20" s="1"/>
  <c r="BW593" i="18"/>
  <c r="BI13" i="2"/>
  <c r="BV27" i="20"/>
  <c r="BI37" i="2"/>
  <c r="K747" i="18"/>
  <c r="L747" i="18" s="1"/>
  <c r="BL45" i="20"/>
  <c r="O45" i="13" s="1"/>
  <c r="CD593" i="18"/>
  <c r="CD842" i="18"/>
  <c r="BT12" i="20" s="1"/>
  <c r="P11" i="13"/>
  <c r="E11" i="21" s="1"/>
  <c r="K741" i="18"/>
  <c r="L741" i="18" s="1"/>
  <c r="P40" i="13"/>
  <c r="E40" i="21" s="1"/>
  <c r="BP36" i="20"/>
  <c r="BZ654" i="18"/>
  <c r="CG654" i="18"/>
  <c r="BX654" i="18"/>
  <c r="P37" i="13"/>
  <c r="E37" i="21" s="1"/>
  <c r="K599" i="18"/>
  <c r="BV598" i="18"/>
  <c r="K718" i="18"/>
  <c r="L718" i="18" s="1"/>
  <c r="K714" i="18"/>
  <c r="L714" i="18" s="1"/>
  <c r="P7" i="13"/>
  <c r="BR80" i="20"/>
  <c r="BQ26" i="20"/>
  <c r="CD654" i="18"/>
  <c r="BU36" i="20"/>
  <c r="CE654" i="18"/>
  <c r="W65" i="20" l="1"/>
  <c r="CB620" i="18"/>
  <c r="CB592" i="18" s="1"/>
  <c r="BR59" i="20"/>
  <c r="BL88" i="23"/>
  <c r="BL116" i="23"/>
  <c r="BL117" i="23" s="1"/>
  <c r="BL149" i="23" s="1"/>
  <c r="BL57" i="23"/>
  <c r="BL58" i="23" s="1"/>
  <c r="BL147" i="23" s="1"/>
  <c r="W71" i="20"/>
  <c r="G71" i="20"/>
  <c r="BN26" i="20"/>
  <c r="BN27" i="20"/>
  <c r="O51" i="13"/>
  <c r="BS34" i="20"/>
  <c r="U39" i="24"/>
  <c r="V39" i="24" s="1"/>
  <c r="P39" i="24"/>
  <c r="Q39" i="24" s="1"/>
  <c r="AE70" i="20"/>
  <c r="AE71" i="20"/>
  <c r="BO83" i="20"/>
  <c r="BO84" i="20" s="1"/>
  <c r="P31" i="24"/>
  <c r="Q31" i="24" s="1"/>
  <c r="K38" i="24"/>
  <c r="L38" i="24" s="1"/>
  <c r="BB37" i="22"/>
  <c r="BB59" i="22" s="1"/>
  <c r="AW70" i="20"/>
  <c r="O61" i="13"/>
  <c r="O36" i="13"/>
  <c r="BP15" i="2"/>
  <c r="O71" i="20"/>
  <c r="O70" i="20"/>
  <c r="K52" i="24"/>
  <c r="L52" i="24" s="1"/>
  <c r="J12" i="13"/>
  <c r="P38" i="24"/>
  <c r="Q38" i="24" s="1"/>
  <c r="M12" i="13"/>
  <c r="C12" i="24" s="1"/>
  <c r="D15" i="24" s="1"/>
  <c r="K12" i="13"/>
  <c r="K27" i="13" s="1"/>
  <c r="P52" i="24"/>
  <c r="Q52" i="24" s="1"/>
  <c r="I12" i="13"/>
  <c r="L12" i="13"/>
  <c r="K59" i="22"/>
  <c r="K60" i="22" s="1"/>
  <c r="K62" i="22" s="1"/>
  <c r="I59" i="22"/>
  <c r="I60" i="22" s="1"/>
  <c r="I62" i="22" s="1"/>
  <c r="G65" i="20"/>
  <c r="BU81" i="20"/>
  <c r="BE64" i="2"/>
  <c r="BE23" i="2"/>
  <c r="AK65" i="20"/>
  <c r="BA37" i="22"/>
  <c r="BA59" i="22" s="1"/>
  <c r="AW71" i="20"/>
  <c r="AM70" i="20"/>
  <c r="AM65" i="20"/>
  <c r="AU64" i="22" s="1"/>
  <c r="AU65" i="22" s="1"/>
  <c r="AA70" i="20"/>
  <c r="AK70" i="20"/>
  <c r="H49" i="24"/>
  <c r="AU65" i="20"/>
  <c r="BC64" i="22" s="1"/>
  <c r="G8" i="21"/>
  <c r="H8" i="21" s="1"/>
  <c r="BD23" i="2"/>
  <c r="BD25" i="2" s="1"/>
  <c r="BD71" i="2" s="1"/>
  <c r="BL89" i="23"/>
  <c r="BL148" i="23" s="1"/>
  <c r="AA71" i="20"/>
  <c r="BW83" i="20"/>
  <c r="BW84" i="20" s="1"/>
  <c r="D59" i="22"/>
  <c r="D60" i="22" s="1"/>
  <c r="D62" i="22" s="1"/>
  <c r="AU70" i="20"/>
  <c r="AZ37" i="22"/>
  <c r="AZ59" i="22" s="1"/>
  <c r="BT83" i="20"/>
  <c r="BT84" i="20" s="1"/>
  <c r="BE70" i="20"/>
  <c r="BP81" i="20"/>
  <c r="BP83" i="20" s="1"/>
  <c r="BP84" i="20" s="1"/>
  <c r="BO34" i="20"/>
  <c r="O33" i="2"/>
  <c r="O126" i="2" s="1"/>
  <c r="AA49" i="12"/>
  <c r="AB49" i="12" s="1"/>
  <c r="K65" i="20"/>
  <c r="K70" i="20"/>
  <c r="H59" i="22"/>
  <c r="H60" i="22" s="1"/>
  <c r="H62" i="22" s="1"/>
  <c r="AO71" i="20"/>
  <c r="AO65" i="20"/>
  <c r="AW64" i="22" s="1"/>
  <c r="AK59" i="22"/>
  <c r="AK60" i="22" s="1"/>
  <c r="AK62" i="22" s="1"/>
  <c r="AN59" i="22"/>
  <c r="AN60" i="22" s="1"/>
  <c r="AN62" i="22" s="1"/>
  <c r="T59" i="22"/>
  <c r="T60" i="22" s="1"/>
  <c r="T62" i="22" s="1"/>
  <c r="C59" i="22"/>
  <c r="C60" i="22" s="1"/>
  <c r="C62" i="22" s="1"/>
  <c r="AA59" i="22"/>
  <c r="AA60" i="22" s="1"/>
  <c r="AA62" i="22" s="1"/>
  <c r="AI59" i="22"/>
  <c r="AI60" i="22" s="1"/>
  <c r="AI62" i="22" s="1"/>
  <c r="BH59" i="22"/>
  <c r="BH60" i="22" s="1"/>
  <c r="BH62" i="22" s="1"/>
  <c r="AL59" i="22"/>
  <c r="AL60" i="22" s="1"/>
  <c r="AL62" i="22" s="1"/>
  <c r="W59" i="22"/>
  <c r="W60" i="22" s="1"/>
  <c r="W62" i="22" s="1"/>
  <c r="BW27" i="20"/>
  <c r="U36" i="24"/>
  <c r="V36" i="24" s="1"/>
  <c r="BU78" i="20"/>
  <c r="S59" i="22"/>
  <c r="S60" i="22" s="1"/>
  <c r="S62" i="22" s="1"/>
  <c r="E59" i="22"/>
  <c r="E60" i="22" s="1"/>
  <c r="E62" i="22" s="1"/>
  <c r="BG59" i="22"/>
  <c r="BG60" i="22" s="1"/>
  <c r="BG62" i="22" s="1"/>
  <c r="Z39" i="24"/>
  <c r="AA39" i="24" s="1"/>
  <c r="Y71" i="20"/>
  <c r="Y65" i="20"/>
  <c r="Q59" i="22"/>
  <c r="Q60" i="22" s="1"/>
  <c r="Q62" i="22" s="1"/>
  <c r="V59" i="22"/>
  <c r="V60" i="22" s="1"/>
  <c r="V62" i="22" s="1"/>
  <c r="U70" i="20"/>
  <c r="BS27" i="20"/>
  <c r="U65" i="20"/>
  <c r="BQ81" i="20"/>
  <c r="BQ83" i="20" s="1"/>
  <c r="BQ84" i="20" s="1"/>
  <c r="AN70" i="20"/>
  <c r="I71" i="20"/>
  <c r="I65" i="20"/>
  <c r="E71" i="20"/>
  <c r="AN65" i="20"/>
  <c r="AV64" i="22" s="1"/>
  <c r="AQ70" i="20"/>
  <c r="C70" i="20"/>
  <c r="T65" i="20"/>
  <c r="AG65" i="20"/>
  <c r="E65" i="20"/>
  <c r="AJ65" i="20"/>
  <c r="BE65" i="20"/>
  <c r="BM64" i="22" s="1"/>
  <c r="AG70" i="20"/>
  <c r="AS71" i="20"/>
  <c r="L70" i="20"/>
  <c r="AR65" i="20"/>
  <c r="AZ64" i="22" s="1"/>
  <c r="AV70" i="20"/>
  <c r="C71" i="20"/>
  <c r="AR70" i="20"/>
  <c r="T71" i="20"/>
  <c r="L71" i="20"/>
  <c r="H8" i="24"/>
  <c r="BJ37" i="2"/>
  <c r="AV59" i="22"/>
  <c r="AV60" i="22" s="1"/>
  <c r="AV62" i="22" s="1"/>
  <c r="G59" i="22"/>
  <c r="G60" i="22" s="1"/>
  <c r="G62" i="22" s="1"/>
  <c r="AB59" i="22"/>
  <c r="AB60" i="22" s="1"/>
  <c r="AB62" i="22" s="1"/>
  <c r="AI70" i="20"/>
  <c r="X59" i="22"/>
  <c r="X60" i="22" s="1"/>
  <c r="X62" i="22" s="1"/>
  <c r="BI59" i="22"/>
  <c r="BI60" i="22" s="1"/>
  <c r="BI62" i="22" s="1"/>
  <c r="P44" i="24"/>
  <c r="Q44" i="24" s="1"/>
  <c r="BJ70" i="20"/>
  <c r="AI71" i="20"/>
  <c r="AP59" i="22"/>
  <c r="AP60" i="22" s="1"/>
  <c r="AP62" i="22" s="1"/>
  <c r="BO58" i="20"/>
  <c r="AW59" i="22"/>
  <c r="AW60" i="22" s="1"/>
  <c r="AW62" i="22" s="1"/>
  <c r="Q70" i="20"/>
  <c r="AP65" i="20"/>
  <c r="AX64" i="22" s="1"/>
  <c r="AO59" i="22"/>
  <c r="AO60" i="22" s="1"/>
  <c r="AO62" i="22" s="1"/>
  <c r="AP70" i="20"/>
  <c r="P42" i="24"/>
  <c r="Q42" i="24" s="1"/>
  <c r="Q65" i="20"/>
  <c r="U10" i="24"/>
  <c r="V10" i="24" s="1"/>
  <c r="AX59" i="22"/>
  <c r="AX60" i="22" s="1"/>
  <c r="AX62" i="22" s="1"/>
  <c r="AQ59" i="22"/>
  <c r="AQ60" i="22" s="1"/>
  <c r="AQ62" i="22" s="1"/>
  <c r="Z55" i="24"/>
  <c r="AA55" i="24" s="1"/>
  <c r="U61" i="24"/>
  <c r="V61" i="24" s="1"/>
  <c r="Z59" i="24"/>
  <c r="AA59" i="24" s="1"/>
  <c r="AS65" i="20"/>
  <c r="BA64" i="22" s="1"/>
  <c r="AC59" i="22"/>
  <c r="AC60" i="22" s="1"/>
  <c r="AC62" i="22" s="1"/>
  <c r="K32" i="24"/>
  <c r="L32" i="24" s="1"/>
  <c r="BQ30" i="20"/>
  <c r="AD59" i="22"/>
  <c r="AD60" i="22" s="1"/>
  <c r="AD62" i="22" s="1"/>
  <c r="BT58" i="20"/>
  <c r="Z67" i="24"/>
  <c r="AA67" i="24" s="1"/>
  <c r="AC70" i="20"/>
  <c r="AC71" i="20"/>
  <c r="AJ59" i="22"/>
  <c r="AJ60" i="22" s="1"/>
  <c r="AJ62" i="22" s="1"/>
  <c r="Z14" i="24"/>
  <c r="AA14" i="24" s="1"/>
  <c r="G33" i="24"/>
  <c r="M59" i="22"/>
  <c r="M60" i="22" s="1"/>
  <c r="M62" i="22" s="1"/>
  <c r="P14" i="24"/>
  <c r="Q14" i="24" s="1"/>
  <c r="R59" i="22"/>
  <c r="R60" i="22" s="1"/>
  <c r="R62" i="22" s="1"/>
  <c r="BC62" i="2"/>
  <c r="Z18" i="24"/>
  <c r="AA18" i="24" s="1"/>
  <c r="U40" i="24"/>
  <c r="V40" i="24" s="1"/>
  <c r="Z24" i="24"/>
  <c r="AA24" i="24" s="1"/>
  <c r="AB70" i="20"/>
  <c r="BL18" i="2"/>
  <c r="G24" i="24"/>
  <c r="P59" i="22"/>
  <c r="P60" i="22" s="1"/>
  <c r="P62" i="22" s="1"/>
  <c r="AB71" i="20"/>
  <c r="U52" i="24"/>
  <c r="V52" i="24" s="1"/>
  <c r="P41" i="24"/>
  <c r="Q41" i="24" s="1"/>
  <c r="U11" i="24"/>
  <c r="V11" i="24" s="1"/>
  <c r="Z70" i="20"/>
  <c r="U47" i="24"/>
  <c r="V47" i="24" s="1"/>
  <c r="H22" i="24"/>
  <c r="U59" i="24"/>
  <c r="V59" i="24" s="1"/>
  <c r="D65" i="20"/>
  <c r="BJ65" i="20"/>
  <c r="L59" i="22"/>
  <c r="L60" i="22" s="1"/>
  <c r="L62" i="22" s="1"/>
  <c r="AE59" i="22"/>
  <c r="AE60" i="22" s="1"/>
  <c r="AE62" i="22" s="1"/>
  <c r="AV65" i="20"/>
  <c r="BD64" i="22" s="1"/>
  <c r="AS59" i="22"/>
  <c r="AS60" i="22" s="1"/>
  <c r="AS62" i="22" s="1"/>
  <c r="D71" i="20"/>
  <c r="U58" i="24"/>
  <c r="V58" i="24" s="1"/>
  <c r="BW58" i="20"/>
  <c r="U20" i="24"/>
  <c r="V20" i="24" s="1"/>
  <c r="AR59" i="22"/>
  <c r="AR60" i="22" s="1"/>
  <c r="AR62" i="22" s="1"/>
  <c r="AJ71" i="20"/>
  <c r="AU59" i="22"/>
  <c r="AU60" i="22" s="1"/>
  <c r="AU62" i="22" s="1"/>
  <c r="Z49" i="24"/>
  <c r="AA49" i="24" s="1"/>
  <c r="Z59" i="22"/>
  <c r="Z60" i="22" s="1"/>
  <c r="Z62" i="22" s="1"/>
  <c r="AQ65" i="20"/>
  <c r="AY64" i="22" s="1"/>
  <c r="CD620" i="18"/>
  <c r="CD592" i="18" s="1"/>
  <c r="P61" i="24"/>
  <c r="Q61" i="24" s="1"/>
  <c r="K36" i="24"/>
  <c r="L36" i="24" s="1"/>
  <c r="U64" i="24"/>
  <c r="V64" i="24" s="1"/>
  <c r="K18" i="24"/>
  <c r="L18" i="24" s="1"/>
  <c r="K37" i="24"/>
  <c r="L37" i="24" s="1"/>
  <c r="H19" i="24"/>
  <c r="Z51" i="24"/>
  <c r="AA51" i="24" s="1"/>
  <c r="K44" i="24"/>
  <c r="L44" i="24" s="1"/>
  <c r="Z20" i="24"/>
  <c r="AA20" i="24" s="1"/>
  <c r="BC59" i="22"/>
  <c r="BC60" i="22" s="1"/>
  <c r="BC62" i="22" s="1"/>
  <c r="BG71" i="20"/>
  <c r="D23" i="2"/>
  <c r="D72" i="2" s="1"/>
  <c r="D73" i="2" s="1"/>
  <c r="K11" i="24"/>
  <c r="L11" i="24" s="1"/>
  <c r="M70" i="20"/>
  <c r="BX799" i="18"/>
  <c r="BX653" i="18" s="1"/>
  <c r="D45" i="21"/>
  <c r="D40" i="21"/>
  <c r="M71" i="20"/>
  <c r="AH65" i="20"/>
  <c r="K22" i="24"/>
  <c r="L22" i="24" s="1"/>
  <c r="D37" i="21"/>
  <c r="F59" i="22"/>
  <c r="F60" i="22" s="1"/>
  <c r="F62" i="22" s="1"/>
  <c r="Z71" i="20"/>
  <c r="P22" i="24"/>
  <c r="Q22" i="24" s="1"/>
  <c r="AM59" i="22"/>
  <c r="AM60" i="22" s="1"/>
  <c r="AM62" i="22" s="1"/>
  <c r="P36" i="24"/>
  <c r="Q36" i="24" s="1"/>
  <c r="P48" i="24"/>
  <c r="Q48" i="24" s="1"/>
  <c r="Z22" i="24"/>
  <c r="AA22" i="24" s="1"/>
  <c r="K55" i="24"/>
  <c r="L55" i="24" s="1"/>
  <c r="BE59" i="22"/>
  <c r="BE60" i="22" s="1"/>
  <c r="BE62" i="22" s="1"/>
  <c r="BD59" i="22"/>
  <c r="BD60" i="22" s="1"/>
  <c r="BD62" i="22" s="1"/>
  <c r="P40" i="24"/>
  <c r="Q40" i="24" s="1"/>
  <c r="Z52" i="24"/>
  <c r="AA52" i="24" s="1"/>
  <c r="G50" i="24"/>
  <c r="Z36" i="24"/>
  <c r="AA36" i="24" s="1"/>
  <c r="K15" i="24"/>
  <c r="L15" i="24" s="1"/>
  <c r="P50" i="24"/>
  <c r="Q50" i="24" s="1"/>
  <c r="H10" i="24"/>
  <c r="F65" i="20"/>
  <c r="AF59" i="22"/>
  <c r="AF60" i="22" s="1"/>
  <c r="AF62" i="22" s="1"/>
  <c r="H18" i="24"/>
  <c r="P11" i="24"/>
  <c r="Q11" i="24" s="1"/>
  <c r="P46" i="24"/>
  <c r="Q46" i="24" s="1"/>
  <c r="S71" i="20"/>
  <c r="S65" i="20"/>
  <c r="BH65" i="20"/>
  <c r="P19" i="24"/>
  <c r="Q19" i="24" s="1"/>
  <c r="Z45" i="24"/>
  <c r="AA45" i="24" s="1"/>
  <c r="U50" i="24"/>
  <c r="V50" i="24" s="1"/>
  <c r="K49" i="24"/>
  <c r="L49" i="24" s="1"/>
  <c r="U22" i="24"/>
  <c r="V22" i="24" s="1"/>
  <c r="G22" i="24"/>
  <c r="G23" i="24"/>
  <c r="K43" i="24"/>
  <c r="L43" i="24" s="1"/>
  <c r="U44" i="24"/>
  <c r="V44" i="24" s="1"/>
  <c r="Z40" i="24"/>
  <c r="AA40" i="24" s="1"/>
  <c r="BH71" i="20"/>
  <c r="O59" i="22"/>
  <c r="O60" i="22" s="1"/>
  <c r="O62" i="22" s="1"/>
  <c r="Z64" i="24"/>
  <c r="AA64" i="24" s="1"/>
  <c r="AM64" i="2"/>
  <c r="U60" i="24"/>
  <c r="V60" i="24" s="1"/>
  <c r="U48" i="24"/>
  <c r="V48" i="24" s="1"/>
  <c r="K50" i="24"/>
  <c r="L50" i="24" s="1"/>
  <c r="K48" i="24"/>
  <c r="L48" i="24" s="1"/>
  <c r="P49" i="24"/>
  <c r="Q49" i="24" s="1"/>
  <c r="P47" i="24"/>
  <c r="Q47" i="24" s="1"/>
  <c r="H47" i="24"/>
  <c r="BL53" i="20"/>
  <c r="H9" i="24"/>
  <c r="G15" i="24"/>
  <c r="Z16" i="24"/>
  <c r="AA16" i="24" s="1"/>
  <c r="Z69" i="24"/>
  <c r="AA69" i="24" s="1"/>
  <c r="Z58" i="24"/>
  <c r="AA58" i="24" s="1"/>
  <c r="P51" i="24"/>
  <c r="Q51" i="24" s="1"/>
  <c r="U37" i="22"/>
  <c r="U37" i="12" s="1"/>
  <c r="V49" i="12" s="1"/>
  <c r="K61" i="24"/>
  <c r="L61" i="24" s="1"/>
  <c r="S8" i="13"/>
  <c r="BV30" i="20"/>
  <c r="H50" i="24"/>
  <c r="Z17" i="24"/>
  <c r="AA17" i="24" s="1"/>
  <c r="Z61" i="24"/>
  <c r="AA61" i="24" s="1"/>
  <c r="K39" i="24"/>
  <c r="L39" i="24" s="1"/>
  <c r="P10" i="24"/>
  <c r="Q10" i="24" s="1"/>
  <c r="Z60" i="24"/>
  <c r="AA60" i="24" s="1"/>
  <c r="P24" i="12"/>
  <c r="Y59" i="22"/>
  <c r="Y60" i="22" s="1"/>
  <c r="Y62" i="22" s="1"/>
  <c r="P15" i="24"/>
  <c r="Q15" i="24" s="1"/>
  <c r="U69" i="24"/>
  <c r="V69" i="24" s="1"/>
  <c r="BI70" i="20"/>
  <c r="BI65" i="20"/>
  <c r="BU58" i="20"/>
  <c r="M6" i="12"/>
  <c r="O6" i="12" s="1"/>
  <c r="P69" i="24"/>
  <c r="Q69" i="24" s="1"/>
  <c r="BY620" i="18"/>
  <c r="BY592" i="18" s="1"/>
  <c r="BO32" i="20"/>
  <c r="H15" i="24"/>
  <c r="Z23" i="24"/>
  <c r="AA23" i="24" s="1"/>
  <c r="F70" i="20"/>
  <c r="BJ59" i="22"/>
  <c r="BJ60" i="22" s="1"/>
  <c r="BJ62" i="22" s="1"/>
  <c r="AL65" i="20"/>
  <c r="U46" i="24"/>
  <c r="V46" i="24" s="1"/>
  <c r="H14" i="24"/>
  <c r="Z44" i="24"/>
  <c r="AA44" i="24" s="1"/>
  <c r="BN53" i="20"/>
  <c r="U51" i="24"/>
  <c r="V51" i="24" s="1"/>
  <c r="K17" i="24"/>
  <c r="L17" i="24" s="1"/>
  <c r="K60" i="24"/>
  <c r="L60" i="24" s="1"/>
  <c r="Z19" i="24"/>
  <c r="AA19" i="24" s="1"/>
  <c r="K69" i="24"/>
  <c r="L69" i="24" s="1"/>
  <c r="H21" i="24"/>
  <c r="Z46" i="24"/>
  <c r="AA46" i="24" s="1"/>
  <c r="Z50" i="24"/>
  <c r="AA50" i="24" s="1"/>
  <c r="U67" i="24"/>
  <c r="V67" i="24" s="1"/>
  <c r="P35" i="24"/>
  <c r="Q35" i="24" s="1"/>
  <c r="G18" i="24"/>
  <c r="BW53" i="20"/>
  <c r="U25" i="24"/>
  <c r="V25" i="24" s="1"/>
  <c r="U42" i="24"/>
  <c r="V42" i="24" s="1"/>
  <c r="K67" i="24"/>
  <c r="L67" i="24" s="1"/>
  <c r="U21" i="24"/>
  <c r="V21" i="24" s="1"/>
  <c r="K51" i="24"/>
  <c r="L51" i="24" s="1"/>
  <c r="K24" i="24"/>
  <c r="L24" i="24" s="1"/>
  <c r="G48" i="24"/>
  <c r="U55" i="24"/>
  <c r="V55" i="24" s="1"/>
  <c r="K41" i="24"/>
  <c r="L41" i="24" s="1"/>
  <c r="P18" i="24"/>
  <c r="Q18" i="24" s="1"/>
  <c r="U8" i="24"/>
  <c r="V8" i="24" s="1"/>
  <c r="AF70" i="20"/>
  <c r="AG59" i="22"/>
  <c r="AG60" i="22" s="1"/>
  <c r="AG62" i="22" s="1"/>
  <c r="BQ58" i="20"/>
  <c r="P8" i="24"/>
  <c r="Q8" i="24" s="1"/>
  <c r="P68" i="24"/>
  <c r="Q68" i="24" s="1"/>
  <c r="G46" i="24"/>
  <c r="Z43" i="24"/>
  <c r="AA43" i="24" s="1"/>
  <c r="K21" i="24"/>
  <c r="L21" i="24" s="1"/>
  <c r="U19" i="24"/>
  <c r="V19" i="24" s="1"/>
  <c r="Z38" i="24"/>
  <c r="AA38" i="24" s="1"/>
  <c r="P45" i="24"/>
  <c r="Q45" i="24" s="1"/>
  <c r="Z21" i="24"/>
  <c r="AA21" i="24" s="1"/>
  <c r="P32" i="24"/>
  <c r="Q32" i="24" s="1"/>
  <c r="G21" i="24"/>
  <c r="CF799" i="18"/>
  <c r="CF653" i="18" s="1"/>
  <c r="BP59" i="20"/>
  <c r="AH70" i="20"/>
  <c r="G8" i="24"/>
  <c r="U38" i="24"/>
  <c r="V38" i="24" s="1"/>
  <c r="BV53" i="20"/>
  <c r="P67" i="24"/>
  <c r="Q67" i="24" s="1"/>
  <c r="H46" i="24"/>
  <c r="H41" i="24"/>
  <c r="Z8" i="24"/>
  <c r="AA8" i="24" s="1"/>
  <c r="P61" i="13"/>
  <c r="BQ22" i="2" s="1"/>
  <c r="H67" i="24"/>
  <c r="K46" i="24"/>
  <c r="L46" i="24" s="1"/>
  <c r="G67" i="24"/>
  <c r="CD799" i="18"/>
  <c r="CD653" i="18" s="1"/>
  <c r="U18" i="24"/>
  <c r="V18" i="24" s="1"/>
  <c r="Z10" i="24"/>
  <c r="AA10" i="24" s="1"/>
  <c r="Z11" i="24"/>
  <c r="AA11" i="24" s="1"/>
  <c r="AF71" i="20"/>
  <c r="J65" i="20"/>
  <c r="BG65" i="20"/>
  <c r="H24" i="24"/>
  <c r="Z15" i="24"/>
  <c r="AA15" i="24" s="1"/>
  <c r="F12" i="13"/>
  <c r="F27" i="13" s="1"/>
  <c r="K9" i="24"/>
  <c r="L9" i="24" s="1"/>
  <c r="R26" i="21"/>
  <c r="S26" i="21" s="1"/>
  <c r="AM63" i="2"/>
  <c r="BZ620" i="18"/>
  <c r="BZ592" i="18" s="1"/>
  <c r="K64" i="24"/>
  <c r="L64" i="24" s="1"/>
  <c r="Z47" i="24"/>
  <c r="AA47" i="24" s="1"/>
  <c r="K31" i="21"/>
  <c r="L31" i="21" s="1"/>
  <c r="P17" i="24"/>
  <c r="Q17" i="24" s="1"/>
  <c r="U68" i="24"/>
  <c r="V68" i="24" s="1"/>
  <c r="P58" i="24"/>
  <c r="Q58" i="24" s="1"/>
  <c r="P16" i="24"/>
  <c r="Q16" i="24" s="1"/>
  <c r="H17" i="24"/>
  <c r="U43" i="24"/>
  <c r="V43" i="24" s="1"/>
  <c r="Z25" i="24"/>
  <c r="AA25" i="24" s="1"/>
  <c r="H25" i="24"/>
  <c r="K10" i="24"/>
  <c r="L10" i="24" s="1"/>
  <c r="K20" i="24"/>
  <c r="L20" i="24" s="1"/>
  <c r="K23" i="24"/>
  <c r="L23" i="24" s="1"/>
  <c r="H33" i="24"/>
  <c r="Z48" i="24"/>
  <c r="AA48" i="24" s="1"/>
  <c r="U16" i="24"/>
  <c r="V16" i="24" s="1"/>
  <c r="Z41" i="24"/>
  <c r="AA41" i="24" s="1"/>
  <c r="K19" i="24"/>
  <c r="L19" i="24" s="1"/>
  <c r="K40" i="24"/>
  <c r="L40" i="24" s="1"/>
  <c r="K59" i="24"/>
  <c r="L59" i="24" s="1"/>
  <c r="G10" i="24"/>
  <c r="K33" i="24"/>
  <c r="L33" i="24" s="1"/>
  <c r="G41" i="24"/>
  <c r="G19" i="24"/>
  <c r="P20" i="24"/>
  <c r="Q20" i="24" s="1"/>
  <c r="P24" i="24"/>
  <c r="Q24" i="24" s="1"/>
  <c r="X71" i="20"/>
  <c r="X70" i="20"/>
  <c r="X65" i="20"/>
  <c r="K25" i="24"/>
  <c r="L25" i="24" s="1"/>
  <c r="P21" i="24"/>
  <c r="Q21" i="24" s="1"/>
  <c r="BU53" i="20"/>
  <c r="O52" i="12"/>
  <c r="P52" i="12" s="1"/>
  <c r="P33" i="24"/>
  <c r="Q33" i="24" s="1"/>
  <c r="P25" i="24"/>
  <c r="Q25" i="24" s="1"/>
  <c r="P55" i="24"/>
  <c r="Q55" i="24" s="1"/>
  <c r="Z42" i="24"/>
  <c r="AA42" i="24" s="1"/>
  <c r="P23" i="24"/>
  <c r="Q23" i="24" s="1"/>
  <c r="K8" i="24"/>
  <c r="L8" i="24" s="1"/>
  <c r="CE799" i="18"/>
  <c r="CE653" i="18" s="1"/>
  <c r="K14" i="24"/>
  <c r="L14" i="24" s="1"/>
  <c r="K58" i="24"/>
  <c r="L58" i="24" s="1"/>
  <c r="G17" i="24"/>
  <c r="P43" i="24"/>
  <c r="Q43" i="24" s="1"/>
  <c r="U14" i="24"/>
  <c r="V14" i="24" s="1"/>
  <c r="BD65" i="20"/>
  <c r="BL64" i="22" s="1"/>
  <c r="BD71" i="20"/>
  <c r="BD70" i="20"/>
  <c r="Z37" i="24"/>
  <c r="AA37" i="24" s="1"/>
  <c r="Z68" i="24"/>
  <c r="AA68" i="24" s="1"/>
  <c r="U33" i="24"/>
  <c r="V33" i="24" s="1"/>
  <c r="P71" i="20"/>
  <c r="P65" i="20"/>
  <c r="P70" i="20"/>
  <c r="K16" i="24"/>
  <c r="L16" i="24" s="1"/>
  <c r="H20" i="24"/>
  <c r="U41" i="24"/>
  <c r="V41" i="24" s="1"/>
  <c r="H71" i="20"/>
  <c r="H65" i="20"/>
  <c r="H70" i="20"/>
  <c r="E37" i="24"/>
  <c r="H37" i="24" s="1"/>
  <c r="E44" i="24"/>
  <c r="H44" i="24" s="1"/>
  <c r="K45" i="24"/>
  <c r="L45" i="24" s="1"/>
  <c r="Z33" i="24"/>
  <c r="AA33" i="24" s="1"/>
  <c r="S26" i="24"/>
  <c r="K630" i="18"/>
  <c r="C53" i="24"/>
  <c r="N30" i="24"/>
  <c r="P30" i="24" s="1"/>
  <c r="Q30" i="24" s="1"/>
  <c r="U17" i="24"/>
  <c r="V17" i="24" s="1"/>
  <c r="P37" i="24"/>
  <c r="Q37" i="24" s="1"/>
  <c r="U37" i="24"/>
  <c r="V37" i="24" s="1"/>
  <c r="R65" i="20"/>
  <c r="E11" i="24"/>
  <c r="H11" i="24" s="1"/>
  <c r="E12" i="13"/>
  <c r="P12" i="21" s="1"/>
  <c r="Q26" i="21" s="1"/>
  <c r="E43" i="24"/>
  <c r="H43" i="24" s="1"/>
  <c r="G16" i="24"/>
  <c r="N34" i="24"/>
  <c r="O42" i="24" s="1"/>
  <c r="N26" i="24"/>
  <c r="G49" i="24"/>
  <c r="U23" i="24"/>
  <c r="V23" i="24" s="1"/>
  <c r="I53" i="24"/>
  <c r="U15" i="24"/>
  <c r="V15" i="24" s="1"/>
  <c r="H48" i="24"/>
  <c r="S52" i="12"/>
  <c r="T52" i="12" s="1"/>
  <c r="G42" i="24"/>
  <c r="X34" i="24"/>
  <c r="Y47" i="24" s="1"/>
  <c r="H16" i="24"/>
  <c r="E39" i="24"/>
  <c r="C34" i="24"/>
  <c r="D49" i="24" s="1"/>
  <c r="U45" i="24"/>
  <c r="V45" i="24" s="1"/>
  <c r="N53" i="24"/>
  <c r="X26" i="24"/>
  <c r="H42" i="24"/>
  <c r="I26" i="24"/>
  <c r="P26" i="24" s="1"/>
  <c r="Q26" i="24" s="1"/>
  <c r="K42" i="24"/>
  <c r="L42" i="24" s="1"/>
  <c r="S30" i="24"/>
  <c r="P64" i="24"/>
  <c r="Q64" i="24" s="1"/>
  <c r="E68" i="24"/>
  <c r="G68" i="24" s="1"/>
  <c r="K47" i="24"/>
  <c r="L47" i="24" s="1"/>
  <c r="I34" i="24"/>
  <c r="J37" i="24" s="1"/>
  <c r="G25" i="24"/>
  <c r="G14" i="24"/>
  <c r="E40" i="24"/>
  <c r="H40" i="24" s="1"/>
  <c r="E38" i="24"/>
  <c r="H38" i="24" s="1"/>
  <c r="S53" i="24"/>
  <c r="G47" i="24"/>
  <c r="X53" i="24"/>
  <c r="P59" i="24"/>
  <c r="Q59" i="24" s="1"/>
  <c r="G20" i="24"/>
  <c r="C30" i="24"/>
  <c r="K30" i="24" s="1"/>
  <c r="L30" i="24" s="1"/>
  <c r="X30" i="24"/>
  <c r="U24" i="24"/>
  <c r="V24" i="24" s="1"/>
  <c r="S34" i="24"/>
  <c r="T51" i="24" s="1"/>
  <c r="E69" i="24"/>
  <c r="H69" i="24" s="1"/>
  <c r="C26" i="24"/>
  <c r="K68" i="24"/>
  <c r="L68" i="24" s="1"/>
  <c r="H23" i="24"/>
  <c r="BI57" i="23"/>
  <c r="BI58" i="23" s="1"/>
  <c r="BI147" i="23" s="1"/>
  <c r="AM89" i="23"/>
  <c r="BK88" i="23"/>
  <c r="BK89" i="23" s="1"/>
  <c r="BK148" i="23" s="1"/>
  <c r="BH57" i="23"/>
  <c r="BH58" i="23" s="1"/>
  <c r="BH147" i="23" s="1"/>
  <c r="C58" i="23"/>
  <c r="AY58" i="23"/>
  <c r="BJ116" i="23"/>
  <c r="BJ117" i="23" s="1"/>
  <c r="BJ149" i="23" s="1"/>
  <c r="AA117" i="23"/>
  <c r="AY89" i="23"/>
  <c r="AY117" i="23"/>
  <c r="AN58" i="23"/>
  <c r="BK57" i="23"/>
  <c r="BK58" i="23" s="1"/>
  <c r="BK147" i="23" s="1"/>
  <c r="BK116" i="23"/>
  <c r="BK117" i="23" s="1"/>
  <c r="BK149" i="23" s="1"/>
  <c r="AA58" i="23"/>
  <c r="BJ57" i="23"/>
  <c r="BJ58" i="23" s="1"/>
  <c r="BJ147" i="23" s="1"/>
  <c r="T10" i="13"/>
  <c r="BP30" i="20"/>
  <c r="BW30" i="20"/>
  <c r="BU60" i="20"/>
  <c r="CG620" i="18"/>
  <c r="CG592" i="18" s="1"/>
  <c r="CA620" i="18"/>
  <c r="CA592" i="18" s="1"/>
  <c r="AL70" i="20"/>
  <c r="AM23" i="2"/>
  <c r="AM34" i="2" s="1"/>
  <c r="R71" i="20"/>
  <c r="AX71" i="20"/>
  <c r="S10" i="13"/>
  <c r="AX65" i="20"/>
  <c r="BF64" i="22" s="1"/>
  <c r="S11" i="13"/>
  <c r="T8" i="13"/>
  <c r="J70" i="20"/>
  <c r="CC799" i="18"/>
  <c r="CC653" i="18" s="1"/>
  <c r="U11" i="13"/>
  <c r="BM53" i="20"/>
  <c r="BS53" i="20"/>
  <c r="BO53" i="20"/>
  <c r="BW799" i="18"/>
  <c r="BW653" i="18" s="1"/>
  <c r="BQ53" i="20"/>
  <c r="BT30" i="20"/>
  <c r="CA799" i="18"/>
  <c r="CA653" i="18" s="1"/>
  <c r="AA16" i="12"/>
  <c r="AB16" i="12" s="1"/>
  <c r="CB799" i="18"/>
  <c r="CB653" i="18" s="1"/>
  <c r="BT32" i="20"/>
  <c r="AB26" i="21"/>
  <c r="AC26" i="21" s="1"/>
  <c r="N59" i="22"/>
  <c r="N60" i="22" s="1"/>
  <c r="N62" i="22" s="1"/>
  <c r="D12" i="13"/>
  <c r="D27" i="13" s="1"/>
  <c r="BP53" i="20"/>
  <c r="BR53" i="20"/>
  <c r="D44" i="21"/>
  <c r="D42" i="21"/>
  <c r="V11" i="13"/>
  <c r="D46" i="21"/>
  <c r="D48" i="21"/>
  <c r="D43" i="21"/>
  <c r="D39" i="21"/>
  <c r="V8" i="13"/>
  <c r="D41" i="21"/>
  <c r="D51" i="21"/>
  <c r="D50" i="21"/>
  <c r="R7" i="21"/>
  <c r="S7" i="21" s="1"/>
  <c r="W58" i="21"/>
  <c r="X58" i="21" s="1"/>
  <c r="AX72" i="2"/>
  <c r="AX73" i="2" s="1"/>
  <c r="AX66" i="2"/>
  <c r="AX25" i="2"/>
  <c r="AX71" i="2" s="1"/>
  <c r="BU32" i="20"/>
  <c r="BU30" i="20"/>
  <c r="BV59" i="20"/>
  <c r="BV58" i="20"/>
  <c r="CF620" i="18"/>
  <c r="CF592" i="18" s="1"/>
  <c r="AB10" i="21"/>
  <c r="AC10" i="21" s="1"/>
  <c r="Z35" i="24"/>
  <c r="AA35" i="24" s="1"/>
  <c r="U35" i="24"/>
  <c r="V35" i="24" s="1"/>
  <c r="BL34" i="20"/>
  <c r="BO13" i="2"/>
  <c r="I6" i="21"/>
  <c r="J61" i="21" s="1"/>
  <c r="R68" i="21"/>
  <c r="S68" i="21" s="1"/>
  <c r="AB54" i="21"/>
  <c r="AC54" i="21" s="1"/>
  <c r="W68" i="21"/>
  <c r="X68" i="21" s="1"/>
  <c r="U8" i="13"/>
  <c r="M11" i="21"/>
  <c r="N11" i="21" s="1"/>
  <c r="W13" i="21"/>
  <c r="X13" i="21" s="1"/>
  <c r="AL72" i="2"/>
  <c r="AL73" i="2" s="1"/>
  <c r="AL66" i="2"/>
  <c r="AL25" i="2"/>
  <c r="AL71" i="2" s="1"/>
  <c r="W64" i="21"/>
  <c r="X64" i="21" s="1"/>
  <c r="K54" i="24"/>
  <c r="L54" i="24" s="1"/>
  <c r="R7" i="13"/>
  <c r="R31" i="21"/>
  <c r="S31" i="21" s="1"/>
  <c r="AS64" i="2"/>
  <c r="AS23" i="2"/>
  <c r="R58" i="21"/>
  <c r="S58" i="21" s="1"/>
  <c r="Q72" i="2"/>
  <c r="Q73" i="2" s="1"/>
  <c r="Q25" i="2"/>
  <c r="Q71" i="2" s="1"/>
  <c r="Q66" i="2"/>
  <c r="AB58" i="21"/>
  <c r="AC58" i="21" s="1"/>
  <c r="K806" i="18"/>
  <c r="L806" i="18" s="1"/>
  <c r="BV799" i="18"/>
  <c r="I6" i="24"/>
  <c r="BO16" i="2"/>
  <c r="I34" i="21"/>
  <c r="M34" i="21" s="1"/>
  <c r="N34" i="21" s="1"/>
  <c r="R72" i="2"/>
  <c r="R73" i="2" s="1"/>
  <c r="R66" i="2"/>
  <c r="R25" i="2"/>
  <c r="R71" i="2" s="1"/>
  <c r="M10" i="21"/>
  <c r="N10" i="21" s="1"/>
  <c r="R8" i="21"/>
  <c r="S8" i="21" s="1"/>
  <c r="AT72" i="2"/>
  <c r="AT73" i="2" s="1"/>
  <c r="AT66" i="2"/>
  <c r="AT25" i="2"/>
  <c r="AT71" i="2" s="1"/>
  <c r="BR27" i="20"/>
  <c r="BT78" i="20"/>
  <c r="BE37" i="2"/>
  <c r="BA65" i="20"/>
  <c r="BI64" i="22" s="1"/>
  <c r="BA70" i="20"/>
  <c r="BA71" i="20"/>
  <c r="P7" i="24"/>
  <c r="Q7" i="24" s="1"/>
  <c r="R35" i="21"/>
  <c r="S35" i="21" s="1"/>
  <c r="E72" i="2"/>
  <c r="E73" i="2" s="1"/>
  <c r="E66" i="2"/>
  <c r="E25" i="2"/>
  <c r="E71" i="2" s="1"/>
  <c r="L66" i="2"/>
  <c r="L72" i="2"/>
  <c r="L73" i="2" s="1"/>
  <c r="L25" i="2"/>
  <c r="L71" i="2" s="1"/>
  <c r="BW832" i="18"/>
  <c r="K833" i="18"/>
  <c r="L833" i="18" s="1"/>
  <c r="AH37" i="22"/>
  <c r="Q37" i="12" s="1"/>
  <c r="U13" i="24"/>
  <c r="V13" i="24" s="1"/>
  <c r="AB11" i="21"/>
  <c r="AC11" i="21" s="1"/>
  <c r="BP94" i="2"/>
  <c r="W52" i="21"/>
  <c r="X52" i="21" s="1"/>
  <c r="Z54" i="24"/>
  <c r="AA54" i="24" s="1"/>
  <c r="G39" i="21"/>
  <c r="H39" i="21" s="1"/>
  <c r="AB64" i="2"/>
  <c r="AB23" i="2"/>
  <c r="Q63" i="2"/>
  <c r="R32" i="2"/>
  <c r="M8" i="21"/>
  <c r="N8" i="21" s="1"/>
  <c r="I72" i="2"/>
  <c r="I73" i="2" s="1"/>
  <c r="I66" i="2"/>
  <c r="I25" i="2"/>
  <c r="I71" i="2" s="1"/>
  <c r="M68" i="21"/>
  <c r="N68" i="21" s="1"/>
  <c r="AF72" i="2"/>
  <c r="AF73" i="2" s="1"/>
  <c r="AF66" i="2"/>
  <c r="AF25" i="2"/>
  <c r="AF71" i="2" s="1"/>
  <c r="AE72" i="2"/>
  <c r="AE73" i="2" s="1"/>
  <c r="AE66" i="2"/>
  <c r="AE25" i="2"/>
  <c r="AE71" i="2" s="1"/>
  <c r="V7" i="13"/>
  <c r="G31" i="21"/>
  <c r="H31" i="21" s="1"/>
  <c r="M54" i="21"/>
  <c r="N54" i="21" s="1"/>
  <c r="BN32" i="20"/>
  <c r="BN30" i="20"/>
  <c r="W67" i="21"/>
  <c r="X67" i="21" s="1"/>
  <c r="G43" i="21"/>
  <c r="H43" i="21" s="1"/>
  <c r="BN13" i="2"/>
  <c r="P6" i="21"/>
  <c r="Q68" i="21" s="1"/>
  <c r="T9" i="13"/>
  <c r="T11" i="13"/>
  <c r="D49" i="21"/>
  <c r="D47" i="21"/>
  <c r="BL19" i="2"/>
  <c r="Z53" i="21"/>
  <c r="AN72" i="2"/>
  <c r="AN73" i="2" s="1"/>
  <c r="AN66" i="2"/>
  <c r="AN25" i="2"/>
  <c r="AN71" i="2" s="1"/>
  <c r="AK64" i="2"/>
  <c r="AK23" i="2"/>
  <c r="W72" i="2"/>
  <c r="W73" i="2" s="1"/>
  <c r="W66" i="2"/>
  <c r="W25" i="2"/>
  <c r="W71" i="2" s="1"/>
  <c r="Z7" i="24"/>
  <c r="AA7" i="24" s="1"/>
  <c r="BM13" i="2"/>
  <c r="U6" i="21"/>
  <c r="V11" i="21" s="1"/>
  <c r="S9" i="13"/>
  <c r="BT53" i="20"/>
  <c r="BN18" i="2"/>
  <c r="P30" i="21"/>
  <c r="BM16" i="2"/>
  <c r="U34" i="21"/>
  <c r="BM32" i="20"/>
  <c r="BM30" i="20"/>
  <c r="BN19" i="2"/>
  <c r="P53" i="21"/>
  <c r="BL60" i="20"/>
  <c r="O60" i="13" s="1"/>
  <c r="AB13" i="21"/>
  <c r="AC13" i="21" s="1"/>
  <c r="AB67" i="21"/>
  <c r="AC67" i="21" s="1"/>
  <c r="C6" i="21"/>
  <c r="D10" i="21" s="1"/>
  <c r="G27" i="13"/>
  <c r="W69" i="21"/>
  <c r="X69" i="21" s="1"/>
  <c r="W26" i="21"/>
  <c r="X26" i="21" s="1"/>
  <c r="AJ64" i="2"/>
  <c r="AJ23" i="2"/>
  <c r="BL16" i="2"/>
  <c r="Z34" i="21"/>
  <c r="AA35" i="21" s="1"/>
  <c r="W7" i="21"/>
  <c r="X7" i="21" s="1"/>
  <c r="AB61" i="21"/>
  <c r="AC61" i="21" s="1"/>
  <c r="M35" i="21"/>
  <c r="N35" i="21" s="1"/>
  <c r="D35" i="21"/>
  <c r="AM126" i="2"/>
  <c r="AM123" i="2"/>
  <c r="AM129" i="2"/>
  <c r="AM65" i="2"/>
  <c r="AN33" i="2"/>
  <c r="AA33" i="2"/>
  <c r="AA23" i="2"/>
  <c r="R52" i="21"/>
  <c r="S52" i="21" s="1"/>
  <c r="G72" i="2"/>
  <c r="G73" i="2" s="1"/>
  <c r="G66" i="2"/>
  <c r="G25" i="2"/>
  <c r="G71" i="2" s="1"/>
  <c r="AB7" i="21"/>
  <c r="AC7" i="21" s="1"/>
  <c r="AD72" i="2"/>
  <c r="AD73" i="2" s="1"/>
  <c r="AD66" i="2"/>
  <c r="AD25" i="2"/>
  <c r="AD71" i="2" s="1"/>
  <c r="K72" i="2"/>
  <c r="K73" i="2" s="1"/>
  <c r="K66" i="2"/>
  <c r="K25" i="2"/>
  <c r="K71" i="2" s="1"/>
  <c r="S40" i="12"/>
  <c r="T40" i="12" s="1"/>
  <c r="U54" i="24"/>
  <c r="V54" i="24" s="1"/>
  <c r="K7" i="24"/>
  <c r="L7" i="24" s="1"/>
  <c r="W31" i="21"/>
  <c r="X31" i="21" s="1"/>
  <c r="J72" i="2"/>
  <c r="J73" i="2" s="1"/>
  <c r="J66" i="2"/>
  <c r="J25" i="2"/>
  <c r="J71" i="2" s="1"/>
  <c r="CE620" i="18"/>
  <c r="CE592" i="18" s="1"/>
  <c r="BY799" i="18"/>
  <c r="BY653" i="18" s="1"/>
  <c r="W54" i="21"/>
  <c r="X54" i="21" s="1"/>
  <c r="BC65" i="20"/>
  <c r="BK64" i="22" s="1"/>
  <c r="BC70" i="20"/>
  <c r="BC71" i="20"/>
  <c r="U9" i="13"/>
  <c r="AV72" i="2"/>
  <c r="AV73" i="2" s="1"/>
  <c r="AV66" i="2"/>
  <c r="AV25" i="2"/>
  <c r="AV71" i="2" s="1"/>
  <c r="AO72" i="2"/>
  <c r="AO73" i="2" s="1"/>
  <c r="AO66" i="2"/>
  <c r="AO25" i="2"/>
  <c r="AO71" i="2" s="1"/>
  <c r="BN59" i="20"/>
  <c r="BN58" i="20"/>
  <c r="BX620" i="18"/>
  <c r="BX592" i="18" s="1"/>
  <c r="U10" i="13"/>
  <c r="X64" i="2"/>
  <c r="X23" i="2"/>
  <c r="V65" i="20"/>
  <c r="V70" i="20"/>
  <c r="V71" i="20"/>
  <c r="M7" i="21"/>
  <c r="N7" i="21" s="1"/>
  <c r="BL32" i="20"/>
  <c r="BL30" i="20"/>
  <c r="K638" i="18"/>
  <c r="K1050" i="18" s="1"/>
  <c r="AD65" i="20"/>
  <c r="AD70" i="20"/>
  <c r="AD71" i="20"/>
  <c r="BN16" i="2"/>
  <c r="P34" i="21"/>
  <c r="AT65" i="20"/>
  <c r="BB64" i="22" s="1"/>
  <c r="AT70" i="20"/>
  <c r="AT71" i="20"/>
  <c r="N72" i="2"/>
  <c r="N73" i="2" s="1"/>
  <c r="N66" i="2"/>
  <c r="N25" i="2"/>
  <c r="N71" i="2" s="1"/>
  <c r="AZ70" i="20"/>
  <c r="AZ65" i="20"/>
  <c r="BH64" i="22" s="1"/>
  <c r="AZ71" i="20"/>
  <c r="W10" i="21"/>
  <c r="X10" i="21" s="1"/>
  <c r="P13" i="24"/>
  <c r="Q13" i="24" s="1"/>
  <c r="R67" i="21"/>
  <c r="S67" i="21" s="1"/>
  <c r="M67" i="21"/>
  <c r="N67" i="21" s="1"/>
  <c r="AB68" i="21"/>
  <c r="AC68" i="21" s="1"/>
  <c r="N6" i="24"/>
  <c r="AA63" i="2"/>
  <c r="AB32" i="2"/>
  <c r="R61" i="21"/>
  <c r="S61" i="21" s="1"/>
  <c r="M61" i="21"/>
  <c r="N61" i="21" s="1"/>
  <c r="W11" i="21"/>
  <c r="X11" i="21" s="1"/>
  <c r="R11" i="13"/>
  <c r="BM18" i="2"/>
  <c r="U30" i="21"/>
  <c r="V72" i="2"/>
  <c r="V73" i="2" s="1"/>
  <c r="V66" i="2"/>
  <c r="V25" i="2"/>
  <c r="V71" i="2" s="1"/>
  <c r="D36" i="21"/>
  <c r="CG799" i="18"/>
  <c r="CG653" i="18" s="1"/>
  <c r="Z32" i="24"/>
  <c r="AA32" i="24" s="1"/>
  <c r="U32" i="24"/>
  <c r="V32" i="24" s="1"/>
  <c r="AH72" i="2"/>
  <c r="AH73" i="2" s="1"/>
  <c r="AH66" i="2"/>
  <c r="AH25" i="2"/>
  <c r="AH71" i="2" s="1"/>
  <c r="O72" i="2"/>
  <c r="O73" i="2" s="1"/>
  <c r="O34" i="2"/>
  <c r="P34" i="2" s="1"/>
  <c r="O25" i="2"/>
  <c r="O71" i="2" s="1"/>
  <c r="W8" i="21"/>
  <c r="X8" i="21" s="1"/>
  <c r="BQ29" i="2"/>
  <c r="E69" i="21"/>
  <c r="AC72" i="2"/>
  <c r="AC73" i="2" s="1"/>
  <c r="AC25" i="2"/>
  <c r="AC71" i="2" s="1"/>
  <c r="AC66" i="2"/>
  <c r="R10" i="21"/>
  <c r="S10" i="21" s="1"/>
  <c r="BQ28" i="2"/>
  <c r="E68" i="21"/>
  <c r="BL54" i="20"/>
  <c r="O54" i="13" s="1"/>
  <c r="K814" i="18"/>
  <c r="L814" i="18" s="1"/>
  <c r="AB69" i="21"/>
  <c r="AC69" i="21" s="1"/>
  <c r="AQ72" i="2"/>
  <c r="AQ73" i="2" s="1"/>
  <c r="AQ66" i="2"/>
  <c r="AQ25" i="2"/>
  <c r="AQ71" i="2" s="1"/>
  <c r="AI72" i="2"/>
  <c r="AI73" i="2" s="1"/>
  <c r="AI66" i="2"/>
  <c r="AI25" i="2"/>
  <c r="AI71" i="2" s="1"/>
  <c r="AZ62" i="2"/>
  <c r="AZ20" i="2"/>
  <c r="Z13" i="24"/>
  <c r="AA13" i="24" s="1"/>
  <c r="W35" i="21"/>
  <c r="X35" i="21" s="1"/>
  <c r="U72" i="2"/>
  <c r="U73" i="2" s="1"/>
  <c r="U66" i="2"/>
  <c r="U25" i="2"/>
  <c r="U71" i="2" s="1"/>
  <c r="AY70" i="20"/>
  <c r="AY65" i="20"/>
  <c r="AY71" i="20"/>
  <c r="C64" i="2"/>
  <c r="C33" i="2"/>
  <c r="C23" i="2"/>
  <c r="AN63" i="2"/>
  <c r="AO32" i="2"/>
  <c r="U7" i="24"/>
  <c r="V7" i="24" s="1"/>
  <c r="W61" i="21"/>
  <c r="X61" i="21" s="1"/>
  <c r="BB65" i="20"/>
  <c r="BJ64" i="22" s="1"/>
  <c r="BB70" i="20"/>
  <c r="BB71" i="20"/>
  <c r="AB32" i="21"/>
  <c r="AC32" i="21" s="1"/>
  <c r="P54" i="24"/>
  <c r="Q54" i="24" s="1"/>
  <c r="BL13" i="2"/>
  <c r="Z6" i="21"/>
  <c r="AA11" i="21" s="1"/>
  <c r="R9" i="13"/>
  <c r="R10" i="13"/>
  <c r="S6" i="24"/>
  <c r="T54" i="24" s="1"/>
  <c r="K8" i="21"/>
  <c r="L8" i="21" s="1"/>
  <c r="BC64" i="2"/>
  <c r="BC23" i="2"/>
  <c r="R64" i="21"/>
  <c r="S64" i="21" s="1"/>
  <c r="N65" i="20"/>
  <c r="N70" i="20"/>
  <c r="N71" i="20"/>
  <c r="C6" i="24"/>
  <c r="R11" i="21"/>
  <c r="S11" i="21" s="1"/>
  <c r="AP72" i="2"/>
  <c r="AP73" i="2" s="1"/>
  <c r="AP66" i="2"/>
  <c r="AP25" i="2"/>
  <c r="AP71" i="2" s="1"/>
  <c r="BO19" i="2"/>
  <c r="I53" i="21"/>
  <c r="K13" i="24"/>
  <c r="L13" i="24" s="1"/>
  <c r="K35" i="24"/>
  <c r="L35" i="24" s="1"/>
  <c r="AG72" i="2"/>
  <c r="AG73" i="2" s="1"/>
  <c r="AG25" i="2"/>
  <c r="AG71" i="2" s="1"/>
  <c r="AG66" i="2"/>
  <c r="BA23" i="2"/>
  <c r="BA64" i="2"/>
  <c r="BL55" i="20"/>
  <c r="O55" i="13" s="1"/>
  <c r="K821" i="18"/>
  <c r="L821" i="18" s="1"/>
  <c r="AB8" i="21"/>
  <c r="AC8" i="21" s="1"/>
  <c r="AY62" i="2"/>
  <c r="AY32" i="2"/>
  <c r="AY20" i="2"/>
  <c r="Y72" i="2"/>
  <c r="Y73" i="2" s="1"/>
  <c r="Y66" i="2"/>
  <c r="Y25" i="2"/>
  <c r="Y71" i="2" s="1"/>
  <c r="AU72" i="2"/>
  <c r="AU73" i="2" s="1"/>
  <c r="AU66" i="2"/>
  <c r="AU25" i="2"/>
  <c r="AU71" i="2" s="1"/>
  <c r="AB64" i="21"/>
  <c r="AC64" i="21" s="1"/>
  <c r="C63" i="2"/>
  <c r="D32" i="2"/>
  <c r="BM59" i="20"/>
  <c r="BM58" i="20"/>
  <c r="BW620" i="18"/>
  <c r="BW592" i="18" s="1"/>
  <c r="BS32" i="20"/>
  <c r="BS30" i="20"/>
  <c r="BP95" i="2"/>
  <c r="M26" i="21"/>
  <c r="N26" i="21" s="1"/>
  <c r="D26" i="21"/>
  <c r="Z72" i="2"/>
  <c r="Z73" i="2" s="1"/>
  <c r="Z66" i="2"/>
  <c r="Z25" i="2"/>
  <c r="Z71" i="2" s="1"/>
  <c r="T64" i="2"/>
  <c r="T23" i="2"/>
  <c r="H31" i="24"/>
  <c r="G31" i="24"/>
  <c r="K31" i="24"/>
  <c r="L31" i="24" s="1"/>
  <c r="AR64" i="2"/>
  <c r="AR23" i="2"/>
  <c r="BR83" i="20"/>
  <c r="BR84" i="20" s="1"/>
  <c r="K826" i="18"/>
  <c r="L826" i="18" s="1"/>
  <c r="BV825" i="18"/>
  <c r="K825" i="18" s="1"/>
  <c r="L825" i="18" s="1"/>
  <c r="BM19" i="2"/>
  <c r="U53" i="21"/>
  <c r="M72" i="2"/>
  <c r="M73" i="2" s="1"/>
  <c r="M25" i="2"/>
  <c r="M71" i="2" s="1"/>
  <c r="M66" i="2"/>
  <c r="BV620" i="18"/>
  <c r="BL58" i="20"/>
  <c r="BL59" i="20"/>
  <c r="K621" i="18"/>
  <c r="F72" i="2"/>
  <c r="F73" i="2" s="1"/>
  <c r="F25" i="2"/>
  <c r="F71" i="2" s="1"/>
  <c r="F66" i="2"/>
  <c r="R54" i="21"/>
  <c r="S54" i="21" s="1"/>
  <c r="BB64" i="2"/>
  <c r="BB23" i="2"/>
  <c r="K67" i="21"/>
  <c r="L67" i="21" s="1"/>
  <c r="G67" i="21"/>
  <c r="H67" i="21" s="1"/>
  <c r="BS59" i="20"/>
  <c r="BS58" i="20"/>
  <c r="CC620" i="18"/>
  <c r="CC592" i="18" s="1"/>
  <c r="BO18" i="2"/>
  <c r="I30" i="21"/>
  <c r="M30" i="21" s="1"/>
  <c r="N30" i="21" s="1"/>
  <c r="X6" i="24"/>
  <c r="H72" i="2"/>
  <c r="H73" i="2" s="1"/>
  <c r="H66" i="2"/>
  <c r="H25" i="2"/>
  <c r="H71" i="2" s="1"/>
  <c r="BQ78" i="20"/>
  <c r="BB37" i="2"/>
  <c r="BO27" i="20"/>
  <c r="R69" i="21"/>
  <c r="S69" i="21" s="1"/>
  <c r="P72" i="2"/>
  <c r="P73" i="2" s="1"/>
  <c r="P66" i="2"/>
  <c r="P25" i="2"/>
  <c r="P71" i="2" s="1"/>
  <c r="BZ799" i="18"/>
  <c r="BZ653" i="18" s="1"/>
  <c r="C12" i="13"/>
  <c r="C27" i="13" s="1"/>
  <c r="AB52" i="21"/>
  <c r="AC52" i="21" s="1"/>
  <c r="V10" i="13"/>
  <c r="F6" i="12"/>
  <c r="AE70" i="12"/>
  <c r="BF37" i="22"/>
  <c r="I37" i="12" s="1"/>
  <c r="S16" i="12"/>
  <c r="T16" i="12" s="1"/>
  <c r="W16" i="12"/>
  <c r="X16" i="12" s="1"/>
  <c r="BK156" i="23"/>
  <c r="BK154" i="23"/>
  <c r="BK155" i="23"/>
  <c r="BL156" i="23"/>
  <c r="BL154" i="23"/>
  <c r="BL155" i="23"/>
  <c r="BJ155" i="23"/>
  <c r="BJ156" i="23"/>
  <c r="BJ154" i="23"/>
  <c r="BH154" i="23"/>
  <c r="BH155" i="23"/>
  <c r="BH156" i="23"/>
  <c r="G16" i="12"/>
  <c r="H16" i="12" s="1"/>
  <c r="K16" i="12"/>
  <c r="L16" i="12" s="1"/>
  <c r="AJ115" i="12"/>
  <c r="AK71" i="12"/>
  <c r="M37" i="12"/>
  <c r="AT59" i="22"/>
  <c r="AD120" i="12"/>
  <c r="AE71" i="12"/>
  <c r="P32" i="12"/>
  <c r="AA32" i="12"/>
  <c r="AB32" i="12" s="1"/>
  <c r="W6" i="12"/>
  <c r="X6" i="12" s="1"/>
  <c r="F56" i="12"/>
  <c r="F33" i="12"/>
  <c r="F9" i="12"/>
  <c r="F55" i="12"/>
  <c r="F8" i="12"/>
  <c r="F37" i="12"/>
  <c r="F46" i="12"/>
  <c r="F58" i="12"/>
  <c r="F44" i="12"/>
  <c r="F45" i="12"/>
  <c r="F57" i="12"/>
  <c r="F10" i="12"/>
  <c r="F16" i="12"/>
  <c r="F22" i="12"/>
  <c r="F24" i="12"/>
  <c r="F43" i="12"/>
  <c r="F51" i="12"/>
  <c r="F20" i="12"/>
  <c r="F34" i="12"/>
  <c r="F26" i="12"/>
  <c r="F18" i="12"/>
  <c r="F35" i="12"/>
  <c r="F23" i="12"/>
  <c r="F49" i="12"/>
  <c r="F32" i="12"/>
  <c r="F48" i="12"/>
  <c r="F21" i="12"/>
  <c r="F31" i="12"/>
  <c r="F36" i="12"/>
  <c r="F42" i="12"/>
  <c r="F25" i="12"/>
  <c r="F50" i="12"/>
  <c r="F17" i="12"/>
  <c r="F47" i="12"/>
  <c r="BK37" i="22"/>
  <c r="BK59" i="22" s="1"/>
  <c r="AH70" i="12"/>
  <c r="AG78" i="12"/>
  <c r="AY59" i="22"/>
  <c r="AA40" i="12"/>
  <c r="AB40" i="12" s="1"/>
  <c r="P40" i="12"/>
  <c r="U52" i="12"/>
  <c r="AM72" i="12"/>
  <c r="AN72" i="12" s="1"/>
  <c r="K52" i="12"/>
  <c r="L52" i="12" s="1"/>
  <c r="AM78" i="12"/>
  <c r="AN70" i="12"/>
  <c r="F40" i="12"/>
  <c r="E52" i="12"/>
  <c r="G40" i="12"/>
  <c r="H40" i="12" s="1"/>
  <c r="AN71" i="12"/>
  <c r="AM86" i="12"/>
  <c r="G13" i="24"/>
  <c r="K37" i="21"/>
  <c r="L37" i="21" s="1"/>
  <c r="G37" i="21"/>
  <c r="H37" i="21" s="1"/>
  <c r="BU80" i="20"/>
  <c r="BT26" i="20"/>
  <c r="BM6" i="20"/>
  <c r="O6" i="13"/>
  <c r="E7" i="24"/>
  <c r="BN34" i="20"/>
  <c r="K11" i="21"/>
  <c r="L11" i="21" s="1"/>
  <c r="G11" i="21"/>
  <c r="H11" i="21" s="1"/>
  <c r="BT6" i="20"/>
  <c r="BM26" i="20"/>
  <c r="BN80" i="20"/>
  <c r="BM81" i="20"/>
  <c r="K38" i="21"/>
  <c r="L38" i="21" s="1"/>
  <c r="G38" i="21"/>
  <c r="H38" i="21" s="1"/>
  <c r="BT34" i="20"/>
  <c r="BD37" i="2"/>
  <c r="BS78" i="20"/>
  <c r="BQ27" i="20"/>
  <c r="K40" i="21"/>
  <c r="L40" i="21" s="1"/>
  <c r="G40" i="21"/>
  <c r="H40" i="21" s="1"/>
  <c r="BL81" i="20"/>
  <c r="BL83" i="20" s="1"/>
  <c r="BL84" i="20" s="1"/>
  <c r="P36" i="13"/>
  <c r="E36" i="21" s="1"/>
  <c r="BM34" i="20"/>
  <c r="E7" i="21"/>
  <c r="P6" i="13"/>
  <c r="BW34" i="20"/>
  <c r="P45" i="13"/>
  <c r="E45" i="21" s="1"/>
  <c r="BV34" i="20"/>
  <c r="E35" i="24"/>
  <c r="BP34" i="20"/>
  <c r="P51" i="13"/>
  <c r="E51" i="21" s="1"/>
  <c r="BC37" i="2"/>
  <c r="BR78" i="20"/>
  <c r="BP27" i="20"/>
  <c r="K598" i="18"/>
  <c r="L598" i="18" s="1"/>
  <c r="BV593" i="18"/>
  <c r="BV842" i="18"/>
  <c r="BU6" i="20"/>
  <c r="K44" i="21"/>
  <c r="L44" i="21" s="1"/>
  <c r="G44" i="21"/>
  <c r="H44" i="21" s="1"/>
  <c r="E35" i="21"/>
  <c r="BU34" i="20"/>
  <c r="BQ34" i="20"/>
  <c r="BV80" i="20"/>
  <c r="BV83" i="20" s="1"/>
  <c r="BV84" i="20" s="1"/>
  <c r="BU26" i="20"/>
  <c r="K13" i="21"/>
  <c r="L13" i="21" s="1"/>
  <c r="G13" i="21"/>
  <c r="H13" i="21" s="1"/>
  <c r="K654" i="18"/>
  <c r="L654" i="18" s="1"/>
  <c r="N12" i="24" l="1"/>
  <c r="O20" i="24" s="1"/>
  <c r="BP20" i="2"/>
  <c r="O58" i="13"/>
  <c r="O59" i="13"/>
  <c r="O32" i="13"/>
  <c r="BB60" i="22"/>
  <c r="E59" i="12"/>
  <c r="F59" i="12" s="1"/>
  <c r="L27" i="13"/>
  <c r="I27" i="13"/>
  <c r="I56" i="13" s="1"/>
  <c r="BU83" i="20"/>
  <c r="BU84" i="20" s="1"/>
  <c r="K28" i="13"/>
  <c r="M27" i="13"/>
  <c r="C27" i="24" s="1"/>
  <c r="K56" i="13"/>
  <c r="E61" i="24"/>
  <c r="H61" i="24" s="1"/>
  <c r="J27" i="13"/>
  <c r="S27" i="24" s="1"/>
  <c r="BE66" i="2"/>
  <c r="BE72" i="2"/>
  <c r="BE73" i="2" s="1"/>
  <c r="BE25" i="2"/>
  <c r="BE71" i="2" s="1"/>
  <c r="AV65" i="22"/>
  <c r="AW65" i="22" s="1"/>
  <c r="AX65" i="22" s="1"/>
  <c r="BA60" i="22"/>
  <c r="BD66" i="2"/>
  <c r="BD72" i="2"/>
  <c r="BD73" i="2" s="1"/>
  <c r="O129" i="2"/>
  <c r="AZ60" i="22"/>
  <c r="P33" i="2"/>
  <c r="P126" i="2" s="1"/>
  <c r="AE12" i="24"/>
  <c r="AF16" i="24" s="1"/>
  <c r="U53" i="24"/>
  <c r="V53" i="24" s="1"/>
  <c r="V26" i="12"/>
  <c r="G11" i="24"/>
  <c r="G37" i="24"/>
  <c r="AU66" i="22"/>
  <c r="D25" i="2"/>
  <c r="D71" i="2" s="1"/>
  <c r="V55" i="12"/>
  <c r="V20" i="12"/>
  <c r="V10" i="12"/>
  <c r="D66" i="2"/>
  <c r="V45" i="12"/>
  <c r="V6" i="12"/>
  <c r="G44" i="24"/>
  <c r="V46" i="12"/>
  <c r="V32" i="12"/>
  <c r="T36" i="24"/>
  <c r="Y36" i="24"/>
  <c r="V47" i="12"/>
  <c r="BN14" i="2"/>
  <c r="BN94" i="2" s="1"/>
  <c r="E27" i="13"/>
  <c r="BN15" i="2" s="1"/>
  <c r="V35" i="12"/>
  <c r="V37" i="12"/>
  <c r="V25" i="12"/>
  <c r="V50" i="12"/>
  <c r="V7" i="12"/>
  <c r="V43" i="12"/>
  <c r="U59" i="22"/>
  <c r="U59" i="12" s="1"/>
  <c r="V17" i="12"/>
  <c r="V18" i="12"/>
  <c r="V24" i="12"/>
  <c r="V8" i="12"/>
  <c r="Y38" i="24"/>
  <c r="V57" i="12"/>
  <c r="Y42" i="24"/>
  <c r="Y49" i="24"/>
  <c r="Y40" i="24"/>
  <c r="V40" i="12"/>
  <c r="V31" i="12"/>
  <c r="V22" i="12"/>
  <c r="V23" i="12"/>
  <c r="V9" i="12"/>
  <c r="V42" i="12"/>
  <c r="V36" i="12"/>
  <c r="V51" i="12"/>
  <c r="V44" i="12"/>
  <c r="V56" i="12"/>
  <c r="Y43" i="24"/>
  <c r="Q31" i="21"/>
  <c r="J36" i="24"/>
  <c r="BM14" i="2"/>
  <c r="BM94" i="2" s="1"/>
  <c r="V21" i="12"/>
  <c r="V41" i="12"/>
  <c r="V16" i="12"/>
  <c r="V58" i="12"/>
  <c r="Y46" i="24"/>
  <c r="D53" i="24"/>
  <c r="V34" i="12"/>
  <c r="V48" i="12"/>
  <c r="E61" i="21"/>
  <c r="G61" i="21" s="1"/>
  <c r="H61" i="21" s="1"/>
  <c r="AA61" i="21"/>
  <c r="Y41" i="24"/>
  <c r="Y39" i="24"/>
  <c r="O50" i="24"/>
  <c r="Q8" i="21"/>
  <c r="H68" i="24"/>
  <c r="J42" i="24"/>
  <c r="AH59" i="22"/>
  <c r="Q59" i="12" s="1"/>
  <c r="R59" i="12" s="1"/>
  <c r="J46" i="24"/>
  <c r="Z34" i="24"/>
  <c r="AA34" i="24" s="1"/>
  <c r="Y44" i="24"/>
  <c r="S6" i="12"/>
  <c r="T6" i="12" s="1"/>
  <c r="Y48" i="24"/>
  <c r="Y50" i="24"/>
  <c r="Y37" i="24"/>
  <c r="D39" i="24"/>
  <c r="N6" i="12"/>
  <c r="Z30" i="24"/>
  <c r="AA30" i="24" s="1"/>
  <c r="I12" i="21"/>
  <c r="J22" i="21" s="1"/>
  <c r="U30" i="24"/>
  <c r="V30" i="24" s="1"/>
  <c r="BO14" i="2"/>
  <c r="BO94" i="2" s="1"/>
  <c r="K26" i="24"/>
  <c r="L26" i="24" s="1"/>
  <c r="BW56" i="20"/>
  <c r="BW62" i="20" s="1"/>
  <c r="BW70" i="20" s="1"/>
  <c r="AA52" i="12"/>
  <c r="AB52" i="12" s="1"/>
  <c r="Y53" i="24"/>
  <c r="G43" i="24"/>
  <c r="T37" i="24"/>
  <c r="O48" i="24"/>
  <c r="O47" i="24"/>
  <c r="T45" i="24"/>
  <c r="O35" i="24"/>
  <c r="D17" i="24"/>
  <c r="AM25" i="2"/>
  <c r="AM71" i="2" s="1"/>
  <c r="D47" i="24"/>
  <c r="O40" i="24"/>
  <c r="G40" i="24"/>
  <c r="D35" i="24"/>
  <c r="AM66" i="2"/>
  <c r="BV56" i="20"/>
  <c r="BV62" i="20" s="1"/>
  <c r="BV64" i="20" s="1"/>
  <c r="BV71" i="20" s="1"/>
  <c r="D20" i="24"/>
  <c r="T49" i="24"/>
  <c r="D24" i="24"/>
  <c r="D16" i="24"/>
  <c r="AM72" i="2"/>
  <c r="AM73" i="2" s="1"/>
  <c r="D13" i="24"/>
  <c r="D38" i="24"/>
  <c r="D50" i="24"/>
  <c r="O51" i="24"/>
  <c r="D26" i="24"/>
  <c r="D19" i="24"/>
  <c r="D14" i="24"/>
  <c r="G69" i="24"/>
  <c r="D21" i="24"/>
  <c r="D48" i="24"/>
  <c r="D23" i="24"/>
  <c r="D43" i="24"/>
  <c r="O37" i="24"/>
  <c r="D18" i="24"/>
  <c r="Z53" i="24"/>
  <c r="AA53" i="24" s="1"/>
  <c r="Y51" i="24"/>
  <c r="BO95" i="2"/>
  <c r="BM95" i="2"/>
  <c r="T48" i="24"/>
  <c r="Q54" i="21"/>
  <c r="T41" i="24"/>
  <c r="O43" i="24"/>
  <c r="O36" i="24"/>
  <c r="O45" i="24"/>
  <c r="O46" i="24"/>
  <c r="Q69" i="21"/>
  <c r="Q61" i="21"/>
  <c r="J35" i="24"/>
  <c r="T44" i="24"/>
  <c r="V52" i="21"/>
  <c r="T46" i="24"/>
  <c r="D36" i="24"/>
  <c r="D46" i="24"/>
  <c r="Q7" i="21"/>
  <c r="D40" i="24"/>
  <c r="O49" i="24"/>
  <c r="T40" i="24"/>
  <c r="D44" i="24"/>
  <c r="Z26" i="24"/>
  <c r="AA26" i="24" s="1"/>
  <c r="K53" i="24"/>
  <c r="L53" i="24" s="1"/>
  <c r="BS56" i="20"/>
  <c r="BS62" i="20" s="1"/>
  <c r="BS70" i="20" s="1"/>
  <c r="D25" i="24"/>
  <c r="Q10" i="21"/>
  <c r="T43" i="24"/>
  <c r="D41" i="24"/>
  <c r="O39" i="24"/>
  <c r="D51" i="24"/>
  <c r="D37" i="24"/>
  <c r="T35" i="24"/>
  <c r="O44" i="24"/>
  <c r="D22" i="24"/>
  <c r="U34" i="24"/>
  <c r="V34" i="24" s="1"/>
  <c r="O41" i="24"/>
  <c r="O38" i="24"/>
  <c r="E51" i="24"/>
  <c r="G51" i="24" s="1"/>
  <c r="X12" i="24"/>
  <c r="Y23" i="24" s="1"/>
  <c r="J50" i="24"/>
  <c r="U12" i="21"/>
  <c r="V13" i="21" s="1"/>
  <c r="T47" i="24"/>
  <c r="E45" i="24"/>
  <c r="G45" i="24" s="1"/>
  <c r="E36" i="24"/>
  <c r="H36" i="24" s="1"/>
  <c r="G38" i="24"/>
  <c r="J38" i="24"/>
  <c r="K34" i="24"/>
  <c r="L34" i="24" s="1"/>
  <c r="P53" i="24"/>
  <c r="Q53" i="24" s="1"/>
  <c r="J39" i="24"/>
  <c r="I12" i="24"/>
  <c r="J12" i="24" s="1"/>
  <c r="T42" i="24"/>
  <c r="Y45" i="24"/>
  <c r="Y35" i="24"/>
  <c r="P34" i="24"/>
  <c r="Q34" i="24" s="1"/>
  <c r="V69" i="21"/>
  <c r="V68" i="21"/>
  <c r="J49" i="24"/>
  <c r="V8" i="21"/>
  <c r="J53" i="24"/>
  <c r="J43" i="24"/>
  <c r="J45" i="24"/>
  <c r="J44" i="24"/>
  <c r="J51" i="24"/>
  <c r="J47" i="24"/>
  <c r="J48" i="24"/>
  <c r="J41" i="24"/>
  <c r="S12" i="24"/>
  <c r="T26" i="24" s="1"/>
  <c r="T38" i="24"/>
  <c r="T50" i="24"/>
  <c r="D42" i="24"/>
  <c r="U26" i="24"/>
  <c r="V26" i="24" s="1"/>
  <c r="J35" i="21"/>
  <c r="T39" i="24"/>
  <c r="J40" i="24"/>
  <c r="H39" i="24"/>
  <c r="G39" i="24"/>
  <c r="D45" i="24"/>
  <c r="O7" i="24"/>
  <c r="AA30" i="21"/>
  <c r="V64" i="21"/>
  <c r="J52" i="21"/>
  <c r="J67" i="21"/>
  <c r="D30" i="21"/>
  <c r="AA8" i="21"/>
  <c r="V7" i="21"/>
  <c r="Q52" i="21"/>
  <c r="AA69" i="21"/>
  <c r="V67" i="21"/>
  <c r="BO56" i="20"/>
  <c r="BO62" i="20" s="1"/>
  <c r="BO70" i="20" s="1"/>
  <c r="V32" i="21"/>
  <c r="AA58" i="21"/>
  <c r="BR56" i="20"/>
  <c r="BR62" i="20" s="1"/>
  <c r="J54" i="21"/>
  <c r="V61" i="21"/>
  <c r="AA7" i="21"/>
  <c r="V58" i="21"/>
  <c r="V54" i="21"/>
  <c r="V10" i="21"/>
  <c r="Q58" i="21"/>
  <c r="J31" i="21"/>
  <c r="J34" i="24"/>
  <c r="AA67" i="21"/>
  <c r="J58" i="21"/>
  <c r="J11" i="21"/>
  <c r="J64" i="21"/>
  <c r="BN56" i="20"/>
  <c r="BN62" i="20" s="1"/>
  <c r="BN64" i="20" s="1"/>
  <c r="BN71" i="20" s="1"/>
  <c r="AA52" i="21"/>
  <c r="Q67" i="21"/>
  <c r="J8" i="21"/>
  <c r="J68" i="21"/>
  <c r="J69" i="21"/>
  <c r="J10" i="21"/>
  <c r="O54" i="24"/>
  <c r="AA68" i="21"/>
  <c r="D53" i="21"/>
  <c r="BA72" i="2"/>
  <c r="BA73" i="2" s="1"/>
  <c r="BA66" i="2"/>
  <c r="BA25" i="2"/>
  <c r="BA71" i="2" s="1"/>
  <c r="P73" i="21"/>
  <c r="Q73" i="21" s="1"/>
  <c r="Q12" i="21"/>
  <c r="Q24" i="21"/>
  <c r="Q23" i="21"/>
  <c r="Q19" i="21"/>
  <c r="Q18" i="21"/>
  <c r="Q22" i="21"/>
  <c r="Q15" i="21"/>
  <c r="Q21" i="21"/>
  <c r="Q25" i="21"/>
  <c r="Q14" i="21"/>
  <c r="Q17" i="21"/>
  <c r="Q16" i="21"/>
  <c r="Q20" i="21"/>
  <c r="T66" i="2"/>
  <c r="T25" i="2"/>
  <c r="T71" i="2" s="1"/>
  <c r="T72" i="2"/>
  <c r="T73" i="2" s="1"/>
  <c r="AY33" i="2"/>
  <c r="AY23" i="2"/>
  <c r="AY64" i="2"/>
  <c r="J53" i="21"/>
  <c r="R53" i="21"/>
  <c r="S53" i="21" s="1"/>
  <c r="Y34" i="24"/>
  <c r="J54" i="24"/>
  <c r="C65" i="2"/>
  <c r="D33" i="2"/>
  <c r="T32" i="24"/>
  <c r="AB63" i="2"/>
  <c r="AC32" i="2"/>
  <c r="Y54" i="24"/>
  <c r="AJ72" i="2"/>
  <c r="AJ73" i="2" s="1"/>
  <c r="AJ66" i="2"/>
  <c r="AJ25" i="2"/>
  <c r="AJ71" i="2" s="1"/>
  <c r="AB34" i="21"/>
  <c r="AC34" i="21" s="1"/>
  <c r="V34" i="21"/>
  <c r="V41" i="21"/>
  <c r="V44" i="21"/>
  <c r="V40" i="21"/>
  <c r="V39" i="21"/>
  <c r="V46" i="21"/>
  <c r="V49" i="21"/>
  <c r="V37" i="21"/>
  <c r="V50" i="21"/>
  <c r="V51" i="21"/>
  <c r="V48" i="21"/>
  <c r="V47" i="21"/>
  <c r="V45" i="21"/>
  <c r="V35" i="21"/>
  <c r="V42" i="21"/>
  <c r="V38" i="21"/>
  <c r="V43" i="21"/>
  <c r="V36" i="21"/>
  <c r="T7" i="24"/>
  <c r="D54" i="21"/>
  <c r="S32" i="2"/>
  <c r="R63" i="2"/>
  <c r="R34" i="21"/>
  <c r="S34" i="21" s="1"/>
  <c r="J34" i="21"/>
  <c r="J45" i="21"/>
  <c r="J43" i="21"/>
  <c r="J49" i="21"/>
  <c r="J46" i="21"/>
  <c r="J39" i="21"/>
  <c r="J44" i="21"/>
  <c r="J38" i="21"/>
  <c r="J41" i="21"/>
  <c r="J40" i="21"/>
  <c r="J42" i="21"/>
  <c r="J48" i="21"/>
  <c r="J37" i="21"/>
  <c r="J47" i="21"/>
  <c r="J36" i="21"/>
  <c r="J50" i="21"/>
  <c r="J51" i="21"/>
  <c r="Y7" i="24"/>
  <c r="V53" i="21"/>
  <c r="AB53" i="21"/>
  <c r="AC53" i="21" s="1"/>
  <c r="BL15" i="2"/>
  <c r="Z27" i="21"/>
  <c r="AA27" i="21" s="1"/>
  <c r="C56" i="13"/>
  <c r="C28" i="13"/>
  <c r="Z28" i="21" s="1"/>
  <c r="AZ64" i="2"/>
  <c r="AZ23" i="2"/>
  <c r="AB30" i="21"/>
  <c r="AC30" i="21" s="1"/>
  <c r="V30" i="21"/>
  <c r="Y32" i="24"/>
  <c r="BC72" i="2"/>
  <c r="BC73" i="2" s="1"/>
  <c r="BC66" i="2"/>
  <c r="BC25" i="2"/>
  <c r="BC71" i="2" s="1"/>
  <c r="K68" i="21"/>
  <c r="L68" i="21" s="1"/>
  <c r="G68" i="21"/>
  <c r="H68" i="21" s="1"/>
  <c r="K69" i="21"/>
  <c r="L69" i="21" s="1"/>
  <c r="G69" i="21"/>
  <c r="H69" i="21" s="1"/>
  <c r="N27" i="24"/>
  <c r="BN95" i="2"/>
  <c r="P60" i="13"/>
  <c r="E60" i="21" s="1"/>
  <c r="W30" i="21"/>
  <c r="X30" i="21" s="1"/>
  <c r="Q30" i="21"/>
  <c r="D34" i="21"/>
  <c r="AB72" i="2"/>
  <c r="AB73" i="2" s="1"/>
  <c r="AB66" i="2"/>
  <c r="AB25" i="2"/>
  <c r="AB71" i="2" s="1"/>
  <c r="Q64" i="21"/>
  <c r="J6" i="21"/>
  <c r="R6" i="21"/>
  <c r="S6" i="21" s="1"/>
  <c r="J59" i="21"/>
  <c r="J32" i="21"/>
  <c r="J55" i="21"/>
  <c r="J60" i="21"/>
  <c r="J33" i="21"/>
  <c r="AY63" i="2"/>
  <c r="AZ32" i="2"/>
  <c r="AE6" i="24"/>
  <c r="D6" i="24"/>
  <c r="K6" i="24"/>
  <c r="L6" i="24" s="1"/>
  <c r="D68" i="24"/>
  <c r="D60" i="24"/>
  <c r="D67" i="24"/>
  <c r="D8" i="24"/>
  <c r="D33" i="24"/>
  <c r="D11" i="24"/>
  <c r="D64" i="24"/>
  <c r="D69" i="24"/>
  <c r="D9" i="24"/>
  <c r="D7" i="24"/>
  <c r="D10" i="24"/>
  <c r="D61" i="24"/>
  <c r="D32" i="24"/>
  <c r="D58" i="24"/>
  <c r="D59" i="24"/>
  <c r="D52" i="24"/>
  <c r="D55" i="24"/>
  <c r="P54" i="13"/>
  <c r="BO15" i="2"/>
  <c r="I27" i="21"/>
  <c r="F28" i="13"/>
  <c r="I28" i="21" s="1"/>
  <c r="N28" i="21" s="1"/>
  <c r="F56" i="13"/>
  <c r="P59" i="13"/>
  <c r="E59" i="21" s="1"/>
  <c r="Y30" i="24"/>
  <c r="AA31" i="21"/>
  <c r="AA6" i="21"/>
  <c r="AA33" i="21"/>
  <c r="AA32" i="21"/>
  <c r="AA64" i="21"/>
  <c r="AA10" i="21"/>
  <c r="AA60" i="21"/>
  <c r="AA55" i="21"/>
  <c r="AA59" i="21"/>
  <c r="BG64" i="22"/>
  <c r="BG65" i="22" s="1"/>
  <c r="BI1049" i="18"/>
  <c r="D12" i="24"/>
  <c r="O6" i="24"/>
  <c r="U6" i="24"/>
  <c r="V6" i="24" s="1"/>
  <c r="O9" i="24"/>
  <c r="O32" i="24"/>
  <c r="O52" i="24"/>
  <c r="O67" i="24"/>
  <c r="O59" i="24"/>
  <c r="O58" i="24"/>
  <c r="O11" i="24"/>
  <c r="O55" i="24"/>
  <c r="O8" i="24"/>
  <c r="O60" i="24"/>
  <c r="O68" i="24"/>
  <c r="O61" i="24"/>
  <c r="O64" i="24"/>
  <c r="O69" i="24"/>
  <c r="O10" i="24"/>
  <c r="O33" i="24"/>
  <c r="O31" i="24"/>
  <c r="P32" i="13"/>
  <c r="AA72" i="2"/>
  <c r="AA73" i="2" s="1"/>
  <c r="AA34" i="2"/>
  <c r="AB34" i="2" s="1"/>
  <c r="AA25" i="2"/>
  <c r="AA71" i="2" s="1"/>
  <c r="C27" i="21"/>
  <c r="G56" i="13"/>
  <c r="G28" i="13"/>
  <c r="W53" i="21"/>
  <c r="X53" i="21" s="1"/>
  <c r="Q53" i="21"/>
  <c r="AA53" i="21"/>
  <c r="O34" i="24"/>
  <c r="BM52" i="20"/>
  <c r="O52" i="13" s="1"/>
  <c r="K832" i="18"/>
  <c r="L832" i="18" s="1"/>
  <c r="Q34" i="21"/>
  <c r="W34" i="21"/>
  <c r="X34" i="21" s="1"/>
  <c r="Q49" i="21"/>
  <c r="Q47" i="21"/>
  <c r="Q44" i="21"/>
  <c r="Q51" i="21"/>
  <c r="Q48" i="21"/>
  <c r="Q40" i="21"/>
  <c r="Q50" i="21"/>
  <c r="Q36" i="21"/>
  <c r="Q37" i="21"/>
  <c r="Q39" i="21"/>
  <c r="Q45" i="21"/>
  <c r="Q43" i="21"/>
  <c r="Q42" i="21"/>
  <c r="Q41" i="21"/>
  <c r="Q46" i="21"/>
  <c r="Q38" i="21"/>
  <c r="Q35" i="21"/>
  <c r="X72" i="2"/>
  <c r="X73" i="2" s="1"/>
  <c r="X25" i="2"/>
  <c r="X71" i="2" s="1"/>
  <c r="X66" i="2"/>
  <c r="AA129" i="2"/>
  <c r="AA126" i="2"/>
  <c r="AB33" i="2"/>
  <c r="M6" i="21"/>
  <c r="N6" i="21" s="1"/>
  <c r="D6" i="21"/>
  <c r="D61" i="21"/>
  <c r="D32" i="21"/>
  <c r="D67" i="21"/>
  <c r="D68" i="21"/>
  <c r="D31" i="21"/>
  <c r="D12" i="21"/>
  <c r="D55" i="21"/>
  <c r="D59" i="21"/>
  <c r="D58" i="21"/>
  <c r="D52" i="21"/>
  <c r="D64" i="21"/>
  <c r="D69" i="21"/>
  <c r="D33" i="21"/>
  <c r="D60" i="21"/>
  <c r="J6" i="24"/>
  <c r="P6" i="24"/>
  <c r="Q6" i="24" s="1"/>
  <c r="J33" i="24"/>
  <c r="J52" i="24"/>
  <c r="J9" i="24"/>
  <c r="J32" i="24"/>
  <c r="J61" i="24"/>
  <c r="J55" i="24"/>
  <c r="J11" i="24"/>
  <c r="J8" i="24"/>
  <c r="J69" i="24"/>
  <c r="J67" i="24"/>
  <c r="J64" i="24"/>
  <c r="J30" i="24"/>
  <c r="J58" i="24"/>
  <c r="J59" i="24"/>
  <c r="J68" i="24"/>
  <c r="J60" i="24"/>
  <c r="J10" i="24"/>
  <c r="J31" i="24"/>
  <c r="D34" i="24"/>
  <c r="K620" i="18"/>
  <c r="L620" i="18" s="1"/>
  <c r="D63" i="2"/>
  <c r="E32" i="2"/>
  <c r="T34" i="24"/>
  <c r="AO63" i="2"/>
  <c r="AP32" i="2"/>
  <c r="D7" i="21"/>
  <c r="M53" i="21"/>
  <c r="N53" i="21" s="1"/>
  <c r="AN126" i="2"/>
  <c r="AN129" i="2"/>
  <c r="AN123" i="2"/>
  <c r="AN65" i="2"/>
  <c r="AO33" i="2"/>
  <c r="O30" i="24"/>
  <c r="O53" i="24"/>
  <c r="BM15" i="2"/>
  <c r="U27" i="21"/>
  <c r="D56" i="13"/>
  <c r="D28" i="13"/>
  <c r="AK66" i="2"/>
  <c r="AK25" i="2"/>
  <c r="AK71" i="2" s="1"/>
  <c r="AK72" i="2"/>
  <c r="AK73" i="2" s="1"/>
  <c r="J7" i="24"/>
  <c r="Q13" i="21"/>
  <c r="BL14" i="2"/>
  <c r="BL94" i="2" s="1"/>
  <c r="Z12" i="21"/>
  <c r="R30" i="21"/>
  <c r="S30" i="21" s="1"/>
  <c r="J30" i="21"/>
  <c r="P58" i="13"/>
  <c r="D31" i="24"/>
  <c r="P55" i="13"/>
  <c r="E55" i="21" s="1"/>
  <c r="BQ56" i="20"/>
  <c r="BQ62" i="20" s="1"/>
  <c r="BQ70" i="20" s="1"/>
  <c r="T53" i="24"/>
  <c r="AA34" i="21"/>
  <c r="AA50" i="21"/>
  <c r="AA39" i="21"/>
  <c r="AA40" i="21"/>
  <c r="AA38" i="21"/>
  <c r="AA46" i="21"/>
  <c r="AA45" i="21"/>
  <c r="AA37" i="21"/>
  <c r="AA51" i="21"/>
  <c r="AA49" i="21"/>
  <c r="AA43" i="21"/>
  <c r="AA47" i="21"/>
  <c r="AA44" i="21"/>
  <c r="AA36" i="21"/>
  <c r="AA42" i="21"/>
  <c r="AA48" i="21"/>
  <c r="AA41" i="21"/>
  <c r="AA54" i="21"/>
  <c r="V31" i="21"/>
  <c r="V6" i="21"/>
  <c r="AB6" i="21"/>
  <c r="AC6" i="21" s="1"/>
  <c r="V33" i="21"/>
  <c r="V60" i="21"/>
  <c r="V55" i="21"/>
  <c r="V59" i="21"/>
  <c r="W6" i="21"/>
  <c r="X6" i="21" s="1"/>
  <c r="Q6" i="21"/>
  <c r="Q59" i="21"/>
  <c r="Q60" i="21"/>
  <c r="Q33" i="21"/>
  <c r="Q32" i="21"/>
  <c r="Q11" i="21"/>
  <c r="Q55" i="21"/>
  <c r="K799" i="18"/>
  <c r="L799" i="18" s="1"/>
  <c r="BV653" i="18"/>
  <c r="K653" i="18" s="1"/>
  <c r="L653" i="18" s="1"/>
  <c r="AS72" i="2"/>
  <c r="AS73" i="2" s="1"/>
  <c r="AS66" i="2"/>
  <c r="AS25" i="2"/>
  <c r="AS71" i="2" s="1"/>
  <c r="D54" i="24"/>
  <c r="D30" i="24"/>
  <c r="D11" i="21"/>
  <c r="AN34" i="2"/>
  <c r="AM67" i="2"/>
  <c r="J7" i="21"/>
  <c r="Y31" i="24"/>
  <c r="Y6" i="24"/>
  <c r="Y9" i="24"/>
  <c r="Y60" i="24"/>
  <c r="Y67" i="24"/>
  <c r="Y10" i="24"/>
  <c r="Y55" i="24"/>
  <c r="Y33" i="24"/>
  <c r="Y58" i="24"/>
  <c r="Y68" i="24"/>
  <c r="Y64" i="24"/>
  <c r="Y61" i="24"/>
  <c r="Y69" i="24"/>
  <c r="Y52" i="24"/>
  <c r="Y59" i="24"/>
  <c r="Y11" i="24"/>
  <c r="Y8" i="24"/>
  <c r="BB72" i="2"/>
  <c r="BB73" i="2" s="1"/>
  <c r="BB66" i="2"/>
  <c r="BB25" i="2"/>
  <c r="BB71" i="2" s="1"/>
  <c r="AR72" i="2"/>
  <c r="AR73" i="2" s="1"/>
  <c r="AR25" i="2"/>
  <c r="AR71" i="2" s="1"/>
  <c r="AR66" i="2"/>
  <c r="T31" i="24"/>
  <c r="T6" i="24"/>
  <c r="T9" i="24"/>
  <c r="Z6" i="24"/>
  <c r="AA6" i="24" s="1"/>
  <c r="T64" i="24"/>
  <c r="T68" i="24"/>
  <c r="T11" i="24"/>
  <c r="T8" i="24"/>
  <c r="T59" i="24"/>
  <c r="T58" i="24"/>
  <c r="T67" i="24"/>
  <c r="T10" i="24"/>
  <c r="T60" i="24"/>
  <c r="T61" i="24"/>
  <c r="T55" i="24"/>
  <c r="T69" i="24"/>
  <c r="T52" i="24"/>
  <c r="T33" i="24"/>
  <c r="C72" i="2"/>
  <c r="C73" i="2" s="1"/>
  <c r="C66" i="2"/>
  <c r="C25" i="2"/>
  <c r="C71" i="2" s="1"/>
  <c r="C34" i="2"/>
  <c r="P67" i="2"/>
  <c r="Q34" i="2"/>
  <c r="T30" i="24"/>
  <c r="BL95" i="2"/>
  <c r="D8" i="21"/>
  <c r="BF59" i="22"/>
  <c r="BF60" i="22" s="1"/>
  <c r="M59" i="12"/>
  <c r="AT60" i="22"/>
  <c r="N56" i="12"/>
  <c r="N9" i="12"/>
  <c r="N55" i="12"/>
  <c r="N8" i="12"/>
  <c r="N37" i="12"/>
  <c r="N46" i="12"/>
  <c r="N58" i="12"/>
  <c r="N44" i="12"/>
  <c r="S37" i="12"/>
  <c r="T37" i="12" s="1"/>
  <c r="N45" i="12"/>
  <c r="N51" i="12"/>
  <c r="N57" i="12"/>
  <c r="N10" i="12"/>
  <c r="N18" i="12"/>
  <c r="N7" i="12"/>
  <c r="N17" i="12"/>
  <c r="N25" i="12"/>
  <c r="N20" i="12"/>
  <c r="N35" i="12"/>
  <c r="N26" i="12"/>
  <c r="N41" i="12"/>
  <c r="N49" i="12"/>
  <c r="N22" i="12"/>
  <c r="N48" i="12"/>
  <c r="N52" i="12"/>
  <c r="N21" i="12"/>
  <c r="N23" i="12"/>
  <c r="N24" i="12"/>
  <c r="N42" i="12"/>
  <c r="N47" i="12"/>
  <c r="N36" i="12"/>
  <c r="N34" i="12"/>
  <c r="N16" i="12"/>
  <c r="N50" i="12"/>
  <c r="N43" i="12"/>
  <c r="N31" i="12"/>
  <c r="N40" i="12"/>
  <c r="N32" i="12"/>
  <c r="R46" i="12"/>
  <c r="R45" i="12"/>
  <c r="R58" i="12"/>
  <c r="R44" i="12"/>
  <c r="W37" i="12"/>
  <c r="X37" i="12" s="1"/>
  <c r="R57" i="12"/>
  <c r="R56" i="12"/>
  <c r="R9" i="12"/>
  <c r="R37" i="12"/>
  <c r="R8" i="12"/>
  <c r="R55" i="12"/>
  <c r="R20" i="12"/>
  <c r="R6" i="12"/>
  <c r="R21" i="12"/>
  <c r="R25" i="12"/>
  <c r="R48" i="12"/>
  <c r="R51" i="12"/>
  <c r="R16" i="12"/>
  <c r="R10" i="12"/>
  <c r="R49" i="12"/>
  <c r="R36" i="12"/>
  <c r="R24" i="12"/>
  <c r="R47" i="12"/>
  <c r="R43" i="12"/>
  <c r="R26" i="12"/>
  <c r="R41" i="12"/>
  <c r="R7" i="12"/>
  <c r="R18" i="12"/>
  <c r="R23" i="12"/>
  <c r="R42" i="12"/>
  <c r="R35" i="12"/>
  <c r="R50" i="12"/>
  <c r="R17" i="12"/>
  <c r="R22" i="12"/>
  <c r="R40" i="12"/>
  <c r="R31" i="12"/>
  <c r="R34" i="12"/>
  <c r="R52" i="12"/>
  <c r="R32" i="12"/>
  <c r="AD74" i="12"/>
  <c r="AE74" i="12" s="1"/>
  <c r="J49" i="12"/>
  <c r="J46" i="12"/>
  <c r="J45" i="12"/>
  <c r="J58" i="12"/>
  <c r="J44" i="12"/>
  <c r="O37" i="12"/>
  <c r="J57" i="12"/>
  <c r="J56" i="12"/>
  <c r="J33" i="12"/>
  <c r="J9" i="12"/>
  <c r="J47" i="12"/>
  <c r="J8" i="12"/>
  <c r="J55" i="12"/>
  <c r="J26" i="12"/>
  <c r="J37" i="12"/>
  <c r="J6" i="12"/>
  <c r="J35" i="12"/>
  <c r="J34" i="12"/>
  <c r="J22" i="12"/>
  <c r="J48" i="12"/>
  <c r="J31" i="12"/>
  <c r="J42" i="12"/>
  <c r="J16" i="12"/>
  <c r="J21" i="12"/>
  <c r="J25" i="12"/>
  <c r="J17" i="12"/>
  <c r="J51" i="12"/>
  <c r="J36" i="12"/>
  <c r="J24" i="12"/>
  <c r="J20" i="12"/>
  <c r="J50" i="12"/>
  <c r="J10" i="12"/>
  <c r="J41" i="12"/>
  <c r="J23" i="12"/>
  <c r="J43" i="12"/>
  <c r="J7" i="12"/>
  <c r="J18" i="12"/>
  <c r="J32" i="12"/>
  <c r="J40" i="12"/>
  <c r="J52" i="12"/>
  <c r="G6" i="12"/>
  <c r="H6" i="12" s="1"/>
  <c r="AJ70" i="12"/>
  <c r="C37" i="12"/>
  <c r="AE37" i="12" s="1"/>
  <c r="K6" i="12"/>
  <c r="L6" i="12" s="1"/>
  <c r="P6" i="12"/>
  <c r="AA6" i="12"/>
  <c r="AB6" i="12" s="1"/>
  <c r="F52" i="12"/>
  <c r="G52" i="12"/>
  <c r="AY60" i="22"/>
  <c r="BK60" i="22"/>
  <c r="V52" i="12"/>
  <c r="W52" i="12"/>
  <c r="X52" i="12" s="1"/>
  <c r="BH37" i="2"/>
  <c r="BH13" i="2"/>
  <c r="BW78" i="20"/>
  <c r="BU27" i="20"/>
  <c r="BU56" i="20" s="1"/>
  <c r="BU62" i="20" s="1"/>
  <c r="K45" i="21"/>
  <c r="L45" i="21" s="1"/>
  <c r="G45" i="21"/>
  <c r="H45" i="21" s="1"/>
  <c r="P34" i="13"/>
  <c r="K51" i="21"/>
  <c r="L51" i="21" s="1"/>
  <c r="G51" i="21"/>
  <c r="H51" i="21" s="1"/>
  <c r="K842" i="18"/>
  <c r="L842" i="18" s="1"/>
  <c r="BL12" i="20"/>
  <c r="AZ37" i="2"/>
  <c r="BM27" i="20"/>
  <c r="BO78" i="20"/>
  <c r="BL6" i="20"/>
  <c r="K593" i="18"/>
  <c r="L593" i="18" s="1"/>
  <c r="BV592" i="18"/>
  <c r="K592" i="18" s="1"/>
  <c r="L592" i="18" s="1"/>
  <c r="K36" i="21"/>
  <c r="L36" i="21" s="1"/>
  <c r="G36" i="21"/>
  <c r="H36" i="21" s="1"/>
  <c r="H7" i="24"/>
  <c r="G7" i="24"/>
  <c r="BP56" i="20"/>
  <c r="BP62" i="20" s="1"/>
  <c r="O34" i="13"/>
  <c r="E6" i="24"/>
  <c r="F7" i="24" s="1"/>
  <c r="G35" i="24"/>
  <c r="H35" i="24"/>
  <c r="BQ13" i="2"/>
  <c r="BQ36" i="2" s="1"/>
  <c r="E6" i="21"/>
  <c r="F7" i="21" s="1"/>
  <c r="BG37" i="2"/>
  <c r="BG13" i="2"/>
  <c r="BV78" i="20"/>
  <c r="BT27" i="20"/>
  <c r="BT56" i="20" s="1"/>
  <c r="BT62" i="20" s="1"/>
  <c r="K7" i="21"/>
  <c r="L7" i="21" s="1"/>
  <c r="G7" i="21"/>
  <c r="H7" i="21" s="1"/>
  <c r="K35" i="21"/>
  <c r="L35" i="21" s="1"/>
  <c r="G35" i="21"/>
  <c r="H35" i="21" s="1"/>
  <c r="O15" i="24" l="1"/>
  <c r="O21" i="24"/>
  <c r="O25" i="24"/>
  <c r="O19" i="24"/>
  <c r="O22" i="24"/>
  <c r="O18" i="24"/>
  <c r="O12" i="24"/>
  <c r="O23" i="24"/>
  <c r="O14" i="24"/>
  <c r="O17" i="24"/>
  <c r="G61" i="24"/>
  <c r="O26" i="24"/>
  <c r="O13" i="24"/>
  <c r="O16" i="24"/>
  <c r="O24" i="24"/>
  <c r="J56" i="13"/>
  <c r="J62" i="13" s="1"/>
  <c r="X27" i="24"/>
  <c r="Y27" i="24" s="1"/>
  <c r="AV66" i="22"/>
  <c r="BB62" i="22"/>
  <c r="E60" i="12"/>
  <c r="BP23" i="2"/>
  <c r="BP72" i="2" s="1"/>
  <c r="BP73" i="2" s="1"/>
  <c r="L56" i="13"/>
  <c r="L62" i="13" s="1"/>
  <c r="L28" i="13"/>
  <c r="I28" i="13"/>
  <c r="J28" i="13"/>
  <c r="I62" i="13"/>
  <c r="K62" i="13"/>
  <c r="M28" i="13"/>
  <c r="M56" i="13"/>
  <c r="C56" i="24" s="1"/>
  <c r="BA62" i="22"/>
  <c r="Q33" i="2"/>
  <c r="Q126" i="2" s="1"/>
  <c r="P65" i="2"/>
  <c r="AZ62" i="22"/>
  <c r="P129" i="2"/>
  <c r="AW66" i="22"/>
  <c r="AX66" i="22"/>
  <c r="AY65" i="22"/>
  <c r="AZ65" i="22" s="1"/>
  <c r="BA65" i="22" s="1"/>
  <c r="BB65" i="22" s="1"/>
  <c r="D6" i="12"/>
  <c r="AJ12" i="24"/>
  <c r="K61" i="21"/>
  <c r="L61" i="21" s="1"/>
  <c r="AF13" i="24"/>
  <c r="AF18" i="24"/>
  <c r="AF25" i="24"/>
  <c r="AF20" i="24"/>
  <c r="AF19" i="24"/>
  <c r="J25" i="21"/>
  <c r="AF23" i="24"/>
  <c r="AF22" i="24"/>
  <c r="AI12" i="24"/>
  <c r="AM12" i="24"/>
  <c r="AN12" i="24" s="1"/>
  <c r="AF17" i="24"/>
  <c r="AF14" i="24"/>
  <c r="AF15" i="24"/>
  <c r="AF26" i="24"/>
  <c r="AF24" i="24"/>
  <c r="J26" i="21"/>
  <c r="AF21" i="24"/>
  <c r="J21" i="21"/>
  <c r="J13" i="21"/>
  <c r="J24" i="21"/>
  <c r="J17" i="24"/>
  <c r="AH60" i="22"/>
  <c r="Q60" i="12" s="1"/>
  <c r="R60" i="12" s="1"/>
  <c r="P27" i="21"/>
  <c r="Q27" i="21" s="1"/>
  <c r="Y14" i="24"/>
  <c r="E56" i="13"/>
  <c r="E62" i="13" s="1"/>
  <c r="BW64" i="20"/>
  <c r="BW71" i="20" s="1"/>
  <c r="E28" i="13"/>
  <c r="BQ64" i="20"/>
  <c r="BQ71" i="20" s="1"/>
  <c r="H51" i="24"/>
  <c r="J14" i="21"/>
  <c r="R12" i="21"/>
  <c r="S12" i="21" s="1"/>
  <c r="U60" i="22"/>
  <c r="U60" i="12" s="1"/>
  <c r="J16" i="21"/>
  <c r="V18" i="21"/>
  <c r="V23" i="21"/>
  <c r="V15" i="21"/>
  <c r="J15" i="21"/>
  <c r="J12" i="21"/>
  <c r="V17" i="21"/>
  <c r="J18" i="21"/>
  <c r="W12" i="21"/>
  <c r="X12" i="21" s="1"/>
  <c r="H45" i="24"/>
  <c r="BV70" i="20"/>
  <c r="V20" i="21"/>
  <c r="AB12" i="21"/>
  <c r="AC12" i="21" s="1"/>
  <c r="Y15" i="24"/>
  <c r="P12" i="24"/>
  <c r="Q12" i="24" s="1"/>
  <c r="V24" i="21"/>
  <c r="V12" i="21"/>
  <c r="J17" i="21"/>
  <c r="J20" i="21"/>
  <c r="Y22" i="24"/>
  <c r="Y24" i="24"/>
  <c r="G36" i="24"/>
  <c r="J19" i="21"/>
  <c r="J23" i="21"/>
  <c r="I73" i="21"/>
  <c r="I74" i="21" s="1"/>
  <c r="J74" i="21" s="1"/>
  <c r="Y25" i="24"/>
  <c r="M12" i="21"/>
  <c r="N12" i="21" s="1"/>
  <c r="Y12" i="24"/>
  <c r="Y19" i="24"/>
  <c r="J15" i="24"/>
  <c r="J19" i="24"/>
  <c r="J16" i="24"/>
  <c r="J21" i="24"/>
  <c r="J14" i="24"/>
  <c r="J20" i="24"/>
  <c r="J18" i="24"/>
  <c r="J22" i="24"/>
  <c r="J25" i="24"/>
  <c r="BO64" i="20"/>
  <c r="BO71" i="20" s="1"/>
  <c r="J24" i="24"/>
  <c r="J23" i="24"/>
  <c r="BN70" i="20"/>
  <c r="BS64" i="20"/>
  <c r="BS71" i="20" s="1"/>
  <c r="V25" i="21"/>
  <c r="Y20" i="24"/>
  <c r="V22" i="21"/>
  <c r="V26" i="21"/>
  <c r="Y16" i="24"/>
  <c r="V19" i="21"/>
  <c r="V21" i="21"/>
  <c r="Y18" i="24"/>
  <c r="Y17" i="24"/>
  <c r="V14" i="21"/>
  <c r="V16" i="21"/>
  <c r="Y21" i="24"/>
  <c r="N28" i="24"/>
  <c r="Q28" i="24" s="1"/>
  <c r="E59" i="24"/>
  <c r="G59" i="24" s="1"/>
  <c r="K12" i="24"/>
  <c r="L12" i="24" s="1"/>
  <c r="J13" i="24"/>
  <c r="J26" i="24"/>
  <c r="E55" i="24"/>
  <c r="F55" i="24" s="1"/>
  <c r="Y26" i="24"/>
  <c r="Y13" i="24"/>
  <c r="E34" i="24"/>
  <c r="H34" i="24" s="1"/>
  <c r="E58" i="24"/>
  <c r="G58" i="24" s="1"/>
  <c r="E60" i="24"/>
  <c r="H60" i="24" s="1"/>
  <c r="T19" i="24"/>
  <c r="T15" i="24"/>
  <c r="T24" i="24"/>
  <c r="T16" i="24"/>
  <c r="T20" i="24"/>
  <c r="T25" i="24"/>
  <c r="T14" i="24"/>
  <c r="T22" i="24"/>
  <c r="Z12" i="24"/>
  <c r="AA12" i="24" s="1"/>
  <c r="T23" i="24"/>
  <c r="T18" i="24"/>
  <c r="T13" i="24"/>
  <c r="U12" i="24"/>
  <c r="V12" i="24" s="1"/>
  <c r="T21" i="24"/>
  <c r="T12" i="24"/>
  <c r="T17" i="24"/>
  <c r="BR70" i="20"/>
  <c r="BR64" i="20"/>
  <c r="BR71" i="20" s="1"/>
  <c r="BM56" i="20"/>
  <c r="BM62" i="20" s="1"/>
  <c r="BM70" i="20" s="1"/>
  <c r="AO126" i="2"/>
  <c r="AO129" i="2"/>
  <c r="AO123" i="2"/>
  <c r="AP33" i="2"/>
  <c r="AO65" i="2"/>
  <c r="I27" i="24"/>
  <c r="K27" i="24" s="1"/>
  <c r="L27" i="24" s="1"/>
  <c r="C56" i="21"/>
  <c r="G62" i="13"/>
  <c r="K59" i="21"/>
  <c r="L59" i="21" s="1"/>
  <c r="G59" i="21"/>
  <c r="H59" i="21" s="1"/>
  <c r="N56" i="24"/>
  <c r="AC63" i="2"/>
  <c r="AD32" i="2"/>
  <c r="D27" i="24"/>
  <c r="R34" i="2"/>
  <c r="Q67" i="2"/>
  <c r="M27" i="21"/>
  <c r="N27" i="21" s="1"/>
  <c r="D27" i="21"/>
  <c r="C28" i="21"/>
  <c r="U28" i="21"/>
  <c r="AB28" i="21" s="1"/>
  <c r="BN82" i="20"/>
  <c r="BN83" i="20" s="1"/>
  <c r="BN84" i="20" s="1"/>
  <c r="P52" i="13"/>
  <c r="AF10" i="24"/>
  <c r="AF6" i="24"/>
  <c r="AM6" i="24"/>
  <c r="AN6" i="24" s="1"/>
  <c r="AE27" i="24"/>
  <c r="AJ6" i="24"/>
  <c r="AF11" i="24"/>
  <c r="AI6" i="24"/>
  <c r="AF8" i="24"/>
  <c r="AF7" i="24"/>
  <c r="AZ25" i="2"/>
  <c r="AZ71" i="2" s="1"/>
  <c r="AZ72" i="2"/>
  <c r="AZ73" i="2" s="1"/>
  <c r="AZ66" i="2"/>
  <c r="K55" i="21"/>
  <c r="L55" i="21" s="1"/>
  <c r="G55" i="21"/>
  <c r="H55" i="21" s="1"/>
  <c r="O27" i="24"/>
  <c r="U27" i="24"/>
  <c r="V27" i="24" s="1"/>
  <c r="C67" i="2"/>
  <c r="D34" i="2"/>
  <c r="AN67" i="2"/>
  <c r="AO34" i="2"/>
  <c r="P74" i="21"/>
  <c r="Q74" i="21" s="1"/>
  <c r="BM20" i="2"/>
  <c r="U56" i="21"/>
  <c r="D62" i="13"/>
  <c r="AB67" i="2"/>
  <c r="AC34" i="2"/>
  <c r="BJ1049" i="18"/>
  <c r="BI1050" i="18"/>
  <c r="J27" i="21"/>
  <c r="BA32" i="2"/>
  <c r="AZ63" i="2"/>
  <c r="D65" i="2"/>
  <c r="E33" i="2"/>
  <c r="AF12" i="24"/>
  <c r="BO20" i="2"/>
  <c r="I56" i="21"/>
  <c r="F62" i="13"/>
  <c r="X56" i="24"/>
  <c r="Y56" i="24" s="1"/>
  <c r="BQ21" i="2"/>
  <c r="E58" i="21"/>
  <c r="F58" i="21" s="1"/>
  <c r="AB27" i="21"/>
  <c r="AC27" i="21" s="1"/>
  <c r="V27" i="21"/>
  <c r="AQ32" i="2"/>
  <c r="AP63" i="2"/>
  <c r="BH65" i="22"/>
  <c r="BG66" i="22"/>
  <c r="E32" i="21"/>
  <c r="P30" i="13"/>
  <c r="E54" i="24"/>
  <c r="F54" i="24" s="1"/>
  <c r="O53" i="13"/>
  <c r="K60" i="21"/>
  <c r="L60" i="21" s="1"/>
  <c r="G60" i="21"/>
  <c r="H60" i="21" s="1"/>
  <c r="BL20" i="2"/>
  <c r="Z56" i="21"/>
  <c r="AA56" i="21" s="1"/>
  <c r="C62" i="13"/>
  <c r="BN65" i="20"/>
  <c r="E32" i="24"/>
  <c r="F32" i="24" s="1"/>
  <c r="O30" i="13"/>
  <c r="E54" i="21"/>
  <c r="F54" i="21" s="1"/>
  <c r="P53" i="13"/>
  <c r="S63" i="2"/>
  <c r="T32" i="2"/>
  <c r="AY72" i="2"/>
  <c r="AY73" i="2" s="1"/>
  <c r="AY66" i="2"/>
  <c r="AY25" i="2"/>
  <c r="AY34" i="2"/>
  <c r="T27" i="24"/>
  <c r="AA12" i="21"/>
  <c r="AA24" i="21"/>
  <c r="AA21" i="21"/>
  <c r="AA22" i="21"/>
  <c r="AA16" i="21"/>
  <c r="AA14" i="21"/>
  <c r="AA23" i="21"/>
  <c r="AA18" i="21"/>
  <c r="AA20" i="21"/>
  <c r="AA25" i="21"/>
  <c r="AA19" i="21"/>
  <c r="AA15" i="21"/>
  <c r="AA17" i="21"/>
  <c r="AA26" i="21"/>
  <c r="AA13" i="21"/>
  <c r="E63" i="2"/>
  <c r="F32" i="2"/>
  <c r="AB129" i="2"/>
  <c r="AB123" i="2"/>
  <c r="AB126" i="2"/>
  <c r="AB65" i="2"/>
  <c r="AC33" i="2"/>
  <c r="AY129" i="2"/>
  <c r="AY126" i="2"/>
  <c r="AY65" i="2"/>
  <c r="AZ33" i="2"/>
  <c r="I59" i="12"/>
  <c r="O59" i="12" s="1"/>
  <c r="M60" i="12"/>
  <c r="AT62" i="22"/>
  <c r="M62" i="12" s="1"/>
  <c r="BF62" i="22"/>
  <c r="I62" i="12" s="1"/>
  <c r="I60" i="12"/>
  <c r="N59" i="12"/>
  <c r="S59" i="12"/>
  <c r="T59" i="12" s="1"/>
  <c r="P37" i="12"/>
  <c r="AA37" i="12"/>
  <c r="AB37" i="12" s="1"/>
  <c r="D58" i="12"/>
  <c r="D44" i="12"/>
  <c r="D57" i="12"/>
  <c r="D56" i="12"/>
  <c r="G37" i="12"/>
  <c r="H37" i="12" s="1"/>
  <c r="D33" i="12"/>
  <c r="D9" i="12"/>
  <c r="D55" i="12"/>
  <c r="D8" i="12"/>
  <c r="AJ74" i="12"/>
  <c r="AK74" i="12" s="1"/>
  <c r="D46" i="12"/>
  <c r="K37" i="12"/>
  <c r="L37" i="12" s="1"/>
  <c r="D45" i="12"/>
  <c r="D24" i="12"/>
  <c r="D37" i="12"/>
  <c r="D21" i="12"/>
  <c r="D18" i="12"/>
  <c r="D26" i="12"/>
  <c r="D48" i="12"/>
  <c r="D23" i="12"/>
  <c r="D25" i="12"/>
  <c r="D20" i="12"/>
  <c r="D47" i="12"/>
  <c r="D43" i="12"/>
  <c r="D31" i="12"/>
  <c r="D36" i="12"/>
  <c r="D7" i="12"/>
  <c r="D50" i="12"/>
  <c r="D22" i="12"/>
  <c r="D42" i="12"/>
  <c r="D35" i="12"/>
  <c r="D51" i="12"/>
  <c r="D17" i="12"/>
  <c r="D34" i="12"/>
  <c r="D10" i="12"/>
  <c r="D40" i="12"/>
  <c r="D32" i="12"/>
  <c r="D49" i="12"/>
  <c r="D16" i="12"/>
  <c r="D52" i="12"/>
  <c r="AJ78" i="12"/>
  <c r="AK70" i="12"/>
  <c r="BK62" i="22"/>
  <c r="V59" i="12"/>
  <c r="W59" i="12"/>
  <c r="X59" i="12" s="1"/>
  <c r="D59" i="12"/>
  <c r="G59" i="12"/>
  <c r="H59" i="12" s="1"/>
  <c r="AY62" i="22"/>
  <c r="Z52" i="12"/>
  <c r="H52" i="12"/>
  <c r="H6" i="24"/>
  <c r="F67" i="24"/>
  <c r="F31" i="24"/>
  <c r="G6" i="24"/>
  <c r="F6" i="24"/>
  <c r="F68" i="24"/>
  <c r="F9" i="24"/>
  <c r="F69" i="24"/>
  <c r="F33" i="24"/>
  <c r="F8" i="24"/>
  <c r="F10" i="24"/>
  <c r="F61" i="24"/>
  <c r="F11" i="24"/>
  <c r="AY37" i="2"/>
  <c r="AY38" i="2" s="1"/>
  <c r="AZ38" i="2" s="1"/>
  <c r="BA38" i="2" s="1"/>
  <c r="BB38" i="2" s="1"/>
  <c r="BC38" i="2" s="1"/>
  <c r="BD38" i="2" s="1"/>
  <c r="BE38" i="2" s="1"/>
  <c r="BN78" i="20"/>
  <c r="BL27" i="20"/>
  <c r="BL56" i="20" s="1"/>
  <c r="BL62" i="20" s="1"/>
  <c r="BQ16" i="2"/>
  <c r="BQ95" i="2" s="1"/>
  <c r="E34" i="21"/>
  <c r="BT64" i="20"/>
  <c r="BT71" i="20" s="1"/>
  <c r="BT70" i="20"/>
  <c r="BM80" i="20"/>
  <c r="BM83" i="20" s="1"/>
  <c r="BM84" i="20" s="1"/>
  <c r="BL26" i="20"/>
  <c r="O26" i="13" s="1"/>
  <c r="BU64" i="20"/>
  <c r="BU71" i="20" s="1"/>
  <c r="BU70" i="20"/>
  <c r="K6" i="21"/>
  <c r="L6" i="21" s="1"/>
  <c r="F60" i="21"/>
  <c r="F59" i="21"/>
  <c r="F69" i="21"/>
  <c r="F68" i="21"/>
  <c r="F67" i="21"/>
  <c r="F55" i="21"/>
  <c r="F33" i="21"/>
  <c r="F31" i="21"/>
  <c r="G6" i="21"/>
  <c r="H6" i="21" s="1"/>
  <c r="F6" i="21"/>
  <c r="F10" i="21"/>
  <c r="F8" i="21"/>
  <c r="F11" i="21"/>
  <c r="F61" i="21"/>
  <c r="BP70" i="20"/>
  <c r="BP64" i="20"/>
  <c r="BP71" i="20" s="1"/>
  <c r="BV65" i="20"/>
  <c r="S56" i="24" l="1"/>
  <c r="Z56" i="24" s="1"/>
  <c r="AA56" i="24" s="1"/>
  <c r="Z27" i="24"/>
  <c r="AA27" i="24" s="1"/>
  <c r="BP25" i="2"/>
  <c r="BP71" i="2" s="1"/>
  <c r="BF38" i="2"/>
  <c r="BG38" i="2" s="1"/>
  <c r="BH38" i="2" s="1"/>
  <c r="BI38" i="2" s="1"/>
  <c r="BJ38" i="2" s="1"/>
  <c r="L65" i="13"/>
  <c r="S28" i="24"/>
  <c r="U28" i="24" s="1"/>
  <c r="V28" i="24" s="1"/>
  <c r="X28" i="24"/>
  <c r="J70" i="13"/>
  <c r="C28" i="24"/>
  <c r="L70" i="13"/>
  <c r="M62" i="13"/>
  <c r="K65" i="13"/>
  <c r="K70" i="13"/>
  <c r="E28" i="21"/>
  <c r="J65" i="13"/>
  <c r="I65" i="13"/>
  <c r="I70" i="13"/>
  <c r="R33" i="2"/>
  <c r="R126" i="2" s="1"/>
  <c r="Q65" i="2"/>
  <c r="Q129" i="2"/>
  <c r="AY66" i="22"/>
  <c r="BA66" i="22"/>
  <c r="AZ66" i="22"/>
  <c r="R27" i="21"/>
  <c r="S27" i="21" s="1"/>
  <c r="P28" i="21"/>
  <c r="W28" i="21" s="1"/>
  <c r="W27" i="21"/>
  <c r="X27" i="21" s="1"/>
  <c r="AH62" i="22"/>
  <c r="Q62" i="12" s="1"/>
  <c r="R62" i="12" s="1"/>
  <c r="P56" i="21"/>
  <c r="R56" i="21" s="1"/>
  <c r="S56" i="21" s="1"/>
  <c r="BN20" i="2"/>
  <c r="U62" i="22"/>
  <c r="U62" i="12" s="1"/>
  <c r="V62" i="12" s="1"/>
  <c r="E28" i="24"/>
  <c r="BQ65" i="20"/>
  <c r="BW65" i="20"/>
  <c r="G34" i="24"/>
  <c r="F41" i="24"/>
  <c r="J73" i="21"/>
  <c r="R73" i="21"/>
  <c r="S73" i="21" s="1"/>
  <c r="F59" i="24"/>
  <c r="H59" i="24"/>
  <c r="F44" i="24"/>
  <c r="F50" i="24"/>
  <c r="BO65" i="20"/>
  <c r="F42" i="24"/>
  <c r="F43" i="24"/>
  <c r="F48" i="24"/>
  <c r="F38" i="24"/>
  <c r="F47" i="24"/>
  <c r="F60" i="24"/>
  <c r="G60" i="24"/>
  <c r="H58" i="24"/>
  <c r="BM64" i="20"/>
  <c r="BM71" i="20" s="1"/>
  <c r="N72" i="21"/>
  <c r="F40" i="24"/>
  <c r="F49" i="24"/>
  <c r="BS65" i="20"/>
  <c r="N73" i="21"/>
  <c r="F46" i="24"/>
  <c r="F51" i="24"/>
  <c r="K59" i="12"/>
  <c r="L59" i="12" s="1"/>
  <c r="F58" i="24"/>
  <c r="E52" i="24"/>
  <c r="F52" i="24" s="1"/>
  <c r="F34" i="24"/>
  <c r="F39" i="24"/>
  <c r="E53" i="24"/>
  <c r="F53" i="24" s="1"/>
  <c r="F37" i="24"/>
  <c r="G55" i="24"/>
  <c r="I28" i="24"/>
  <c r="L28" i="24" s="1"/>
  <c r="H55" i="24"/>
  <c r="E30" i="24"/>
  <c r="F30" i="24" s="1"/>
  <c r="F36" i="24"/>
  <c r="F35" i="24"/>
  <c r="F45" i="24"/>
  <c r="BR65" i="20"/>
  <c r="AC129" i="2"/>
  <c r="AC123" i="2"/>
  <c r="AC126" i="2"/>
  <c r="AD33" i="2"/>
  <c r="AC65" i="2"/>
  <c r="BM23" i="2"/>
  <c r="BM72" i="2" s="1"/>
  <c r="BM73" i="2" s="1"/>
  <c r="U62" i="21"/>
  <c r="D65" i="13"/>
  <c r="D70" i="13"/>
  <c r="U70" i="21" s="1"/>
  <c r="C62" i="24"/>
  <c r="BQ19" i="2"/>
  <c r="E53" i="21"/>
  <c r="BN23" i="2"/>
  <c r="BN72" i="2" s="1"/>
  <c r="BN73" i="2" s="1"/>
  <c r="P62" i="21"/>
  <c r="E65" i="13"/>
  <c r="E70" i="13"/>
  <c r="P70" i="21" s="1"/>
  <c r="J56" i="21"/>
  <c r="BA63" i="2"/>
  <c r="BB32" i="2"/>
  <c r="V56" i="21"/>
  <c r="AB56" i="21"/>
  <c r="AC56" i="21" s="1"/>
  <c r="AP34" i="2"/>
  <c r="AO67" i="2"/>
  <c r="AM27" i="24"/>
  <c r="AN27" i="24" s="1"/>
  <c r="AJ27" i="24"/>
  <c r="AI27" i="24"/>
  <c r="AF27" i="24"/>
  <c r="C62" i="21"/>
  <c r="G70" i="13"/>
  <c r="C70" i="21" s="1"/>
  <c r="G65" i="13"/>
  <c r="C65" i="21" s="1"/>
  <c r="T63" i="2"/>
  <c r="U32" i="2"/>
  <c r="D56" i="24"/>
  <c r="K32" i="21"/>
  <c r="L32" i="21" s="1"/>
  <c r="G32" i="21"/>
  <c r="H32" i="21" s="1"/>
  <c r="R67" i="2"/>
  <c r="S34" i="2"/>
  <c r="BU65" i="20"/>
  <c r="K54" i="21"/>
  <c r="L54" i="21" s="1"/>
  <c r="G54" i="21"/>
  <c r="H54" i="21" s="1"/>
  <c r="R74" i="21"/>
  <c r="S74" i="21" s="1"/>
  <c r="M56" i="21"/>
  <c r="N56" i="21" s="1"/>
  <c r="D56" i="21"/>
  <c r="BQ18" i="2"/>
  <c r="E30" i="21"/>
  <c r="BC65" i="22"/>
  <c r="BB66" i="22"/>
  <c r="AY67" i="2"/>
  <c r="AZ34" i="2"/>
  <c r="D67" i="2"/>
  <c r="E34" i="2"/>
  <c r="AD63" i="2"/>
  <c r="AE32" i="2"/>
  <c r="I56" i="24"/>
  <c r="AY71" i="2"/>
  <c r="G32" i="24"/>
  <c r="H32" i="24"/>
  <c r="BI65" i="22"/>
  <c r="BH66" i="22"/>
  <c r="K58" i="21"/>
  <c r="L58" i="21" s="1"/>
  <c r="G58" i="21"/>
  <c r="H58" i="21" s="1"/>
  <c r="F33" i="2"/>
  <c r="E65" i="2"/>
  <c r="X62" i="24"/>
  <c r="Y62" i="24" s="1"/>
  <c r="BL23" i="2"/>
  <c r="BL72" i="2" s="1"/>
  <c r="BL73" i="2" s="1"/>
  <c r="Z62" i="21"/>
  <c r="C65" i="13"/>
  <c r="C70" i="13"/>
  <c r="Z70" i="21" s="1"/>
  <c r="AA70" i="21" s="1"/>
  <c r="F32" i="21"/>
  <c r="F63" i="2"/>
  <c r="G32" i="2"/>
  <c r="BK1049" i="18"/>
  <c r="BJ1050" i="18"/>
  <c r="N62" i="24"/>
  <c r="J27" i="24"/>
  <c r="P27" i="24"/>
  <c r="Q27" i="24" s="1"/>
  <c r="S62" i="24"/>
  <c r="AP126" i="2"/>
  <c r="AP129" i="2"/>
  <c r="AP123" i="2"/>
  <c r="AQ33" i="2"/>
  <c r="AP65" i="2"/>
  <c r="BO23" i="2"/>
  <c r="BO72" i="2" s="1"/>
  <c r="BO73" i="2" s="1"/>
  <c r="I62" i="21"/>
  <c r="F65" i="13"/>
  <c r="F70" i="13"/>
  <c r="I70" i="21" s="1"/>
  <c r="BT65" i="20"/>
  <c r="AZ129" i="2"/>
  <c r="AZ126" i="2"/>
  <c r="AZ65" i="2"/>
  <c r="BA33" i="2"/>
  <c r="G54" i="24"/>
  <c r="H54" i="24"/>
  <c r="AQ63" i="2"/>
  <c r="AR32" i="2"/>
  <c r="AC67" i="2"/>
  <c r="AD34" i="2"/>
  <c r="E52" i="21"/>
  <c r="BQ17" i="2"/>
  <c r="O56" i="24"/>
  <c r="J59" i="12"/>
  <c r="AA59" i="12"/>
  <c r="AB59" i="12" s="1"/>
  <c r="P59" i="12"/>
  <c r="S60" i="12"/>
  <c r="T60" i="12" s="1"/>
  <c r="N60" i="12"/>
  <c r="O60" i="12"/>
  <c r="AG73" i="12"/>
  <c r="J60" i="12"/>
  <c r="AG74" i="12"/>
  <c r="AH74" i="12" s="1"/>
  <c r="J62" i="12"/>
  <c r="O62" i="12"/>
  <c r="AD127" i="12"/>
  <c r="AG127" i="12"/>
  <c r="N62" i="12"/>
  <c r="F60" i="12"/>
  <c r="E62" i="12"/>
  <c r="G60" i="12"/>
  <c r="H60" i="12" s="1"/>
  <c r="D60" i="12"/>
  <c r="K60" i="12"/>
  <c r="L60" i="12" s="1"/>
  <c r="AM73" i="12"/>
  <c r="C62" i="12"/>
  <c r="V60" i="12"/>
  <c r="W60" i="12"/>
  <c r="X60" i="12" s="1"/>
  <c r="BP65" i="20"/>
  <c r="P26" i="13"/>
  <c r="K34" i="21"/>
  <c r="L34" i="21" s="1"/>
  <c r="G34" i="21"/>
  <c r="H34" i="21" s="1"/>
  <c r="F50" i="21"/>
  <c r="F49" i="21"/>
  <c r="F48" i="21"/>
  <c r="F47" i="21"/>
  <c r="F46" i="21"/>
  <c r="F43" i="21"/>
  <c r="F42" i="21"/>
  <c r="F41" i="21"/>
  <c r="F39" i="21"/>
  <c r="F34" i="21"/>
  <c r="F38" i="21"/>
  <c r="F40" i="21"/>
  <c r="F37" i="21"/>
  <c r="F44" i="21"/>
  <c r="F51" i="21"/>
  <c r="F36" i="21"/>
  <c r="F45" i="21"/>
  <c r="F35" i="21"/>
  <c r="BL88" i="20"/>
  <c r="BM88" i="20" s="1"/>
  <c r="BN88" i="20" s="1"/>
  <c r="BO88" i="20" s="1"/>
  <c r="BP88" i="20" s="1"/>
  <c r="BQ88" i="20" s="1"/>
  <c r="BR88" i="20" s="1"/>
  <c r="BS88" i="20" s="1"/>
  <c r="BT88" i="20" s="1"/>
  <c r="BU88" i="20" s="1"/>
  <c r="BV88" i="20" s="1"/>
  <c r="BW88" i="20" s="1"/>
  <c r="BL70" i="20"/>
  <c r="BL64" i="20"/>
  <c r="T56" i="24" l="1"/>
  <c r="U56" i="24"/>
  <c r="V56" i="24" s="1"/>
  <c r="O64" i="13"/>
  <c r="Z28" i="24"/>
  <c r="AA28" i="24" s="1"/>
  <c r="H28" i="24"/>
  <c r="M70" i="13"/>
  <c r="M65" i="13"/>
  <c r="R65" i="2"/>
  <c r="S33" i="2"/>
  <c r="T33" i="2" s="1"/>
  <c r="R129" i="2"/>
  <c r="G28" i="24"/>
  <c r="S62" i="12"/>
  <c r="T62" i="12" s="1"/>
  <c r="W62" i="12"/>
  <c r="X62" i="12" s="1"/>
  <c r="Q56" i="21"/>
  <c r="W56" i="21"/>
  <c r="X56" i="21" s="1"/>
  <c r="G53" i="24"/>
  <c r="BM65" i="20"/>
  <c r="H53" i="24"/>
  <c r="H52" i="24"/>
  <c r="H30" i="24"/>
  <c r="X70" i="24"/>
  <c r="Y70" i="24" s="1"/>
  <c r="S70" i="24"/>
  <c r="T70" i="24" s="1"/>
  <c r="G52" i="24"/>
  <c r="S65" i="24"/>
  <c r="T65" i="24" s="1"/>
  <c r="N65" i="24"/>
  <c r="O65" i="24" s="1"/>
  <c r="G30" i="24"/>
  <c r="N70" i="24"/>
  <c r="O70" i="24" s="1"/>
  <c r="X65" i="24"/>
  <c r="Y65" i="24" s="1"/>
  <c r="AD67" i="2"/>
  <c r="AE34" i="2"/>
  <c r="AQ129" i="2"/>
  <c r="AQ123" i="2"/>
  <c r="AQ126" i="2"/>
  <c r="AQ65" i="2"/>
  <c r="AR33" i="2"/>
  <c r="BL1049" i="18"/>
  <c r="BK1050" i="18"/>
  <c r="AA62" i="21"/>
  <c r="Z66" i="21"/>
  <c r="J56" i="24"/>
  <c r="P56" i="24"/>
  <c r="Q56" i="24" s="1"/>
  <c r="W70" i="21"/>
  <c r="X70" i="21" s="1"/>
  <c r="Q70" i="21"/>
  <c r="D62" i="24"/>
  <c r="U62" i="24"/>
  <c r="V62" i="24" s="1"/>
  <c r="O62" i="24"/>
  <c r="AF32" i="2"/>
  <c r="AE63" i="2"/>
  <c r="T34" i="2"/>
  <c r="S67" i="2"/>
  <c r="D65" i="21"/>
  <c r="AP67" i="2"/>
  <c r="AQ34" i="2"/>
  <c r="BN25" i="2"/>
  <c r="BN71" i="2" s="1"/>
  <c r="P65" i="21"/>
  <c r="V70" i="21"/>
  <c r="AB70" i="21"/>
  <c r="AC70" i="21" s="1"/>
  <c r="AR63" i="2"/>
  <c r="AS32" i="2"/>
  <c r="BJ65" i="22"/>
  <c r="BI66" i="22"/>
  <c r="M70" i="21"/>
  <c r="N70" i="21" s="1"/>
  <c r="D70" i="21"/>
  <c r="Q62" i="21"/>
  <c r="W62" i="21"/>
  <c r="X62" i="21" s="1"/>
  <c r="BM25" i="2"/>
  <c r="BM71" i="2" s="1"/>
  <c r="U65" i="21"/>
  <c r="J70" i="21"/>
  <c r="R70" i="21"/>
  <c r="S70" i="21" s="1"/>
  <c r="H32" i="2"/>
  <c r="G63" i="2"/>
  <c r="E67" i="2"/>
  <c r="F34" i="2"/>
  <c r="BA34" i="2"/>
  <c r="AZ67" i="2"/>
  <c r="M62" i="21"/>
  <c r="N62" i="21" s="1"/>
  <c r="D62" i="21"/>
  <c r="AB62" i="21"/>
  <c r="AC62" i="21" s="1"/>
  <c r="V62" i="21"/>
  <c r="U66" i="21"/>
  <c r="BO25" i="2"/>
  <c r="BO71" i="2" s="1"/>
  <c r="I65" i="21"/>
  <c r="M65" i="21" s="1"/>
  <c r="N65" i="21" s="1"/>
  <c r="BB63" i="2"/>
  <c r="BC32" i="2"/>
  <c r="BD32" i="2" s="1"/>
  <c r="BE32" i="2" s="1"/>
  <c r="BF32" i="2" s="1"/>
  <c r="K53" i="21"/>
  <c r="L53" i="21" s="1"/>
  <c r="G53" i="21"/>
  <c r="H53" i="21" s="1"/>
  <c r="F53" i="21"/>
  <c r="R62" i="21"/>
  <c r="S62" i="21" s="1"/>
  <c r="J62" i="21"/>
  <c r="BA129" i="2"/>
  <c r="BA123" i="2"/>
  <c r="BA126" i="2"/>
  <c r="BB33" i="2"/>
  <c r="BA65" i="2"/>
  <c r="T62" i="24"/>
  <c r="Z62" i="24"/>
  <c r="AA62" i="24" s="1"/>
  <c r="F65" i="2"/>
  <c r="G33" i="2"/>
  <c r="BD65" i="22"/>
  <c r="BC66" i="22"/>
  <c r="K56" i="24"/>
  <c r="L56" i="24" s="1"/>
  <c r="AD126" i="2"/>
  <c r="AD129" i="2"/>
  <c r="AD65" i="2"/>
  <c r="AE33" i="2"/>
  <c r="AD123" i="2"/>
  <c r="K52" i="21"/>
  <c r="L52" i="21" s="1"/>
  <c r="G52" i="21"/>
  <c r="H52" i="21" s="1"/>
  <c r="F52" i="21"/>
  <c r="BL25" i="2"/>
  <c r="BL71" i="2" s="1"/>
  <c r="Z65" i="21"/>
  <c r="AA65" i="21" s="1"/>
  <c r="I62" i="24"/>
  <c r="K62" i="24" s="1"/>
  <c r="L62" i="24" s="1"/>
  <c r="K30" i="21"/>
  <c r="L30" i="21" s="1"/>
  <c r="G30" i="21"/>
  <c r="H30" i="21" s="1"/>
  <c r="F30" i="21"/>
  <c r="U63" i="2"/>
  <c r="V32" i="2"/>
  <c r="P60" i="12"/>
  <c r="AA60" i="12"/>
  <c r="AB60" i="12" s="1"/>
  <c r="AH73" i="12"/>
  <c r="AG93" i="12"/>
  <c r="P62" i="12"/>
  <c r="AA62" i="12"/>
  <c r="AB62" i="12" s="1"/>
  <c r="AN73" i="12"/>
  <c r="AM93" i="12"/>
  <c r="F62" i="12"/>
  <c r="E63" i="12"/>
  <c r="AM127" i="12"/>
  <c r="K62" i="12"/>
  <c r="L62" i="12" s="1"/>
  <c r="AJ127" i="12"/>
  <c r="G62" i="12"/>
  <c r="H62" i="12" s="1"/>
  <c r="AM74" i="12"/>
  <c r="AN74" i="12" s="1"/>
  <c r="D62" i="12"/>
  <c r="C63" i="12"/>
  <c r="E26" i="24"/>
  <c r="O12" i="13"/>
  <c r="E26" i="21"/>
  <c r="P12" i="13"/>
  <c r="P64" i="13"/>
  <c r="BL71" i="20"/>
  <c r="BL65" i="20"/>
  <c r="BF63" i="2" l="1"/>
  <c r="BP32" i="2"/>
  <c r="BP63" i="2" s="1"/>
  <c r="BP74" i="2" s="1"/>
  <c r="C65" i="24"/>
  <c r="D65" i="24" s="1"/>
  <c r="C70" i="24"/>
  <c r="D70" i="24" s="1"/>
  <c r="BE63" i="2"/>
  <c r="S126" i="2"/>
  <c r="S123" i="2"/>
  <c r="S65" i="2"/>
  <c r="S129" i="2"/>
  <c r="BD63" i="2"/>
  <c r="Z65" i="24"/>
  <c r="AA65" i="24" s="1"/>
  <c r="U65" i="24"/>
  <c r="V65" i="24" s="1"/>
  <c r="U70" i="24"/>
  <c r="V70" i="24" s="1"/>
  <c r="I70" i="24"/>
  <c r="Z70" i="24"/>
  <c r="AA70" i="24" s="1"/>
  <c r="I65" i="24"/>
  <c r="J65" i="24" s="1"/>
  <c r="E64" i="24"/>
  <c r="G64" i="24" s="1"/>
  <c r="AB66" i="21"/>
  <c r="AC66" i="21" s="1"/>
  <c r="AF34" i="2"/>
  <c r="AE67" i="2"/>
  <c r="AS63" i="2"/>
  <c r="AT32" i="2"/>
  <c r="BB123" i="2"/>
  <c r="BB126" i="2"/>
  <c r="BB129" i="2"/>
  <c r="BB65" i="2"/>
  <c r="BC33" i="2"/>
  <c r="BD33" i="2" s="1"/>
  <c r="BE33" i="2" s="1"/>
  <c r="BF33" i="2" s="1"/>
  <c r="BC63" i="2"/>
  <c r="H63" i="2"/>
  <c r="I32" i="2"/>
  <c r="BM1049" i="18"/>
  <c r="BL1050" i="18"/>
  <c r="AR129" i="2"/>
  <c r="AR123" i="2"/>
  <c r="AR65" i="2"/>
  <c r="AR126" i="2"/>
  <c r="AS33" i="2"/>
  <c r="AE126" i="2"/>
  <c r="AE123" i="2"/>
  <c r="AE129" i="2"/>
  <c r="AF33" i="2"/>
  <c r="AE65" i="2"/>
  <c r="BE65" i="22"/>
  <c r="BD66" i="22"/>
  <c r="T67" i="2"/>
  <c r="U34" i="2"/>
  <c r="J62" i="24"/>
  <c r="P62" i="24"/>
  <c r="Q62" i="24" s="1"/>
  <c r="H33" i="2"/>
  <c r="G65" i="2"/>
  <c r="W65" i="21"/>
  <c r="X65" i="21" s="1"/>
  <c r="Q65" i="21"/>
  <c r="V63" i="2"/>
  <c r="W32" i="2"/>
  <c r="R65" i="21"/>
  <c r="S65" i="21" s="1"/>
  <c r="J65" i="21"/>
  <c r="BA67" i="2"/>
  <c r="BB34" i="2"/>
  <c r="BC34" i="2" s="1"/>
  <c r="BD34" i="2" s="1"/>
  <c r="BE34" i="2" s="1"/>
  <c r="BF34" i="2" s="1"/>
  <c r="BK65" i="22"/>
  <c r="BJ66" i="22"/>
  <c r="AF63" i="2"/>
  <c r="AG32" i="2"/>
  <c r="T123" i="2"/>
  <c r="T129" i="2"/>
  <c r="T65" i="2"/>
  <c r="T126" i="2"/>
  <c r="U33" i="2"/>
  <c r="F67" i="2"/>
  <c r="G34" i="2"/>
  <c r="AB65" i="21"/>
  <c r="AC65" i="21" s="1"/>
  <c r="V65" i="21"/>
  <c r="AQ67" i="2"/>
  <c r="AR34" i="2"/>
  <c r="K26" i="21"/>
  <c r="L26" i="21" s="1"/>
  <c r="G26" i="21"/>
  <c r="H26" i="21" s="1"/>
  <c r="E12" i="24"/>
  <c r="F26" i="24" s="1"/>
  <c r="O27" i="13"/>
  <c r="H26" i="24"/>
  <c r="G26" i="24"/>
  <c r="E64" i="21"/>
  <c r="BQ24" i="2"/>
  <c r="BQ14" i="2"/>
  <c r="BQ94" i="2" s="1"/>
  <c r="AM96" i="2" s="1"/>
  <c r="AN96" i="2" s="1"/>
  <c r="AO96" i="2" s="1"/>
  <c r="AP96" i="2" s="1"/>
  <c r="AQ96" i="2" s="1"/>
  <c r="AR96" i="2" s="1"/>
  <c r="AS96" i="2" s="1"/>
  <c r="AT96" i="2" s="1"/>
  <c r="AU96" i="2" s="1"/>
  <c r="AV96" i="2" s="1"/>
  <c r="AW96" i="2" s="1"/>
  <c r="AX96" i="2" s="1"/>
  <c r="AY96" i="2" s="1"/>
  <c r="AZ96" i="2" s="1"/>
  <c r="BA96" i="2" s="1"/>
  <c r="BB96" i="2" s="1"/>
  <c r="BC96" i="2" s="1"/>
  <c r="BD96" i="2" s="1"/>
  <c r="BE96" i="2" s="1"/>
  <c r="BF96" i="2" s="1"/>
  <c r="E12" i="21"/>
  <c r="F26" i="21" s="1"/>
  <c r="P27" i="13"/>
  <c r="BF129" i="2" l="1"/>
  <c r="BF126" i="2"/>
  <c r="BF123" i="2"/>
  <c r="BF65" i="2"/>
  <c r="BP33" i="2"/>
  <c r="BF67" i="2"/>
  <c r="BP34" i="2"/>
  <c r="K70" i="24"/>
  <c r="L70" i="24" s="1"/>
  <c r="BE67" i="2"/>
  <c r="BE65" i="2"/>
  <c r="BE123" i="2"/>
  <c r="BE126" i="2"/>
  <c r="BE129" i="2"/>
  <c r="BM1050" i="18"/>
  <c r="BN1049" i="18"/>
  <c r="BK66" i="22"/>
  <c r="BL65" i="22"/>
  <c r="BD67" i="2"/>
  <c r="BD129" i="2"/>
  <c r="BD126" i="2"/>
  <c r="BD123" i="2"/>
  <c r="BD65" i="2"/>
  <c r="J70" i="24"/>
  <c r="P70" i="24"/>
  <c r="Q70" i="24" s="1"/>
  <c r="F64" i="24"/>
  <c r="K65" i="24"/>
  <c r="L65" i="24" s="1"/>
  <c r="H64" i="24"/>
  <c r="P65" i="24"/>
  <c r="Q65" i="24" s="1"/>
  <c r="U129" i="2"/>
  <c r="U126" i="2"/>
  <c r="U123" i="2"/>
  <c r="U65" i="2"/>
  <c r="V33" i="2"/>
  <c r="BF65" i="22"/>
  <c r="BF66" i="22" s="1"/>
  <c r="BE66" i="22"/>
  <c r="AS129" i="2"/>
  <c r="AS123" i="2"/>
  <c r="AS126" i="2"/>
  <c r="AT33" i="2"/>
  <c r="AS65" i="2"/>
  <c r="AS34" i="2"/>
  <c r="AR67" i="2"/>
  <c r="I33" i="2"/>
  <c r="H65" i="2"/>
  <c r="AF126" i="2"/>
  <c r="AF129" i="2"/>
  <c r="AF123" i="2"/>
  <c r="AG33" i="2"/>
  <c r="AF65" i="2"/>
  <c r="AT63" i="2"/>
  <c r="AU32" i="2"/>
  <c r="I63" i="2"/>
  <c r="J32" i="2"/>
  <c r="G67" i="2"/>
  <c r="H34" i="2"/>
  <c r="BB67" i="2"/>
  <c r="AG63" i="2"/>
  <c r="AH32" i="2"/>
  <c r="W63" i="2"/>
  <c r="X32" i="2"/>
  <c r="U67" i="2"/>
  <c r="V34" i="2"/>
  <c r="BC123" i="2"/>
  <c r="BC126" i="2"/>
  <c r="BC65" i="2"/>
  <c r="BC129" i="2"/>
  <c r="AF67" i="2"/>
  <c r="AG34" i="2"/>
  <c r="P28" i="13"/>
  <c r="BQ15" i="2"/>
  <c r="BQ32" i="2" s="1"/>
  <c r="BQ63" i="2" s="1"/>
  <c r="BQ74" i="2" s="1"/>
  <c r="P56" i="13"/>
  <c r="E27" i="21"/>
  <c r="O28" i="13"/>
  <c r="E27" i="24"/>
  <c r="O56" i="13"/>
  <c r="K12" i="21"/>
  <c r="L12" i="21" s="1"/>
  <c r="G12" i="21"/>
  <c r="H12" i="21" s="1"/>
  <c r="F25" i="21"/>
  <c r="F24" i="21"/>
  <c r="F23" i="21"/>
  <c r="F22" i="21"/>
  <c r="F21" i="21"/>
  <c r="F20" i="21"/>
  <c r="F19" i="21"/>
  <c r="F18" i="21"/>
  <c r="F17" i="21"/>
  <c r="F16" i="21"/>
  <c r="F15" i="21"/>
  <c r="F14" i="21"/>
  <c r="F12" i="21"/>
  <c r="F13" i="21"/>
  <c r="K64" i="21"/>
  <c r="L64" i="21" s="1"/>
  <c r="G64" i="21"/>
  <c r="H64" i="21" s="1"/>
  <c r="F64" i="21"/>
  <c r="F21" i="24"/>
  <c r="F24" i="24"/>
  <c r="F16" i="24"/>
  <c r="H12" i="24"/>
  <c r="F19" i="24"/>
  <c r="G12" i="24"/>
  <c r="F22" i="24"/>
  <c r="F14" i="24"/>
  <c r="F12" i="24"/>
  <c r="F25" i="24"/>
  <c r="F17" i="24"/>
  <c r="F20" i="24"/>
  <c r="F23" i="24"/>
  <c r="F15" i="24"/>
  <c r="F18" i="24"/>
  <c r="F13" i="24"/>
  <c r="BN1050" i="18" l="1"/>
  <c r="BO1049" i="18"/>
  <c r="BL66" i="22"/>
  <c r="BM65" i="22"/>
  <c r="BP129" i="2"/>
  <c r="BP123" i="2"/>
  <c r="BP126" i="2"/>
  <c r="BP65" i="2"/>
  <c r="AH63" i="2"/>
  <c r="AI32" i="2"/>
  <c r="AV32" i="2"/>
  <c r="AU63" i="2"/>
  <c r="I65" i="2"/>
  <c r="J33" i="2"/>
  <c r="K32" i="2"/>
  <c r="J63" i="2"/>
  <c r="AS67" i="2"/>
  <c r="AT34" i="2"/>
  <c r="V126" i="2"/>
  <c r="V129" i="2"/>
  <c r="V65" i="2"/>
  <c r="V123" i="2"/>
  <c r="W33" i="2"/>
  <c r="BC67" i="2"/>
  <c r="BP67" i="2"/>
  <c r="W34" i="2"/>
  <c r="V67" i="2"/>
  <c r="I34" i="2"/>
  <c r="H67" i="2"/>
  <c r="AT126" i="2"/>
  <c r="AT129" i="2"/>
  <c r="AT123" i="2"/>
  <c r="AT65" i="2"/>
  <c r="AU33" i="2"/>
  <c r="Y32" i="2"/>
  <c r="X63" i="2"/>
  <c r="AG126" i="2"/>
  <c r="AG129" i="2"/>
  <c r="AG123" i="2"/>
  <c r="AG65" i="2"/>
  <c r="AH33" i="2"/>
  <c r="AH34" i="2"/>
  <c r="AG67" i="2"/>
  <c r="H27" i="24"/>
  <c r="G27" i="24"/>
  <c r="F27" i="24"/>
  <c r="O62" i="13"/>
  <c r="E56" i="24"/>
  <c r="K27" i="21"/>
  <c r="L27" i="21" s="1"/>
  <c r="G27" i="21"/>
  <c r="H27" i="21" s="1"/>
  <c r="F27" i="21"/>
  <c r="P62" i="13"/>
  <c r="BQ20" i="2"/>
  <c r="BQ33" i="2" s="1"/>
  <c r="BQ65" i="2" s="1"/>
  <c r="E56" i="21"/>
  <c r="BO1050" i="18" l="1"/>
  <c r="BP1049" i="18"/>
  <c r="BP1050" i="18" s="1"/>
  <c r="BM66" i="22"/>
  <c r="BN65" i="22"/>
  <c r="BN66" i="22" s="1"/>
  <c r="Y63" i="2"/>
  <c r="Z32" i="2"/>
  <c r="AV63" i="2"/>
  <c r="AW32" i="2"/>
  <c r="I67" i="2"/>
  <c r="J34" i="2"/>
  <c r="AH67" i="2"/>
  <c r="AI34" i="2"/>
  <c r="AU126" i="2"/>
  <c r="AU129" i="2"/>
  <c r="AU123" i="2"/>
  <c r="AV33" i="2"/>
  <c r="AU65" i="2"/>
  <c r="W67" i="2"/>
  <c r="X34" i="2"/>
  <c r="AT67" i="2"/>
  <c r="AU34" i="2"/>
  <c r="AJ32" i="2"/>
  <c r="AI63" i="2"/>
  <c r="AH126" i="2"/>
  <c r="AH129" i="2"/>
  <c r="AH123" i="2"/>
  <c r="AI33" i="2"/>
  <c r="AH65" i="2"/>
  <c r="W126" i="2"/>
  <c r="W123" i="2"/>
  <c r="W129" i="2"/>
  <c r="W65" i="2"/>
  <c r="X33" i="2"/>
  <c r="K63" i="2"/>
  <c r="L32" i="2"/>
  <c r="J65" i="2"/>
  <c r="K33" i="2"/>
  <c r="E62" i="24"/>
  <c r="O70" i="13"/>
  <c r="O65" i="13"/>
  <c r="H56" i="24"/>
  <c r="G56" i="24"/>
  <c r="F56" i="24"/>
  <c r="K56" i="21"/>
  <c r="L56" i="21" s="1"/>
  <c r="G56" i="21"/>
  <c r="H56" i="21" s="1"/>
  <c r="F56" i="21"/>
  <c r="P70" i="13"/>
  <c r="E70" i="21" s="1"/>
  <c r="P65" i="13"/>
  <c r="E62" i="21"/>
  <c r="BQ23" i="2"/>
  <c r="E65" i="24" l="1"/>
  <c r="H65" i="24" s="1"/>
  <c r="E70" i="24"/>
  <c r="H70" i="24" s="1"/>
  <c r="AI67" i="2"/>
  <c r="AJ34" i="2"/>
  <c r="L63" i="2"/>
  <c r="M32" i="2"/>
  <c r="J67" i="2"/>
  <c r="K34" i="2"/>
  <c r="AI129" i="2"/>
  <c r="AI123" i="2"/>
  <c r="AI126" i="2"/>
  <c r="AI65" i="2"/>
  <c r="AJ33" i="2"/>
  <c r="X67" i="2"/>
  <c r="Y34" i="2"/>
  <c r="X126" i="2"/>
  <c r="X123" i="2"/>
  <c r="X129" i="2"/>
  <c r="Y33" i="2"/>
  <c r="X65" i="2"/>
  <c r="AW63" i="2"/>
  <c r="AX32" i="2"/>
  <c r="AV126" i="2"/>
  <c r="AV129" i="2"/>
  <c r="AV123" i="2"/>
  <c r="AV65" i="2"/>
  <c r="AW33" i="2"/>
  <c r="AJ63" i="2"/>
  <c r="AK32" i="2"/>
  <c r="Z63" i="2"/>
  <c r="BM32" i="2"/>
  <c r="BM63" i="2" s="1"/>
  <c r="BM74" i="2" s="1"/>
  <c r="L33" i="2"/>
  <c r="K65" i="2"/>
  <c r="AV34" i="2"/>
  <c r="AU67" i="2"/>
  <c r="BQ34" i="2"/>
  <c r="BQ67" i="2" s="1"/>
  <c r="BQ72" i="2"/>
  <c r="BQ73" i="2" s="1"/>
  <c r="E65" i="21"/>
  <c r="BQ25" i="2"/>
  <c r="G62" i="21"/>
  <c r="H62" i="21" s="1"/>
  <c r="F62" i="21"/>
  <c r="K62" i="21"/>
  <c r="L62" i="21" s="1"/>
  <c r="G70" i="21"/>
  <c r="H70" i="21" s="1"/>
  <c r="F70" i="21"/>
  <c r="K70" i="21"/>
  <c r="L70" i="21" s="1"/>
  <c r="F62" i="24"/>
  <c r="H62" i="24"/>
  <c r="G62" i="24"/>
  <c r="F65" i="24" l="1"/>
  <c r="G65" i="24"/>
  <c r="F70" i="24"/>
  <c r="G70" i="24"/>
  <c r="BO32" i="2"/>
  <c r="BO63" i="2" s="1"/>
  <c r="BO74" i="2" s="1"/>
  <c r="AX63" i="2"/>
  <c r="AV67" i="2"/>
  <c r="AW34" i="2"/>
  <c r="K67" i="2"/>
  <c r="L34" i="2"/>
  <c r="L65" i="2"/>
  <c r="M33" i="2"/>
  <c r="Z34" i="2"/>
  <c r="Y67" i="2"/>
  <c r="N32" i="2"/>
  <c r="M63" i="2"/>
  <c r="AK63" i="2"/>
  <c r="AL32" i="2"/>
  <c r="AJ129" i="2"/>
  <c r="AJ123" i="2"/>
  <c r="AK33" i="2"/>
  <c r="AJ65" i="2"/>
  <c r="AJ126" i="2"/>
  <c r="AK34" i="2"/>
  <c r="AJ67" i="2"/>
  <c r="AW126" i="2"/>
  <c r="AW129" i="2"/>
  <c r="AW123" i="2"/>
  <c r="AW65" i="2"/>
  <c r="AX33" i="2"/>
  <c r="Y126" i="2"/>
  <c r="Y123" i="2"/>
  <c r="Y129" i="2"/>
  <c r="Y65" i="2"/>
  <c r="Z33" i="2"/>
  <c r="K65" i="21"/>
  <c r="L65" i="21" s="1"/>
  <c r="G65" i="21"/>
  <c r="H65" i="21" s="1"/>
  <c r="F65" i="21"/>
  <c r="N33" i="2" l="1"/>
  <c r="M65" i="2"/>
  <c r="AL63" i="2"/>
  <c r="BN32" i="2"/>
  <c r="BN63" i="2" s="1"/>
  <c r="BN74" i="2" s="1"/>
  <c r="M34" i="2"/>
  <c r="L67" i="2"/>
  <c r="AK67" i="2"/>
  <c r="AL34" i="2"/>
  <c r="AW67" i="2"/>
  <c r="AX34" i="2"/>
  <c r="N63" i="2"/>
  <c r="BL32" i="2"/>
  <c r="BL63" i="2" s="1"/>
  <c r="BL74" i="2" s="1"/>
  <c r="Z126" i="2"/>
  <c r="Z123" i="2"/>
  <c r="Z129" i="2"/>
  <c r="Z65" i="2"/>
  <c r="BM33" i="2"/>
  <c r="AX126" i="2"/>
  <c r="AX129" i="2"/>
  <c r="AX123" i="2"/>
  <c r="AX65" i="2"/>
  <c r="BO33" i="2"/>
  <c r="AK129" i="2"/>
  <c r="AK123" i="2"/>
  <c r="AK126" i="2"/>
  <c r="AL33" i="2"/>
  <c r="AK65" i="2"/>
  <c r="Z67" i="2"/>
  <c r="BM34" i="2"/>
  <c r="BM67" i="2" s="1"/>
  <c r="BO34" i="2" l="1"/>
  <c r="BO67" i="2" s="1"/>
  <c r="AX67" i="2"/>
  <c r="AL67" i="2"/>
  <c r="BN34" i="2"/>
  <c r="BN67" i="2" s="1"/>
  <c r="BO126" i="2"/>
  <c r="BO129" i="2"/>
  <c r="BO123" i="2"/>
  <c r="BO65" i="2"/>
  <c r="M67" i="2"/>
  <c r="N34" i="2"/>
  <c r="AL126" i="2"/>
  <c r="AL129" i="2"/>
  <c r="AL123" i="2"/>
  <c r="AL65" i="2"/>
  <c r="BN33" i="2"/>
  <c r="BM126" i="2"/>
  <c r="BM129" i="2"/>
  <c r="BM123" i="2"/>
  <c r="BM65" i="2"/>
  <c r="N65" i="2"/>
  <c r="BL33" i="2"/>
  <c r="BL65" i="2" s="1"/>
  <c r="N67" i="2" l="1"/>
  <c r="BL34" i="2"/>
  <c r="BL67" i="2" s="1"/>
  <c r="BN126" i="2"/>
  <c r="BN129" i="2"/>
  <c r="BN123" i="2"/>
  <c r="BN6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mc_mora</author>
    <author xml:space="preserve">María Claudia Mora P. </author>
  </authors>
  <commentList>
    <comment ref="D108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Participación como socio industrial - Registrado como préstamo de Payc</t>
        </r>
      </text>
    </comment>
    <comment ref="BN113" authorId="1" shapeId="0" xr:uid="{00000000-0006-0000-0100-000002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Socio Industrial</t>
        </r>
      </text>
    </comment>
    <comment ref="D125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Cruza con 28051005</t>
        </r>
      </text>
    </comment>
    <comment ref="I133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Suma ingreso del mes siguiente
</t>
        </r>
      </text>
    </comment>
    <comment ref="D139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Retención efectuada por los clientes - Garantía</t>
        </r>
      </text>
    </comment>
    <comment ref="D143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Realizada por clientes de Payc, con el certificado de paga Renta</t>
        </r>
      </text>
    </comment>
    <comment ref="D189" authorId="1" shapeId="0" xr:uid="{00000000-0006-0000-0100-000007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Prestamo aporte Fempayc Julio Cediel</t>
        </r>
      </text>
    </comment>
    <comment ref="D522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Cruza con 13309505</t>
        </r>
      </text>
    </comment>
    <comment ref="J524" authorId="1" shapeId="0" xr:uid="{00000000-0006-0000-0100-000009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Que es?  Pregunta Alonso Pérez.  El dinero que entrega el cliente para pagar proveedores</t>
        </r>
      </text>
    </comment>
    <comment ref="I593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Incluir ingreso de noviembre para hacerlo comparativo.  Incluir la cartera en ESF</t>
        </r>
      </text>
    </comment>
    <comment ref="I599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Incluye ingreso del mes siguiente
</t>
        </r>
      </text>
    </comment>
    <comment ref="BA626" authorId="1" shapeId="0" xr:uid="{00000000-0006-0000-0100-00000C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Utilidad en valoracion de Inversiones Urbain y San Roque</t>
        </r>
      </text>
    </comment>
    <comment ref="BL698" authorId="1" shapeId="0" xr:uid="{00000000-0006-0000-0100-00000D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LEWIN &amp; WILLS ABOGADOS LTDA</t>
        </r>
      </text>
    </comment>
    <comment ref="D699" authorId="1" shapeId="0" xr:uid="{00000000-0006-0000-0100-00000E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Macejal, Piricuicos, AMR</t>
        </r>
      </text>
    </comment>
    <comment ref="D701" authorId="1" shapeId="0" xr:uid="{00000000-0006-0000-0100-00000F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ICA ingresos cuenta 42</t>
        </r>
      </text>
    </comment>
    <comment ref="BN735" authorId="1" shapeId="0" xr:uid="{00000000-0006-0000-0100-000010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$2,149 Servientrega Caja Menor Lucía</t>
        </r>
      </text>
    </comment>
    <comment ref="BK737" authorId="1" shapeId="0" xr:uid="{00000000-0006-0000-0100-000011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Transarchivos</t>
        </r>
      </text>
    </comment>
    <comment ref="BM738" authorId="1" shapeId="0" xr:uid="{00000000-0006-0000-0100-000012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$3,445 Hotel Santa Clara
</t>
        </r>
      </text>
    </comment>
    <comment ref="BN745" authorId="1" shapeId="0" xr:uid="{00000000-0006-0000-0100-000013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Coface - debe ir a Proyecto</t>
        </r>
      </text>
    </comment>
    <comment ref="BN755" authorId="1" shapeId="0" xr:uid="{00000000-0006-0000-0100-000014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MJP Camacol</t>
        </r>
      </text>
    </comment>
    <comment ref="BN757" authorId="1" shapeId="0" xr:uid="{00000000-0006-0000-0100-000015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MJP Camacol</t>
        </r>
      </text>
    </comment>
    <comment ref="BG782" authorId="0" shapeId="0" xr:uid="{00000000-0006-0000-0100-000016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43,254 regalos empleados</t>
        </r>
      </text>
    </comment>
    <comment ref="BN782" authorId="1" shapeId="0" xr:uid="{00000000-0006-0000-0100-000017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DLD Suministros - Utiles</t>
        </r>
      </text>
    </comment>
    <comment ref="BL784" authorId="1" shapeId="0" xr:uid="{00000000-0006-0000-0100-000018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Teléfonos y Modems</t>
        </r>
      </text>
    </comment>
    <comment ref="AX803" authorId="0" shapeId="0" xr:uid="{00000000-0006-0000-0100-000019000000}">
      <text>
        <r>
          <rPr>
            <b/>
            <sz val="9"/>
            <color indexed="81"/>
            <rFont val="Tahoma"/>
            <family val="2"/>
          </rPr>
          <t xml:space="preserve">mc_mora:
</t>
        </r>
        <r>
          <rPr>
            <sz val="9"/>
            <color indexed="81"/>
            <rFont val="Tahoma"/>
            <family val="2"/>
          </rPr>
          <t>Banco de Bogota (553), ARL (633), Pensiones y Cajas de Compensación
POR QUÉ?</t>
        </r>
      </text>
    </comment>
    <comment ref="BM803" authorId="1" shapeId="0" xr:uid="{00000000-0006-0000-0100-00001A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Ajustes Requerimiento UGPP año 2015
</t>
        </r>
      </text>
    </comment>
    <comment ref="BL817" authorId="1" shapeId="0" xr:uid="{00000000-0006-0000-0100-00001B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Menor valor provisionado renta 2017
</t>
        </r>
      </text>
    </comment>
    <comment ref="BM817" authorId="1" shapeId="0" xr:uid="{00000000-0006-0000-0100-00001C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Ajustes por requerimiento UGPP 2015
</t>
        </r>
      </text>
    </comment>
    <comment ref="BN878" authorId="1" shapeId="0" xr:uid="{00000000-0006-0000-0100-00001D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Honorarios Profesionales MJP ($79,127)</t>
        </r>
      </text>
    </comment>
    <comment ref="BK880" authorId="1" shapeId="0" xr:uid="{00000000-0006-0000-0100-00001E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Castro Peña - SISO San Andrés</t>
        </r>
      </text>
    </comment>
    <comment ref="BJ898" authorId="1" shapeId="0" xr:uid="{00000000-0006-0000-0100-00001F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Recolección de desechos</t>
        </r>
      </text>
    </comment>
    <comment ref="BN912" authorId="1" shapeId="0" xr:uid="{00000000-0006-0000-0100-000020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Urbain 52 y Apto 507</t>
        </r>
      </text>
    </comment>
    <comment ref="BN932" authorId="1" shapeId="0" xr:uid="{00000000-0006-0000-0100-000021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Alquileres equipo s y compra de portátil</t>
        </r>
      </text>
    </comment>
    <comment ref="BM943" authorId="1" shapeId="0" xr:uid="{00000000-0006-0000-0100-000022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Retefuente, ICA y 4 por mil Consorcio Sedes Educativas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María Claudia Mora P. </author>
  </authors>
  <commentList>
    <comment ref="BD2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María Claudia Mora P. :</t>
        </r>
        <r>
          <rPr>
            <sz val="9"/>
            <color indexed="81"/>
            <rFont val="Tahoma"/>
            <family val="2"/>
          </rPr>
          <t xml:space="preserve">
Urbain 52 - edificio y Apto 507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mc_mora</author>
  </authors>
  <commentList>
    <comment ref="C24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Resta Impuesto de Renta 2404</t>
        </r>
      </text>
    </comment>
    <comment ref="D24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Resta Impuesto de Renta 2404</t>
        </r>
      </text>
    </comment>
    <comment ref="F24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Resta Impuesto de Renta 2404</t>
        </r>
      </text>
    </comment>
    <comment ref="C47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Resta Impuesto de Renta 2404</t>
        </r>
      </text>
    </comment>
    <comment ref="D47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Resta Impuesto de Renta 2404</t>
        </r>
      </text>
    </comment>
    <comment ref="F47" authorId="0" shapeId="0" xr:uid="{00000000-0006-0000-0500-000006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Resta Impuesto de Renta 2404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mc_mora</author>
  </authors>
  <commentList>
    <comment ref="C2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Resta Impuesto de Renta 2404</t>
        </r>
      </text>
    </comment>
    <comment ref="E24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Resta Impuesto de Renta 2404</t>
        </r>
      </text>
    </comment>
    <comment ref="I24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Resta Impuesto de Renta 2404</t>
        </r>
      </text>
    </comment>
    <comment ref="Q24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Resta Impuesto de Renta 2404</t>
        </r>
      </text>
    </comment>
    <comment ref="U24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Resta Impuesto de Renta 2404</t>
        </r>
      </text>
    </comment>
    <comment ref="C47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Resta Impuesto de Renta 2404</t>
        </r>
      </text>
    </comment>
    <comment ref="E47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Resta Impuesto de Renta 2404</t>
        </r>
      </text>
    </comment>
    <comment ref="I47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Resta Impuesto de Renta 2404</t>
        </r>
      </text>
    </comment>
    <comment ref="Q47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Resta Impuesto de Renta 2404</t>
        </r>
      </text>
    </comment>
    <comment ref="U47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mc_mora:</t>
        </r>
        <r>
          <rPr>
            <sz val="9"/>
            <color indexed="81"/>
            <rFont val="Tahoma"/>
            <family val="2"/>
          </rPr>
          <t xml:space="preserve">
Resta Impuesto de Renta 2404</t>
        </r>
      </text>
    </comment>
  </commentList>
</comments>
</file>

<file path=xl/sharedStrings.xml><?xml version="1.0" encoding="utf-8"?>
<sst xmlns="http://schemas.openxmlformats.org/spreadsheetml/2006/main" count="7533" uniqueCount="2214">
  <si>
    <t>1</t>
  </si>
  <si>
    <t>ACTIVO</t>
  </si>
  <si>
    <t>11</t>
  </si>
  <si>
    <t>EFECTIVO Y EQUIVALENTES AL EFECTIVO</t>
  </si>
  <si>
    <t>1105</t>
  </si>
  <si>
    <t>CAJA</t>
  </si>
  <si>
    <t>110505</t>
  </si>
  <si>
    <t>CAJA GENERAL</t>
  </si>
  <si>
    <t>11050501</t>
  </si>
  <si>
    <t>BOGOTA</t>
  </si>
  <si>
    <t>110510</t>
  </si>
  <si>
    <t>CAJAS MENORES</t>
  </si>
  <si>
    <t>11051010</t>
  </si>
  <si>
    <t>CAJAS MENORES ADMINISTRACION</t>
  </si>
  <si>
    <t>11051020</t>
  </si>
  <si>
    <t>CAJAS MENORES PRODUCCION</t>
  </si>
  <si>
    <t>1110</t>
  </si>
  <si>
    <t>BANCOS</t>
  </si>
  <si>
    <t>111005</t>
  </si>
  <si>
    <t>CUENTAS CORRIENTES</t>
  </si>
  <si>
    <t>11100503</t>
  </si>
  <si>
    <t>11100505</t>
  </si>
  <si>
    <t>BANCO DE BOGOTA -ADMON</t>
  </si>
  <si>
    <t>11100510</t>
  </si>
  <si>
    <t>BANCO BOGOTA % CONSORCIOS / UNIONES TEMP.</t>
  </si>
  <si>
    <t>11100515</t>
  </si>
  <si>
    <t>DAVIVIENDA CTE</t>
  </si>
  <si>
    <t>11100530</t>
  </si>
  <si>
    <t>MANDATO - BANCO DE BOGOTA SAN ROQUE</t>
  </si>
  <si>
    <t>11100540</t>
  </si>
  <si>
    <t>MANDATO - BANCO DE BOGOTA METROPOLIS</t>
  </si>
  <si>
    <t>111010</t>
  </si>
  <si>
    <t>MONEDA EXTRANJERA</t>
  </si>
  <si>
    <t>11101001</t>
  </si>
  <si>
    <t>BANCO DE BOGOTA MIAMI</t>
  </si>
  <si>
    <t>1120</t>
  </si>
  <si>
    <t>CUENTAS DE AHORRO</t>
  </si>
  <si>
    <t>112005</t>
  </si>
  <si>
    <t>11200502</t>
  </si>
  <si>
    <t>DAVIVIENDA</t>
  </si>
  <si>
    <t>11200505</t>
  </si>
  <si>
    <t>BANCO DE BOGOTA-482</t>
  </si>
  <si>
    <t>11200510</t>
  </si>
  <si>
    <t>BANCO DE BOGOTA-662</t>
  </si>
  <si>
    <t>1125</t>
  </si>
  <si>
    <t>FONDOS</t>
  </si>
  <si>
    <t>112515</t>
  </si>
  <si>
    <t>ESPECIALES MONEDA NACIONAL</t>
  </si>
  <si>
    <t>1145</t>
  </si>
  <si>
    <t>EFECTIVO Y EQUIVALENTE AL EFECTIVO</t>
  </si>
  <si>
    <t>114505</t>
  </si>
  <si>
    <t>EQUIVALENTES AL EFECTIVO</t>
  </si>
  <si>
    <t>11450501</t>
  </si>
  <si>
    <t xml:space="preserve">C.C.A. FIDUCIARIA DAVIVIENDA - ENCARGO FID. </t>
  </si>
  <si>
    <t>11450502</t>
  </si>
  <si>
    <t>C.C.A. FIDUCIARIA BOGOTA No. 001000064495</t>
  </si>
  <si>
    <t>11450503</t>
  </si>
  <si>
    <t>C.C.C. INMOVAL</t>
  </si>
  <si>
    <t>11450504</t>
  </si>
  <si>
    <t>C.C.C. ALIANZA VALORES</t>
  </si>
  <si>
    <t>11450505</t>
  </si>
  <si>
    <t>CUENTA REMUNERADA CITIVALORES</t>
  </si>
  <si>
    <t>11450506</t>
  </si>
  <si>
    <t>OLD MUTUAL FIC EFECTIVO CITIVALORES</t>
  </si>
  <si>
    <t>12</t>
  </si>
  <si>
    <t>INSTRUMENTOS FINANCIEROS</t>
  </si>
  <si>
    <t>1201</t>
  </si>
  <si>
    <t>ACTIVOS FINANCIEROS</t>
  </si>
  <si>
    <t>120101</t>
  </si>
  <si>
    <t>MEDIDOS AL COSTO MENOS DETERIORO DE VALOR</t>
  </si>
  <si>
    <t>12010101</t>
  </si>
  <si>
    <t>XXXXXXX</t>
  </si>
  <si>
    <t>1202</t>
  </si>
  <si>
    <t>120201</t>
  </si>
  <si>
    <t>MEDIDOS AL COSTO AMORTIZADO</t>
  </si>
  <si>
    <t>12020101</t>
  </si>
  <si>
    <t>CERTIFICADOS DE DEPOSITO A TERMINO (CDT)</t>
  </si>
  <si>
    <t>12020102</t>
  </si>
  <si>
    <t>BONOS - CITIVALORES</t>
  </si>
  <si>
    <t>12020103</t>
  </si>
  <si>
    <t>BONOS ORDINARIOS -  ALIANZA VALORES</t>
  </si>
  <si>
    <t>1204</t>
  </si>
  <si>
    <t>120401</t>
  </si>
  <si>
    <t>MEDIDOS AL V/R RAZONABLE  EFECTO A RESULTADOS</t>
  </si>
  <si>
    <t>12040101</t>
  </si>
  <si>
    <t>CREDICORP FONVAL -43142-6</t>
  </si>
  <si>
    <t>12040102</t>
  </si>
  <si>
    <t>CREDICORP C.C.C. FONVAL 24-3 - 113528-4</t>
  </si>
  <si>
    <t>12040103</t>
  </si>
  <si>
    <t>CREDICORP C.C.C. INMOVAL</t>
  </si>
  <si>
    <t>12040104</t>
  </si>
  <si>
    <t>CREDICORP FONVAL DERECHOS ECONOMICOS</t>
  </si>
  <si>
    <t>12040105</t>
  </si>
  <si>
    <t>FIDUCIARIA BOGOTA FONDO 30+ FIC SUMAR MT</t>
  </si>
  <si>
    <t>12040106</t>
  </si>
  <si>
    <t>CREDICORP FONVAL 1-1-788-5</t>
  </si>
  <si>
    <t>1205</t>
  </si>
  <si>
    <t>ACCIONES</t>
  </si>
  <si>
    <t>1210</t>
  </si>
  <si>
    <t>CUOTAS O PARTES DE INTERES SOCIAL</t>
  </si>
  <si>
    <t>121030</t>
  </si>
  <si>
    <t>CONSTRUCCION</t>
  </si>
  <si>
    <t>121040</t>
  </si>
  <si>
    <t>HOTELES Y RESTAURANTES</t>
  </si>
  <si>
    <t>12104001</t>
  </si>
  <si>
    <t>HOTEL SANTA CLARA</t>
  </si>
  <si>
    <t>12104002</t>
  </si>
  <si>
    <t>HOTEL FORTE CAPITAL</t>
  </si>
  <si>
    <t>12104003</t>
  </si>
  <si>
    <t>CAPITAL CENTER II</t>
  </si>
  <si>
    <t>121045</t>
  </si>
  <si>
    <t>TRANSPORTE, ALMACENAMIENTO Y COMUNICACIONES</t>
  </si>
  <si>
    <t>12104501</t>
  </si>
  <si>
    <t>TECNOWARE LTDA</t>
  </si>
  <si>
    <t>121099</t>
  </si>
  <si>
    <t>AJUSTES POR INFLACION</t>
  </si>
  <si>
    <t>12109901</t>
  </si>
  <si>
    <t>1215</t>
  </si>
  <si>
    <t>BONOS</t>
  </si>
  <si>
    <t>121515</t>
  </si>
  <si>
    <t>BONOS ORDINARIOS</t>
  </si>
  <si>
    <t>1225</t>
  </si>
  <si>
    <t>CERTIFICADOS</t>
  </si>
  <si>
    <t>122505</t>
  </si>
  <si>
    <t>1235</t>
  </si>
  <si>
    <t xml:space="preserve">RENDIMIENTOS POR COBRAR </t>
  </si>
  <si>
    <t>123565</t>
  </si>
  <si>
    <t>TITULOS DE DEVOL DE IMPUESTOS NALES -TIDIS</t>
  </si>
  <si>
    <t>123566</t>
  </si>
  <si>
    <t>BONOS CITI</t>
  </si>
  <si>
    <t>123567</t>
  </si>
  <si>
    <t>TITULOS ALIANZA VALORES S.A.</t>
  </si>
  <si>
    <t>123595</t>
  </si>
  <si>
    <t>INTERESES INVERSIONES</t>
  </si>
  <si>
    <t>1245</t>
  </si>
  <si>
    <t>DERECHOS FIDUCIARIOS</t>
  </si>
  <si>
    <t>124505</t>
  </si>
  <si>
    <t>FIDEICOMISOS DE INVERSION MONEDA NAL</t>
  </si>
  <si>
    <t>12450510</t>
  </si>
  <si>
    <t>FIDUCIARIA CENTRAL -HOTEL EMBAJADA</t>
  </si>
  <si>
    <t>12450511</t>
  </si>
  <si>
    <t>FIDUCIARIA CENTRAL -HOTEL WYNDHAM SALITRE</t>
  </si>
  <si>
    <t>12450512</t>
  </si>
  <si>
    <t>12450513</t>
  </si>
  <si>
    <t>FIDUCIARIA CENTRAL -HOTEL EMBAJADA S.SUIT 30</t>
  </si>
  <si>
    <t>12450514</t>
  </si>
  <si>
    <t>FIDUCIARIA CENTRAL -HOTEL II -S CUADRADO 50</t>
  </si>
  <si>
    <t>12450515</t>
  </si>
  <si>
    <t>FIDUCIARIA DAVIVIENDA -ENCARGO FID.-690029665</t>
  </si>
  <si>
    <t>12450516</t>
  </si>
  <si>
    <t>FIDUCIARIA BOGOTA No. 001000064495</t>
  </si>
  <si>
    <t>12450517</t>
  </si>
  <si>
    <t>CREDICORP CAPITAL-FONVAL N.00001-00001-42172-</t>
  </si>
  <si>
    <t>12450518</t>
  </si>
  <si>
    <t>CREDICORP CAPITAL INMOVAL 1-1-10923-0</t>
  </si>
  <si>
    <t>12450519</t>
  </si>
  <si>
    <t>CREDICORP FONVAL-CARTERA CERRADA 113528-4</t>
  </si>
  <si>
    <t>12450520</t>
  </si>
  <si>
    <t>CREDICORP INMOVAL 1-1-11245-9</t>
  </si>
  <si>
    <t>12450521</t>
  </si>
  <si>
    <t>CREDICORP FONVAL -1-1-43142-6</t>
  </si>
  <si>
    <t>12450522</t>
  </si>
  <si>
    <t>CREDICORP FONVAL DERECHOS ECONOMICOS 2020</t>
  </si>
  <si>
    <t>12450523</t>
  </si>
  <si>
    <t>FIDUCIARIA BOGOTA FONDO 30 M+ FIC SUMAR</t>
  </si>
  <si>
    <t>1255</t>
  </si>
  <si>
    <t>OBLIGATORIAS</t>
  </si>
  <si>
    <t>1260</t>
  </si>
  <si>
    <t>CUENTAS EN PARTICIPACION</t>
  </si>
  <si>
    <t>126005</t>
  </si>
  <si>
    <t>CUENTAS EN PARTICIPACION PAYC -  MJPR</t>
  </si>
  <si>
    <t>1295</t>
  </si>
  <si>
    <t>OTRAS INVERSIONES</t>
  </si>
  <si>
    <t>1299</t>
  </si>
  <si>
    <t>DETERIORO INVERSIONES</t>
  </si>
  <si>
    <t>129915</t>
  </si>
  <si>
    <t>129925</t>
  </si>
  <si>
    <t>129945</t>
  </si>
  <si>
    <t>13</t>
  </si>
  <si>
    <t>1305</t>
  </si>
  <si>
    <t>CUENTAS COMERCIALES</t>
  </si>
  <si>
    <t>130505</t>
  </si>
  <si>
    <t>NACIONALES</t>
  </si>
  <si>
    <t>130520</t>
  </si>
  <si>
    <t>NACIONALES % CONSORCIOS / UNIONES TEMPORALES</t>
  </si>
  <si>
    <t>1323</t>
  </si>
  <si>
    <t xml:space="preserve">CUENTAS POR COBRAR A DIRECTORES </t>
  </si>
  <si>
    <t>132301</t>
  </si>
  <si>
    <t>MAURICIO PEREZ ARCINIEGAS</t>
  </si>
  <si>
    <t>132302</t>
  </si>
  <si>
    <t xml:space="preserve">ALONSO PEREZ ARCINIEGAS </t>
  </si>
  <si>
    <t>132303</t>
  </si>
  <si>
    <t>MAURICIO JOSE PEREZ RAMIREZ</t>
  </si>
  <si>
    <t>1325</t>
  </si>
  <si>
    <t>CUENTAS POR COBRAR A SOCIOS Y ACCIONISTAS</t>
  </si>
  <si>
    <t>132510</t>
  </si>
  <si>
    <t>A ACCIONISTAS</t>
  </si>
  <si>
    <t>13251001</t>
  </si>
  <si>
    <t>13251002</t>
  </si>
  <si>
    <t>ALONSO PEREZ ARCINIEGAS</t>
  </si>
  <si>
    <t>13251003</t>
  </si>
  <si>
    <t>13251004</t>
  </si>
  <si>
    <t>MARTHA HELENA BOTERO ARANGO</t>
  </si>
  <si>
    <t>13251005</t>
  </si>
  <si>
    <t>CLAUDIA ELENA LONDOÑO LADRON DE GUEVARA</t>
  </si>
  <si>
    <t>13251006</t>
  </si>
  <si>
    <t>PIRICUICOS S.A.S.</t>
  </si>
  <si>
    <t>13251007</t>
  </si>
  <si>
    <t>MACEJAL S.A.S</t>
  </si>
  <si>
    <t>13251008</t>
  </si>
  <si>
    <t>MACEJAL SAS (USUFRUCTUARIO)</t>
  </si>
  <si>
    <t>1330</t>
  </si>
  <si>
    <t>ANTICIPO Y AVANCES</t>
  </si>
  <si>
    <t>133005</t>
  </si>
  <si>
    <t>A PROVEEDORES</t>
  </si>
  <si>
    <t>13300501</t>
  </si>
  <si>
    <t>ANTICIPO A PROVEEDORES</t>
  </si>
  <si>
    <t>133010</t>
  </si>
  <si>
    <t>A CONTRATISTAS</t>
  </si>
  <si>
    <t>13301501</t>
  </si>
  <si>
    <t>A TRABAJADORES</t>
  </si>
  <si>
    <t>133095</t>
  </si>
  <si>
    <t>OTROS</t>
  </si>
  <si>
    <t>13309505</t>
  </si>
  <si>
    <t>OTROS % CONSORCIOS / UNIONES TEMPORALES</t>
  </si>
  <si>
    <t>1335</t>
  </si>
  <si>
    <t>DEPOSITOS</t>
  </si>
  <si>
    <t>133515</t>
  </si>
  <si>
    <t>PARA CONTRATOS</t>
  </si>
  <si>
    <t>1340</t>
  </si>
  <si>
    <t>PROMESAS DE COMPRA VENTA</t>
  </si>
  <si>
    <t>134005</t>
  </si>
  <si>
    <t>DE BIENES RAICES</t>
  </si>
  <si>
    <t>134095</t>
  </si>
  <si>
    <t>DE OTROS BIENES</t>
  </si>
  <si>
    <t>1345</t>
  </si>
  <si>
    <t>INGRESOS POR COBRAR</t>
  </si>
  <si>
    <t>134505</t>
  </si>
  <si>
    <t>DIVIDENDOS Y/O PARTICIPACIONES</t>
  </si>
  <si>
    <t>134520</t>
  </si>
  <si>
    <t>HONORARIOS (ACT.  EMP. DE CONSULTORIA)</t>
  </si>
  <si>
    <t>134521</t>
  </si>
  <si>
    <t>INGRESOS POR COBRAR % CONSORCIOS / UNION TEMP</t>
  </si>
  <si>
    <t>134525</t>
  </si>
  <si>
    <t>SERVICIOS</t>
  </si>
  <si>
    <t>134595</t>
  </si>
  <si>
    <t>1350</t>
  </si>
  <si>
    <t>RETENCION SOBRE CONTRATOS</t>
  </si>
  <si>
    <t>135010</t>
  </si>
  <si>
    <t>DE PRESTACION DE SERVICIOS</t>
  </si>
  <si>
    <t>13501001</t>
  </si>
  <si>
    <t>DE PRESTACION DE SERVICIOS EN EL EJERCICIO</t>
  </si>
  <si>
    <t>1355</t>
  </si>
  <si>
    <t>ACTIVOS POR IMPUESTOS CORRIENTES</t>
  </si>
  <si>
    <t>135505</t>
  </si>
  <si>
    <t>ANTICIPO IMPTO RENTA Y COMPLEMENTARIOS</t>
  </si>
  <si>
    <t>135506</t>
  </si>
  <si>
    <t>ANTICIPO RENTA AÑOS ANTERIORES</t>
  </si>
  <si>
    <t>135507</t>
  </si>
  <si>
    <t>RETENCIONES EN LA FUENTE</t>
  </si>
  <si>
    <t>13550701</t>
  </si>
  <si>
    <t>RTE FTE CONSULTORIA OBRAS PUBLICAS 2%</t>
  </si>
  <si>
    <t>13550702</t>
  </si>
  <si>
    <t>RTE FTE CONTRATOS CONSULTORIA 6%</t>
  </si>
  <si>
    <t>13550703</t>
  </si>
  <si>
    <t>RTE FTE HONORARIOS Y COMISIONES</t>
  </si>
  <si>
    <t>13550704</t>
  </si>
  <si>
    <t>RTE FTE INGRESOS FINANCIEROS 2.5%</t>
  </si>
  <si>
    <t>13550705</t>
  </si>
  <si>
    <t>RTE FTE REN FROS T RTA FIJA 4%</t>
  </si>
  <si>
    <t>13550706</t>
  </si>
  <si>
    <t>RTE FTE REN FROS T RTA FIJA 7%</t>
  </si>
  <si>
    <t>13550710</t>
  </si>
  <si>
    <t>RTE FTE % CONSORCIOS Y UNIONES TEMPORALES</t>
  </si>
  <si>
    <t>135508</t>
  </si>
  <si>
    <t>SOBRE TASA IMPTO SOBRE LA RENTA EQUIDAD CREE</t>
  </si>
  <si>
    <t>135509</t>
  </si>
  <si>
    <t>ANTICIPO SOBRETASA IMPTO SOBRE LA RENTA</t>
  </si>
  <si>
    <t>135510</t>
  </si>
  <si>
    <t>ANTICIPO DE IMPUESTOS DE INDUSTRIA Y COMERCIO</t>
  </si>
  <si>
    <t>135515</t>
  </si>
  <si>
    <t xml:space="preserve">AUTORRETENCIONES </t>
  </si>
  <si>
    <t>13551501</t>
  </si>
  <si>
    <t>AUTORRETENCIONES - CREE 0.60%</t>
  </si>
  <si>
    <t>13551502</t>
  </si>
  <si>
    <t>AUTORRETENCIONES / CREE- RENTA17 0.80%</t>
  </si>
  <si>
    <t>13551503</t>
  </si>
  <si>
    <t>AUTORRETECIONES ICA GALAPA</t>
  </si>
  <si>
    <t>135517</t>
  </si>
  <si>
    <t>IVA RETENIDO A PAYC</t>
  </si>
  <si>
    <t>135518</t>
  </si>
  <si>
    <t xml:space="preserve">ICA RETENIDO </t>
  </si>
  <si>
    <t>13551801</t>
  </si>
  <si>
    <t>BOGOTA - ICA RETENIDO 4.14 x MIL</t>
  </si>
  <si>
    <t>13551802</t>
  </si>
  <si>
    <t>BOGOTA - ICA RETENIDO 6.9 x MIL</t>
  </si>
  <si>
    <t>13551803</t>
  </si>
  <si>
    <t>BOGOTA - ICA RETENIDO 9.66 x MIL</t>
  </si>
  <si>
    <t>13551804</t>
  </si>
  <si>
    <t>BOGOTA - ICA RETENIDO 11.04 x MIL</t>
  </si>
  <si>
    <t>13551805</t>
  </si>
  <si>
    <t>BOGOTA - ICA RETENIDO 13.8 x MIL</t>
  </si>
  <si>
    <t>13551806</t>
  </si>
  <si>
    <t>PTO COLOMBIA - ICA RETENIDO 8 x MIL</t>
  </si>
  <si>
    <t>13551807</t>
  </si>
  <si>
    <t>MEDELLIN - ICA RETENIDO 2 x MIL</t>
  </si>
  <si>
    <t>13551808</t>
  </si>
  <si>
    <t>CALI - ICA RETENIDO 6.6 X 1000</t>
  </si>
  <si>
    <t>13551809</t>
  </si>
  <si>
    <t>NEIVA - ICA RETENIDO 5 X 1000</t>
  </si>
  <si>
    <t>13551810</t>
  </si>
  <si>
    <t>FLORIDABLANCA - ICA RETENIDO 6.5 X 1000</t>
  </si>
  <si>
    <t>13551811</t>
  </si>
  <si>
    <t>BARRANQUILLA - ICA RETENIDO 10 X 1000</t>
  </si>
  <si>
    <t>13551812</t>
  </si>
  <si>
    <t>VILLAVICENCIO - ICA RETENIDO 4 X 1000</t>
  </si>
  <si>
    <t>135519</t>
  </si>
  <si>
    <t>OTRAS RETENCIONES CREE</t>
  </si>
  <si>
    <t>135520</t>
  </si>
  <si>
    <t>SOBRANTE LIQ  PRIVADA DE IMPUESTOS</t>
  </si>
  <si>
    <t>13552005</t>
  </si>
  <si>
    <t>SOBRANTE LIQ. PRIVADA DE IMPUESTO DE RENTA</t>
  </si>
  <si>
    <t>13552010</t>
  </si>
  <si>
    <t>SOBRANTE LIQ. PRIVADA DE IMPUESTOS IVA</t>
  </si>
  <si>
    <t>13552015</t>
  </si>
  <si>
    <t>SOBRANTE LIQ PRIV % CONSORCIOS/ UNIONES TEMP.</t>
  </si>
  <si>
    <t>136005</t>
  </si>
  <si>
    <t>A COMPAÑIAS ASEGURADORAS</t>
  </si>
  <si>
    <t>136015</t>
  </si>
  <si>
    <t>POR TIQUETES AEREOS</t>
  </si>
  <si>
    <t>136095</t>
  </si>
  <si>
    <t>OTRAS</t>
  </si>
  <si>
    <t>1365</t>
  </si>
  <si>
    <t>CUENTAS POR COBRAR A TRABAJADORES</t>
  </si>
  <si>
    <t>136502</t>
  </si>
  <si>
    <t>CONVENIOS</t>
  </si>
  <si>
    <t>136503</t>
  </si>
  <si>
    <t>136595</t>
  </si>
  <si>
    <t>1380</t>
  </si>
  <si>
    <t>DEUDORES VARIOS</t>
  </si>
  <si>
    <t>138025</t>
  </si>
  <si>
    <t>PAGOS POR CUENTA DE TERCEROS</t>
  </si>
  <si>
    <t>13802501</t>
  </si>
  <si>
    <t>FIDUCIARIA BOGOTA (CAMARA DE COMERCIO)</t>
  </si>
  <si>
    <t>13802502</t>
  </si>
  <si>
    <t xml:space="preserve">UNIVERSIDAD EXTERNADO DE COLOMBIA </t>
  </si>
  <si>
    <t>13802503</t>
  </si>
  <si>
    <t>MINISTERIO DE EDUCACION</t>
  </si>
  <si>
    <t>13802504</t>
  </si>
  <si>
    <t>NOVUS CIVITAS</t>
  </si>
  <si>
    <t>13802505</t>
  </si>
  <si>
    <t>MANDATO - ALMACENES MAXIMO S.A.</t>
  </si>
  <si>
    <t>13802506</t>
  </si>
  <si>
    <t>13802507</t>
  </si>
  <si>
    <t>MACEJAL S.A.S.</t>
  </si>
  <si>
    <t>13802508</t>
  </si>
  <si>
    <t>UNION TEMPORAL GIP</t>
  </si>
  <si>
    <t>13802509</t>
  </si>
  <si>
    <t>URBAIN 52</t>
  </si>
  <si>
    <t>13802510</t>
  </si>
  <si>
    <t>CONSORCIO PAYC - SYASA ARGENTINA</t>
  </si>
  <si>
    <t>13802511</t>
  </si>
  <si>
    <t>UNION TEMPORAL NOVUS CIVITAS - PAYC</t>
  </si>
  <si>
    <t>13802512</t>
  </si>
  <si>
    <t>URBAIN 52 CTA4311</t>
  </si>
  <si>
    <t>13802513</t>
  </si>
  <si>
    <t>BANCO DE LA REPUBLICA</t>
  </si>
  <si>
    <t>13802514</t>
  </si>
  <si>
    <t>INMOBILIARIA KARIBANA</t>
  </si>
  <si>
    <t>13802515</t>
  </si>
  <si>
    <t xml:space="preserve">SAN ROQUE </t>
  </si>
  <si>
    <t>13802516</t>
  </si>
  <si>
    <t>METROPOLIS</t>
  </si>
  <si>
    <t>13802517</t>
  </si>
  <si>
    <t>CONSORCIO SEDES EDUCATIVAS</t>
  </si>
  <si>
    <t>138026</t>
  </si>
  <si>
    <t>13802601</t>
  </si>
  <si>
    <t>FONDO DE CUANTIA MENOR</t>
  </si>
  <si>
    <t>13802605</t>
  </si>
  <si>
    <t>ANTICIPO A PROVEEDORES Y/O CONTRATISTAS</t>
  </si>
  <si>
    <t>13802610</t>
  </si>
  <si>
    <t>COSTOS EJECUCION PROYECTO</t>
  </si>
  <si>
    <t>13802615</t>
  </si>
  <si>
    <t>PAGOS REALIZADOS CON ANTICIPOS RECIBIDOS</t>
  </si>
  <si>
    <t>138027</t>
  </si>
  <si>
    <t>13802701</t>
  </si>
  <si>
    <t>13802705</t>
  </si>
  <si>
    <t>13802706</t>
  </si>
  <si>
    <t>ANTICIPO EJECUCION PROYECTO</t>
  </si>
  <si>
    <t>13802710</t>
  </si>
  <si>
    <t xml:space="preserve">COSTOS - INGRESOS EJECUCION PROYECTO </t>
  </si>
  <si>
    <t>13802715</t>
  </si>
  <si>
    <t xml:space="preserve">PAGOS REALIZADOS CON ANTICIPOS RECIBIDOS  </t>
  </si>
  <si>
    <t>13802720</t>
  </si>
  <si>
    <t>PAGOS PROV/CONTRAT - FIDUCIARIA BOGOTA</t>
  </si>
  <si>
    <t>138028</t>
  </si>
  <si>
    <t>PAGOS POR CUENTA DE TERCEROS CONTRATO FID URB</t>
  </si>
  <si>
    <t>13802801</t>
  </si>
  <si>
    <t>13802805</t>
  </si>
  <si>
    <t>13802810</t>
  </si>
  <si>
    <t>COSTOS DIRECTOS EJECUCION PROYECTO</t>
  </si>
  <si>
    <t>13802811</t>
  </si>
  <si>
    <t>AIU COSTOS DIRECTOS EJECUCION PROYECTO</t>
  </si>
  <si>
    <t>13802812</t>
  </si>
  <si>
    <t>IVA COSTOS DIRECTOS EJECUCION PROYECTO</t>
  </si>
  <si>
    <t>13802813</t>
  </si>
  <si>
    <t>COSTOS INDIRECTOS EJECUCION PROYECTO</t>
  </si>
  <si>
    <t>13802815</t>
  </si>
  <si>
    <t>13802820</t>
  </si>
  <si>
    <t xml:space="preserve">PAGOS PROV/CONTRAT - FIDUCIARIA BOGOTA </t>
  </si>
  <si>
    <t>13802828</t>
  </si>
  <si>
    <t>GARANTIA DE CONTRATOS</t>
  </si>
  <si>
    <t>13802841</t>
  </si>
  <si>
    <t>EXCEDENTES/UTILIDADES POR COBRAR FIDUCIARIA</t>
  </si>
  <si>
    <t>138095</t>
  </si>
  <si>
    <t>13809505</t>
  </si>
  <si>
    <t>ANTICIPO CUENTA PUENTE</t>
  </si>
  <si>
    <t>1390</t>
  </si>
  <si>
    <t>DEUDAS DE DIFICIL COBRO</t>
  </si>
  <si>
    <t>139005</t>
  </si>
  <si>
    <t>CLIENTES</t>
  </si>
  <si>
    <t>1399</t>
  </si>
  <si>
    <t>PROVISIONES</t>
  </si>
  <si>
    <t>139905</t>
  </si>
  <si>
    <t>139910</t>
  </si>
  <si>
    <t>DETERIORO CUENTAS POR COBRAR</t>
  </si>
  <si>
    <t>14</t>
  </si>
  <si>
    <t>INVENTARIOS</t>
  </si>
  <si>
    <t>15</t>
  </si>
  <si>
    <t>PROPIEDADES, PLANTA Y EQUIPO</t>
  </si>
  <si>
    <t>1504</t>
  </si>
  <si>
    <t>TERRERNOS</t>
  </si>
  <si>
    <t>1516</t>
  </si>
  <si>
    <t>CONSTRUCCIONES Y EDIFICACIONES</t>
  </si>
  <si>
    <t>151605</t>
  </si>
  <si>
    <t>EDIFICIOS</t>
  </si>
  <si>
    <t>151610</t>
  </si>
  <si>
    <t>OFICINAS</t>
  </si>
  <si>
    <t>15161001</t>
  </si>
  <si>
    <t>CL 75 N 13-51 OF 601 A 605</t>
  </si>
  <si>
    <t>15161002</t>
  </si>
  <si>
    <t>CL 75 N 13-51 OF 606 Y 609</t>
  </si>
  <si>
    <t>15161003</t>
  </si>
  <si>
    <t>CL 75 N 13-51 OF 607</t>
  </si>
  <si>
    <t>15161009</t>
  </si>
  <si>
    <t>CL 75 N 13-51 OF 608</t>
  </si>
  <si>
    <t>15161011</t>
  </si>
  <si>
    <t>CL 75 N 13-51 OF 703 A 705</t>
  </si>
  <si>
    <t>151699</t>
  </si>
  <si>
    <t>15169901</t>
  </si>
  <si>
    <t>1524</t>
  </si>
  <si>
    <t>EQUIPO DE OFICINA</t>
  </si>
  <si>
    <t>152405</t>
  </si>
  <si>
    <t>152410</t>
  </si>
  <si>
    <t>EQUIPOS</t>
  </si>
  <si>
    <t>152495</t>
  </si>
  <si>
    <t>152499</t>
  </si>
  <si>
    <t>1528</t>
  </si>
  <si>
    <t>EQUIPO DE COMPUTO, COMUNICACIÓN Y PERIFERICOS</t>
  </si>
  <si>
    <t>152805</t>
  </si>
  <si>
    <t>EQUIPO DE COMPUTO (PROCESAMIENTO DE DATOS)</t>
  </si>
  <si>
    <t>152810</t>
  </si>
  <si>
    <t>EQUIPO DE TELECOMUNICACIONES</t>
  </si>
  <si>
    <t>152830</t>
  </si>
  <si>
    <t>PROGRAMAS</t>
  </si>
  <si>
    <t>152835</t>
  </si>
  <si>
    <t>EQUIPOS PERIFERICOS</t>
  </si>
  <si>
    <t>152895</t>
  </si>
  <si>
    <t>152899</t>
  </si>
  <si>
    <t>1592</t>
  </si>
  <si>
    <t>DEPRECIACION ACUMULADA</t>
  </si>
  <si>
    <t>159205</t>
  </si>
  <si>
    <t>159215</t>
  </si>
  <si>
    <t>159220</t>
  </si>
  <si>
    <t>EQUIPO DE COMPUTO</t>
  </si>
  <si>
    <t>159225</t>
  </si>
  <si>
    <t>159235</t>
  </si>
  <si>
    <t>EQUIPO PERIFERICO</t>
  </si>
  <si>
    <t>159295</t>
  </si>
  <si>
    <t>159299</t>
  </si>
  <si>
    <t>1599</t>
  </si>
  <si>
    <t>16</t>
  </si>
  <si>
    <t>INTANGIBLES</t>
  </si>
  <si>
    <t>1625</t>
  </si>
  <si>
    <t>DERECHOS</t>
  </si>
  <si>
    <t>162515</t>
  </si>
  <si>
    <t>FIDEICOMISOS INMOBILIARIOS</t>
  </si>
  <si>
    <t>162535</t>
  </si>
  <si>
    <t>EN BIENES RECIB EN ARREND FRO. (LEASING)</t>
  </si>
  <si>
    <t>1635</t>
  </si>
  <si>
    <t>LICENCIAS</t>
  </si>
  <si>
    <t>163505</t>
  </si>
  <si>
    <t>SOFTWARE</t>
  </si>
  <si>
    <t>163510</t>
  </si>
  <si>
    <t>SOFTWARE % CONSORCIO Y UNIONES TEMPORALES</t>
  </si>
  <si>
    <t>1698</t>
  </si>
  <si>
    <t>DEPRECIACION Y/O AMORTIZACION ACUMULADA</t>
  </si>
  <si>
    <t>169830</t>
  </si>
  <si>
    <t>169840</t>
  </si>
  <si>
    <t>17</t>
  </si>
  <si>
    <t>DIFERIDOS</t>
  </si>
  <si>
    <t>1705</t>
  </si>
  <si>
    <t>GASTOS PAGADOS POR ANTICIPADO</t>
  </si>
  <si>
    <t>170505</t>
  </si>
  <si>
    <t>INTERESES</t>
  </si>
  <si>
    <t>170520</t>
  </si>
  <si>
    <t>SEGUROS Y FIANZAS</t>
  </si>
  <si>
    <t>17052005</t>
  </si>
  <si>
    <t>17052010</t>
  </si>
  <si>
    <t xml:space="preserve"> GASTOS ANTICIPADOS%CONSORCIOS/ UNIONES TEMP.</t>
  </si>
  <si>
    <t>1710</t>
  </si>
  <si>
    <t>CARGOS DIFERIDOS</t>
  </si>
  <si>
    <t>171005</t>
  </si>
  <si>
    <t>17100501</t>
  </si>
  <si>
    <t>IMPUESTO DIFERIDO ACTIVO</t>
  </si>
  <si>
    <t>18</t>
  </si>
  <si>
    <t>OTROS ACTIVOS</t>
  </si>
  <si>
    <t>19</t>
  </si>
  <si>
    <t>VALORIZACIONES</t>
  </si>
  <si>
    <t>1905</t>
  </si>
  <si>
    <t>DE INVERSIONES</t>
  </si>
  <si>
    <t>190505</t>
  </si>
  <si>
    <t>190515</t>
  </si>
  <si>
    <t>190525</t>
  </si>
  <si>
    <t>190530</t>
  </si>
  <si>
    <t>190535</t>
  </si>
  <si>
    <t>TITULOS</t>
  </si>
  <si>
    <t>1910</t>
  </si>
  <si>
    <t>DE PROPIEDADES.PLANTA Y EQUIPO</t>
  </si>
  <si>
    <t>191008</t>
  </si>
  <si>
    <t>2</t>
  </si>
  <si>
    <t>PASIVO</t>
  </si>
  <si>
    <t>21</t>
  </si>
  <si>
    <t>OBLIGACIONES FINANCIERAS</t>
  </si>
  <si>
    <t>2105</t>
  </si>
  <si>
    <t>BANCOS NACIONALES</t>
  </si>
  <si>
    <t>210515</t>
  </si>
  <si>
    <t>CARTAS DE CREDITO</t>
  </si>
  <si>
    <t>2115</t>
  </si>
  <si>
    <t>CORPORACIONES FINANCIERAS</t>
  </si>
  <si>
    <t>211520</t>
  </si>
  <si>
    <t>CONTRATOS DE ARRENDAMIENTO FRO.(LEASING)</t>
  </si>
  <si>
    <t>22</t>
  </si>
  <si>
    <t>CUENTAS COMERCIALES POR PAGAR</t>
  </si>
  <si>
    <t>2205</t>
  </si>
  <si>
    <t>220501</t>
  </si>
  <si>
    <t>220502</t>
  </si>
  <si>
    <t>CUENTAS POR PAGAR  % CONSORCIOS/UNIONES TEMP.</t>
  </si>
  <si>
    <t>220505</t>
  </si>
  <si>
    <t>MANDATO - CUENTAS COMERCIALES POR PAGAR</t>
  </si>
  <si>
    <t>23</t>
  </si>
  <si>
    <t>OTRAS CUENTAS POR PAGAR</t>
  </si>
  <si>
    <t>2335</t>
  </si>
  <si>
    <t>233560</t>
  </si>
  <si>
    <t>GASTOS DE VIAJE</t>
  </si>
  <si>
    <t>233595</t>
  </si>
  <si>
    <t xml:space="preserve">OTROS </t>
  </si>
  <si>
    <t>233596</t>
  </si>
  <si>
    <t>CUENTAS POR PAGAR % CONSORCIOS/ UNIONES TEMP</t>
  </si>
  <si>
    <t>233599</t>
  </si>
  <si>
    <t>CHEQUES GIRADOS NO COBRADOS</t>
  </si>
  <si>
    <t>2355</t>
  </si>
  <si>
    <t>DEUDAS CON ACCIONISTAS Y SOCIOS</t>
  </si>
  <si>
    <t>235505</t>
  </si>
  <si>
    <t>ACCIONISTAS</t>
  </si>
  <si>
    <t>23550501</t>
  </si>
  <si>
    <t>MAURICIO PEREZ</t>
  </si>
  <si>
    <t>23550502</t>
  </si>
  <si>
    <t>ALONSO PEREZ</t>
  </si>
  <si>
    <t>DIVIDENDOS O PARTICIPACIONES POR PAGAR</t>
  </si>
  <si>
    <t>236005</t>
  </si>
  <si>
    <t>DIVIDENDOS</t>
  </si>
  <si>
    <t>236010</t>
  </si>
  <si>
    <t>PARTICIPACIONES</t>
  </si>
  <si>
    <t>2365</t>
  </si>
  <si>
    <t>RETENCION EN LA FUENTE</t>
  </si>
  <si>
    <t>236505</t>
  </si>
  <si>
    <t>SALARIOS Y PAGO LABORALES</t>
  </si>
  <si>
    <t>23650505</t>
  </si>
  <si>
    <t>RETENCION ARTICULO 383</t>
  </si>
  <si>
    <t>23650510</t>
  </si>
  <si>
    <t>RETENCION ARTICULO 384</t>
  </si>
  <si>
    <t>236510</t>
  </si>
  <si>
    <t>236515</t>
  </si>
  <si>
    <t xml:space="preserve">HONORARIOS </t>
  </si>
  <si>
    <t>23651505</t>
  </si>
  <si>
    <t>HONORARIOS 11%</t>
  </si>
  <si>
    <t>23651510</t>
  </si>
  <si>
    <t>HONORARIOS 10%</t>
  </si>
  <si>
    <t>23651511</t>
  </si>
  <si>
    <t>HONORARIOS PERSONA NATURAL 10%-DEC-099 MARTHA</t>
  </si>
  <si>
    <t>23651512</t>
  </si>
  <si>
    <t>HONORARIOS PERSONA NATURAL -DEC-099</t>
  </si>
  <si>
    <t>23651513</t>
  </si>
  <si>
    <t>HONORARIOS PERSONA NATURAL -DEC-099 GROSS2015</t>
  </si>
  <si>
    <t>23651514</t>
  </si>
  <si>
    <t>HONORARIOS PERSONA NATURAL -DEC-099 MJP2015</t>
  </si>
  <si>
    <t>23651515</t>
  </si>
  <si>
    <t>SERV LICENC O DCHO USO SOFTW 3.5%</t>
  </si>
  <si>
    <t>23651520</t>
  </si>
  <si>
    <t>CONTRATOS DE CONSULTORIA 6%</t>
  </si>
  <si>
    <t>23651535</t>
  </si>
  <si>
    <t>MANDATO - HONORARIOS 11%</t>
  </si>
  <si>
    <t>23651536</t>
  </si>
  <si>
    <t>MANDATO -  CONTRATOS DE CONSULTORIA 6%</t>
  </si>
  <si>
    <t>236520</t>
  </si>
  <si>
    <t>COMISIONES</t>
  </si>
  <si>
    <t>23652005</t>
  </si>
  <si>
    <t>COMISIONES PERSONA JURIDICA 11%</t>
  </si>
  <si>
    <t>23652010</t>
  </si>
  <si>
    <t>COMISIONES  PERSONA NATURAL 10%</t>
  </si>
  <si>
    <t>236525</t>
  </si>
  <si>
    <t>23652501</t>
  </si>
  <si>
    <t>SERVICIOS CONTRATO DE CONSTRUCCIÓN  2%</t>
  </si>
  <si>
    <t>23652502</t>
  </si>
  <si>
    <t>SERVICIOS DE TRANSPORTE NAL DE CARGA 1%</t>
  </si>
  <si>
    <t>23652503</t>
  </si>
  <si>
    <t>SERVICIOS DE VIGILANCIA Y ASEO 2%</t>
  </si>
  <si>
    <t>23652504</t>
  </si>
  <si>
    <t>SERVICIOS INTEGRALES DE SALUD 2%</t>
  </si>
  <si>
    <t>23652505</t>
  </si>
  <si>
    <t>SERVICIOS HOTELES, RESTAURANTES Y HOSP. 3.5%</t>
  </si>
  <si>
    <t>23652506</t>
  </si>
  <si>
    <t>SERVICIOS PERS JURIDAS Y PN DECLARANTES 4%</t>
  </si>
  <si>
    <t>23652507</t>
  </si>
  <si>
    <t>SERVICIOS EN GENERAL PN NO DECLARANTES RTA 6%</t>
  </si>
  <si>
    <t>23652508</t>
  </si>
  <si>
    <t>SERVICIOS DE TRANSPORTE NAL DE PASAJEROS 2.5%</t>
  </si>
  <si>
    <t>23652509</t>
  </si>
  <si>
    <t>SERV LICENC O DCHO USO SOFTW. 3.5%</t>
  </si>
  <si>
    <t>23652510</t>
  </si>
  <si>
    <t xml:space="preserve">SERVICIOS CONSULTORIA 6% </t>
  </si>
  <si>
    <t>23652511</t>
  </si>
  <si>
    <t xml:space="preserve">SERVICIO DE TRANSPORTE NAL DE PASAJEROS 3.5% </t>
  </si>
  <si>
    <t>23652524</t>
  </si>
  <si>
    <t>MANDATO - SERV. HOTELES, REST Y HOSP 3.5%</t>
  </si>
  <si>
    <t>23652525</t>
  </si>
  <si>
    <t>MANDATO - SUBCONTRATO DE OBRA 2%</t>
  </si>
  <si>
    <t>23652526</t>
  </si>
  <si>
    <t xml:space="preserve">MANDATO - SERVICIOS 4% </t>
  </si>
  <si>
    <t>23652527</t>
  </si>
  <si>
    <t>MANDATO - SERVICIOS DE ASEO Y VIGILANCIA 2%</t>
  </si>
  <si>
    <t>23652528</t>
  </si>
  <si>
    <t>MANDATO - ARRENDAMIENTOS DE BIENES MUEBLES 4%</t>
  </si>
  <si>
    <t>23652529</t>
  </si>
  <si>
    <t>MANDATO - SERV.  DE TRANSPORTE NAL DE CARGA</t>
  </si>
  <si>
    <t>23652530</t>
  </si>
  <si>
    <t>MANDATO -SERV. TEMPORALES DE EMPLEO 1%</t>
  </si>
  <si>
    <t>236530</t>
  </si>
  <si>
    <t>ARRENDAMIENTOS</t>
  </si>
  <si>
    <t>23653005</t>
  </si>
  <si>
    <t>ARREDAMIENTO DE BIENES MUEBLES 4%</t>
  </si>
  <si>
    <t>23653010</t>
  </si>
  <si>
    <t>ARREDAMIENTO DE BIENES INMUEBLES 3.5%</t>
  </si>
  <si>
    <t>23653030</t>
  </si>
  <si>
    <t>MANDATO - ARRENDAMIENTO DE BIENES MUEBLE 4%</t>
  </si>
  <si>
    <t>236540</t>
  </si>
  <si>
    <t>COMPRAS</t>
  </si>
  <si>
    <t>23654005</t>
  </si>
  <si>
    <t>COMPRAS Y OTROS INGRESOS TRIBUTARIOS 2.5%</t>
  </si>
  <si>
    <t>23654010</t>
  </si>
  <si>
    <t xml:space="preserve">COMPRA DE COMBUSTIBLES  0.1%    </t>
  </si>
  <si>
    <t>23654015</t>
  </si>
  <si>
    <t>COMPRAS REGIMEN SIMPLIFICADO  3.5%</t>
  </si>
  <si>
    <t>23654025</t>
  </si>
  <si>
    <t>MANDATO - COMPRAS Y OTROS INGRESOS  2.5%</t>
  </si>
  <si>
    <t>236550</t>
  </si>
  <si>
    <t>SERVICIOS DEL EXTERIOR</t>
  </si>
  <si>
    <t>23655005</t>
  </si>
  <si>
    <t>CONSULTORÍAS, SERV. TÉCNICOS EXTERIOR 10%</t>
  </si>
  <si>
    <t>236575</t>
  </si>
  <si>
    <t>AUTORRETENCIONES</t>
  </si>
  <si>
    <t>23657505</t>
  </si>
  <si>
    <t>AUTORRETENCIONES - CREE 0.60</t>
  </si>
  <si>
    <t>23657510</t>
  </si>
  <si>
    <t>AUTORRETENCIONES / CREE-RENTA17 0.80%</t>
  </si>
  <si>
    <t>23657515</t>
  </si>
  <si>
    <t>AUTORRETENCIONES ICA GALAPA</t>
  </si>
  <si>
    <t>2367</t>
  </si>
  <si>
    <t>IMPUESTO A LAS VENTAS RETENIDO</t>
  </si>
  <si>
    <t>236705</t>
  </si>
  <si>
    <t>IVA RET EN OPER REG SIMPLIFICADO</t>
  </si>
  <si>
    <t>23670501</t>
  </si>
  <si>
    <t>IVA RETENIDO REG SIMPLIFICADO SERVICIO</t>
  </si>
  <si>
    <t>23670502</t>
  </si>
  <si>
    <t>IVA RETENIDO REG SIMPLIFICADO COMPRAS</t>
  </si>
  <si>
    <t>23670505</t>
  </si>
  <si>
    <t>MANDATO -  IVA RETENIDO REGIMEN SIMPLIFICADO</t>
  </si>
  <si>
    <t>236710</t>
  </si>
  <si>
    <t>IVA RET A RESP REG COMUN</t>
  </si>
  <si>
    <t>23671001</t>
  </si>
  <si>
    <t>IVA RET REG COMUN.-SERVICIOS</t>
  </si>
  <si>
    <t>23671002</t>
  </si>
  <si>
    <t>IVA RET REG COMUN-COMPRAS</t>
  </si>
  <si>
    <t>23671010</t>
  </si>
  <si>
    <t>MANDATO -  IVA RETENIDO REGIMEN COMUN</t>
  </si>
  <si>
    <t>236715</t>
  </si>
  <si>
    <t>IVA RET X SERV A NO RESID -100%</t>
  </si>
  <si>
    <t>2368</t>
  </si>
  <si>
    <t>IMPUESTO DE INDUSTRIA Y COMERCIO RETENIDO</t>
  </si>
  <si>
    <t>236805</t>
  </si>
  <si>
    <t>ICA RETENIDO BOGOTA</t>
  </si>
  <si>
    <t>23680501</t>
  </si>
  <si>
    <t>ICA 4.14  x MIL</t>
  </si>
  <si>
    <t>23680502</t>
  </si>
  <si>
    <t>ICA 6.9  x MIL</t>
  </si>
  <si>
    <t>23680503</t>
  </si>
  <si>
    <t>ICA 9.66 x MIL</t>
  </si>
  <si>
    <t>23680504</t>
  </si>
  <si>
    <t>ICA 11.04  x MIL</t>
  </si>
  <si>
    <t>23680505</t>
  </si>
  <si>
    <t>ICA 13.8 x MIL</t>
  </si>
  <si>
    <t>23680506</t>
  </si>
  <si>
    <t xml:space="preserve">ICA 6.6 X MIL </t>
  </si>
  <si>
    <t>23680522</t>
  </si>
  <si>
    <t>MANDATO - BOGOTA ICA RETENIDO</t>
  </si>
  <si>
    <t>23680523</t>
  </si>
  <si>
    <t>MANDATO - CAJICA ICA RETENIDO</t>
  </si>
  <si>
    <t>2370</t>
  </si>
  <si>
    <t>RETENCIONES Y APORTES DE NOMINA</t>
  </si>
  <si>
    <t>237005</t>
  </si>
  <si>
    <t>FONDOS DE SALUD OBLIGATORIA</t>
  </si>
  <si>
    <t>237006</t>
  </si>
  <si>
    <t>APORTES A RIESGOS PROFES</t>
  </si>
  <si>
    <t>237010</t>
  </si>
  <si>
    <t>APORTES PARAFISCALES -ICBF SENA Y CAJAS</t>
  </si>
  <si>
    <t>237025</t>
  </si>
  <si>
    <t>EMBARGOS JUDICIALES</t>
  </si>
  <si>
    <t>237045</t>
  </si>
  <si>
    <t>23704505</t>
  </si>
  <si>
    <t>DESCUENTOS NOMINA</t>
  </si>
  <si>
    <t>23704510</t>
  </si>
  <si>
    <t>DONACIONES PAYC</t>
  </si>
  <si>
    <t>237095</t>
  </si>
  <si>
    <t>2380</t>
  </si>
  <si>
    <t>ACREEDORES VARIOS</t>
  </si>
  <si>
    <t>238030</t>
  </si>
  <si>
    <t>FONDO DE PENSIONES</t>
  </si>
  <si>
    <t>238095</t>
  </si>
  <si>
    <t>23809505</t>
  </si>
  <si>
    <t>APORTES VOLUNTARIOS</t>
  </si>
  <si>
    <t>23809510</t>
  </si>
  <si>
    <t>INVERSIONES PICHINCHA</t>
  </si>
  <si>
    <t>23809515</t>
  </si>
  <si>
    <t>CONSEJO SUPERIOR DE LA JUDICATURA</t>
  </si>
  <si>
    <t>23809520</t>
  </si>
  <si>
    <t>APORTE INSTITUCIONAL</t>
  </si>
  <si>
    <t>23809530</t>
  </si>
  <si>
    <t>MANDATO - REINTEGROS POR PAGAR</t>
  </si>
  <si>
    <t>24</t>
  </si>
  <si>
    <t>IMPUESTOS CORRIENTES</t>
  </si>
  <si>
    <t>2404</t>
  </si>
  <si>
    <t>DE RENTA Y COMPLEMENTARIOS</t>
  </si>
  <si>
    <t>240405</t>
  </si>
  <si>
    <t>VIGENCIA FISCAL CORRIENTE</t>
  </si>
  <si>
    <t>240410</t>
  </si>
  <si>
    <t>VIGENCIA FISCAL ANTERIORES</t>
  </si>
  <si>
    <t>240415</t>
  </si>
  <si>
    <t>IMP RENTA PARA LA EQUIDAD - CREE</t>
  </si>
  <si>
    <t>240420</t>
  </si>
  <si>
    <t>IMPUESTO A LA RIQUEZA</t>
  </si>
  <si>
    <t>240425</t>
  </si>
  <si>
    <t>SOBRETASA IMPUESTO DE RENTA</t>
  </si>
  <si>
    <t>2408</t>
  </si>
  <si>
    <t>IMPUESTO A LAS VENTAS POR PAGAR</t>
  </si>
  <si>
    <t>240801</t>
  </si>
  <si>
    <t xml:space="preserve">IVA FACTURADO 16% </t>
  </si>
  <si>
    <t>240802</t>
  </si>
  <si>
    <t>IVA DESCONTABLE</t>
  </si>
  <si>
    <t>24080201</t>
  </si>
  <si>
    <t>POR COMPRAS DE BIENES GRAVADOS AL 5%</t>
  </si>
  <si>
    <t>24080202</t>
  </si>
  <si>
    <t>POR COMPRAS DE BIENES GRAVADOS AL 16%</t>
  </si>
  <si>
    <t>24080203</t>
  </si>
  <si>
    <t>POR SERVICIOS GRAVADOS AL 5%</t>
  </si>
  <si>
    <t>24080204</t>
  </si>
  <si>
    <t>POR SERVICIOS GRAVADOS AL 16%</t>
  </si>
  <si>
    <t>24080205</t>
  </si>
  <si>
    <t>POR SERV. GRAVADOS AL 16% REG SIMPLIFICADO</t>
  </si>
  <si>
    <t>24080206</t>
  </si>
  <si>
    <t>POR COMPRAS GRAVADAS AL 16% REG SIMPLIFICADO</t>
  </si>
  <si>
    <t>24080207</t>
  </si>
  <si>
    <t xml:space="preserve">POR COMPRAS GRAVADAS AL 8% </t>
  </si>
  <si>
    <t>24080209</t>
  </si>
  <si>
    <t>POR SERVICIOS GRAVADOS AL 19%</t>
  </si>
  <si>
    <t>24080210</t>
  </si>
  <si>
    <t>POR COMPRAS DE BIENES GRAVADOS AL 19%</t>
  </si>
  <si>
    <t>240803</t>
  </si>
  <si>
    <t>IVA TRANSITORIO</t>
  </si>
  <si>
    <t>24080301</t>
  </si>
  <si>
    <t>24080302</t>
  </si>
  <si>
    <t>24080304</t>
  </si>
  <si>
    <t>24080305</t>
  </si>
  <si>
    <t>24080306</t>
  </si>
  <si>
    <t>240804</t>
  </si>
  <si>
    <t>IVA RETENIDO</t>
  </si>
  <si>
    <t>24080401</t>
  </si>
  <si>
    <t>RETENCIONES POR IVA QUE LE PRACTICARON</t>
  </si>
  <si>
    <t>24080501</t>
  </si>
  <si>
    <t>IVA A LA TARIFA 19%</t>
  </si>
  <si>
    <t>240810</t>
  </si>
  <si>
    <t>24081001</t>
  </si>
  <si>
    <t>IVA POR PAGAR % CONSORCIOS/ UNIONES TEMP.</t>
  </si>
  <si>
    <t>2412</t>
  </si>
  <si>
    <t>DE INDUSTRIA Y COMERCIO</t>
  </si>
  <si>
    <t>241205</t>
  </si>
  <si>
    <t>241220</t>
  </si>
  <si>
    <t>SOBRETASA BOMBERIL</t>
  </si>
  <si>
    <t>241225</t>
  </si>
  <si>
    <t>VIGENCIA FISCAL CTE. % CONSORCIOS/UNIONES TEM</t>
  </si>
  <si>
    <t>25</t>
  </si>
  <si>
    <t>BENEFICIOS A EMPLEADOS</t>
  </si>
  <si>
    <t>2505</t>
  </si>
  <si>
    <t>SALARIOS POR PAGAR</t>
  </si>
  <si>
    <t>250501</t>
  </si>
  <si>
    <t>SALARIOS POR PAGAR-TR</t>
  </si>
  <si>
    <t>250502</t>
  </si>
  <si>
    <t>SALARIOS POR PAGAR-CH</t>
  </si>
  <si>
    <t>2510</t>
  </si>
  <si>
    <t>CESANTIAS CONSOLIDADAS</t>
  </si>
  <si>
    <t>251010</t>
  </si>
  <si>
    <t>LEY 50 DE 1990 Y NORMAS POSTERIORES</t>
  </si>
  <si>
    <t>2515</t>
  </si>
  <si>
    <t>INTERESES SOBRE CESANTIAS</t>
  </si>
  <si>
    <t>251510</t>
  </si>
  <si>
    <t>2520</t>
  </si>
  <si>
    <t>PRIMA DE SERVICIOS</t>
  </si>
  <si>
    <t>252005</t>
  </si>
  <si>
    <t>2525</t>
  </si>
  <si>
    <t>VACACIONES CONSOLIDADAS</t>
  </si>
  <si>
    <t>252510</t>
  </si>
  <si>
    <t>2530</t>
  </si>
  <si>
    <t>PRIMA EXTRALEGAL</t>
  </si>
  <si>
    <t>253005</t>
  </si>
  <si>
    <t>25300501</t>
  </si>
  <si>
    <t>PRIMA EXTRALEGAL SEMESTRAL</t>
  </si>
  <si>
    <t>25300502</t>
  </si>
  <si>
    <t>PRIMA EXTRALEGAL ANUAL</t>
  </si>
  <si>
    <t>25300503</t>
  </si>
  <si>
    <t>PRIMA EXTRALEGAL DE VACACIONES</t>
  </si>
  <si>
    <t>2532</t>
  </si>
  <si>
    <t>PENSIONES POR PAGAR</t>
  </si>
  <si>
    <t>253210</t>
  </si>
  <si>
    <t>PENSIONES VOLUNTARIAS</t>
  </si>
  <si>
    <t>2560</t>
  </si>
  <si>
    <t>BENEFICIOS A EMPLEADOS - LARGO PLAZO</t>
  </si>
  <si>
    <t>256005</t>
  </si>
  <si>
    <t xml:space="preserve">OTROS BENEFICIOS A EMPLEADOS </t>
  </si>
  <si>
    <t>25600501</t>
  </si>
  <si>
    <t>QUINQUENIOS</t>
  </si>
  <si>
    <t>26</t>
  </si>
  <si>
    <t>PASIVOS ESTIMADOS Y PROVISION</t>
  </si>
  <si>
    <t>2605</t>
  </si>
  <si>
    <t>PARA COSTOS Y GASTOS</t>
  </si>
  <si>
    <t>260535</t>
  </si>
  <si>
    <t>SERVICIOS PUBLICOS</t>
  </si>
  <si>
    <t>2610</t>
  </si>
  <si>
    <t>PARA OBLIGACIONES LABORALES</t>
  </si>
  <si>
    <t>261005</t>
  </si>
  <si>
    <t>CESANTIAS</t>
  </si>
  <si>
    <t>261010</t>
  </si>
  <si>
    <t>261015</t>
  </si>
  <si>
    <t>VACACIONES</t>
  </si>
  <si>
    <t>261020</t>
  </si>
  <si>
    <t>261025</t>
  </si>
  <si>
    <t>PRESTACIONES EXTRALEGALES</t>
  </si>
  <si>
    <t>26102501</t>
  </si>
  <si>
    <t>26102502</t>
  </si>
  <si>
    <t>26102503</t>
  </si>
  <si>
    <t>261095</t>
  </si>
  <si>
    <t>2615</t>
  </si>
  <si>
    <t>PARA OBLIGACIONES FISCALES</t>
  </si>
  <si>
    <t>261505</t>
  </si>
  <si>
    <t>261510</t>
  </si>
  <si>
    <t>261595</t>
  </si>
  <si>
    <t>27</t>
  </si>
  <si>
    <t>2705</t>
  </si>
  <si>
    <t>INGRESOS RECIBIDOS POR ANTICIPADO</t>
  </si>
  <si>
    <t>270505</t>
  </si>
  <si>
    <t>270520</t>
  </si>
  <si>
    <t>HONORARIOS</t>
  </si>
  <si>
    <t>270595</t>
  </si>
  <si>
    <t>27059501</t>
  </si>
  <si>
    <t>27059502</t>
  </si>
  <si>
    <t>OTROS %  CONSORCIOS Y UNIONES TEMPORALES</t>
  </si>
  <si>
    <t>2725</t>
  </si>
  <si>
    <t>IMPUESTOS DIFERIDOS</t>
  </si>
  <si>
    <t>272505</t>
  </si>
  <si>
    <t>27250501</t>
  </si>
  <si>
    <t>IMPUESTO DIFERIDO PASIVO</t>
  </si>
  <si>
    <t>28</t>
  </si>
  <si>
    <t>OTROS PASIVOS</t>
  </si>
  <si>
    <t>2805</t>
  </si>
  <si>
    <t>ANTICIPOS Y AVANCES RECIBIDOS</t>
  </si>
  <si>
    <t>280505</t>
  </si>
  <si>
    <t>DE CLIENTES</t>
  </si>
  <si>
    <t>28050501</t>
  </si>
  <si>
    <t>28050505</t>
  </si>
  <si>
    <t>280510</t>
  </si>
  <si>
    <t>SOBRE CONTRATOS</t>
  </si>
  <si>
    <t>28051005</t>
  </si>
  <si>
    <t>CONSORCIOS</t>
  </si>
  <si>
    <t>28051040</t>
  </si>
  <si>
    <t>MANDATO - CONTRATOS FIDUCIARIOS</t>
  </si>
  <si>
    <t>280595</t>
  </si>
  <si>
    <t>28059501</t>
  </si>
  <si>
    <t xml:space="preserve">URBAIN 52 </t>
  </si>
  <si>
    <t>28059505</t>
  </si>
  <si>
    <t>2810</t>
  </si>
  <si>
    <t>281020</t>
  </si>
  <si>
    <t xml:space="preserve">PARA GARANTIA DE CONTRATOS </t>
  </si>
  <si>
    <t>281023</t>
  </si>
  <si>
    <t>MANDATO -  RETEGARANTIA CONTRATOS</t>
  </si>
  <si>
    <t>2840</t>
  </si>
  <si>
    <t xml:space="preserve">CUENTAS EN PARTICIPACION </t>
  </si>
  <si>
    <t>284005</t>
  </si>
  <si>
    <t>CUENTAS EN PARTICIPACION  PAYC - MJPR</t>
  </si>
  <si>
    <t>3</t>
  </si>
  <si>
    <t>PATRIMONIO</t>
  </si>
  <si>
    <t>31</t>
  </si>
  <si>
    <t>CAPITAL SOCIAL</t>
  </si>
  <si>
    <t>3105</t>
  </si>
  <si>
    <t>CAPITAL SUSCRITO Y PAGADO</t>
  </si>
  <si>
    <t>310505</t>
  </si>
  <si>
    <t>CAPITAL AUTORIZADO</t>
  </si>
  <si>
    <t>310510</t>
  </si>
  <si>
    <t>CAPITAL X SUSCRIBIR</t>
  </si>
  <si>
    <t>310515</t>
  </si>
  <si>
    <t>CAPITAL SUSCRITO POR COBRAR (DB)</t>
  </si>
  <si>
    <t>33</t>
  </si>
  <si>
    <t>RESERVAS</t>
  </si>
  <si>
    <t>3305</t>
  </si>
  <si>
    <t>RESERVAS OBLIGATORIAS</t>
  </si>
  <si>
    <t>330505</t>
  </si>
  <si>
    <t>RESERVA LEGAL</t>
  </si>
  <si>
    <t>3310</t>
  </si>
  <si>
    <t>RESERVAS ESTATUTARIAS</t>
  </si>
  <si>
    <t>331005</t>
  </si>
  <si>
    <t>PARA FUTURAS CAPITALIZACIONES</t>
  </si>
  <si>
    <t>331010</t>
  </si>
  <si>
    <t>PARA REPOSICION DE ACTIVOS</t>
  </si>
  <si>
    <t>331015</t>
  </si>
  <si>
    <t>PARA FUTUROS ENSANCHES</t>
  </si>
  <si>
    <t>331095</t>
  </si>
  <si>
    <t>34</t>
  </si>
  <si>
    <t>REVALORIZACION DEL PATRIMONIO</t>
  </si>
  <si>
    <t>3405</t>
  </si>
  <si>
    <t>340501</t>
  </si>
  <si>
    <t>DE CAPITAL SOCIAL</t>
  </si>
  <si>
    <t>340502</t>
  </si>
  <si>
    <t>DE RESERVAS</t>
  </si>
  <si>
    <t>340503</t>
  </si>
  <si>
    <t>DE RESULTADOS EN EJERCICIOS  ANTERIORES</t>
  </si>
  <si>
    <t>340510</t>
  </si>
  <si>
    <t>DE SUPERAVIT DE CAPITAL</t>
  </si>
  <si>
    <t>36</t>
  </si>
  <si>
    <t>RESULTADOS DEL EJERCICIO</t>
  </si>
  <si>
    <t>3605</t>
  </si>
  <si>
    <t>UTILIDAD DEL EJERCICIO</t>
  </si>
  <si>
    <t>37</t>
  </si>
  <si>
    <t>RESULTADOS EJERCICIOS ANTERIORES</t>
  </si>
  <si>
    <t>3705</t>
  </si>
  <si>
    <t>UTILIDADES ACUMULADAS</t>
  </si>
  <si>
    <t>370520</t>
  </si>
  <si>
    <t>EJERCICIO 2009</t>
  </si>
  <si>
    <t>370522</t>
  </si>
  <si>
    <t>EJERCICIO 2011</t>
  </si>
  <si>
    <t>370523</t>
  </si>
  <si>
    <t>EJERCICIO 2012</t>
  </si>
  <si>
    <t>370524</t>
  </si>
  <si>
    <t>EJERCICIO 2013</t>
  </si>
  <si>
    <t>370525</t>
  </si>
  <si>
    <t>EJERCICIO 2014</t>
  </si>
  <si>
    <t>370526</t>
  </si>
  <si>
    <t>EJERCICIO 2015</t>
  </si>
  <si>
    <t>370527</t>
  </si>
  <si>
    <t xml:space="preserve">EJERCICIO 2016 </t>
  </si>
  <si>
    <t>3715</t>
  </si>
  <si>
    <t>GANANCIAS RETENIDAS</t>
  </si>
  <si>
    <t>371505</t>
  </si>
  <si>
    <t>ADOPCION POR PRIMERA VEZ</t>
  </si>
  <si>
    <t>37150513</t>
  </si>
  <si>
    <t>ADOPCION POR PRIMERA VEZ - DEUDORES</t>
  </si>
  <si>
    <t>37150515</t>
  </si>
  <si>
    <t>ADOPCION POR PRIMERA VEZ - PP&amp; EQUIPO</t>
  </si>
  <si>
    <t>37150516</t>
  </si>
  <si>
    <t>ADOPCION POR PRIMERA VEZ - INTANGIBLES</t>
  </si>
  <si>
    <t>37150524</t>
  </si>
  <si>
    <t>ADOPCION POR PRIMERA VEZ - IMPUESTOS DIFERIDO</t>
  </si>
  <si>
    <t>37150534</t>
  </si>
  <si>
    <t>ADOPCION POR PRIMERA VEZ- REV. DEL PATRIMONIO</t>
  </si>
  <si>
    <t>37150537</t>
  </si>
  <si>
    <t>ADOPCION POR PRIMERA VEZ - RESULT EJER ANT</t>
  </si>
  <si>
    <t>37150541</t>
  </si>
  <si>
    <t>ADOPCION POR PRIMERA VEZ - INGRESOS</t>
  </si>
  <si>
    <t>37150572</t>
  </si>
  <si>
    <t>ADOPCION POR PRIMERA VEZ - COSTOS</t>
  </si>
  <si>
    <t>371510</t>
  </si>
  <si>
    <t>37151015</t>
  </si>
  <si>
    <t>TRANSICION - UTILIDAD EJERCICIO 2015</t>
  </si>
  <si>
    <t>37151054</t>
  </si>
  <si>
    <t>IMPUESTO DIFERIDO</t>
  </si>
  <si>
    <t>38</t>
  </si>
  <si>
    <t>SUPERAVIT POR VALORIZACIONES</t>
  </si>
  <si>
    <t>3805</t>
  </si>
  <si>
    <t>380505</t>
  </si>
  <si>
    <t>380515</t>
  </si>
  <si>
    <t>380525</t>
  </si>
  <si>
    <t>380530</t>
  </si>
  <si>
    <t>380535</t>
  </si>
  <si>
    <t>3810</t>
  </si>
  <si>
    <t>DE PROPIEDADES PLANTA Y EQUIPO</t>
  </si>
  <si>
    <t>381004</t>
  </si>
  <si>
    <t>TERRENOS</t>
  </si>
  <si>
    <t>381008</t>
  </si>
  <si>
    <t>39</t>
  </si>
  <si>
    <t>VALORACION ACTIVOS</t>
  </si>
  <si>
    <t>3905</t>
  </si>
  <si>
    <t>INVERSIONES</t>
  </si>
  <si>
    <t>390525</t>
  </si>
  <si>
    <t>390530</t>
  </si>
  <si>
    <t>4</t>
  </si>
  <si>
    <t>INGRESOS</t>
  </si>
  <si>
    <t>41</t>
  </si>
  <si>
    <t>OPERACIONALES</t>
  </si>
  <si>
    <t>4155</t>
  </si>
  <si>
    <t>ACTIVIDADES EMPRESARIALES</t>
  </si>
  <si>
    <t>415550</t>
  </si>
  <si>
    <t>ACTIVIDADES EMPRESARIALES DE CONSULTORIA</t>
  </si>
  <si>
    <t>41555005</t>
  </si>
  <si>
    <t>HONORARIOS PROYECTOS</t>
  </si>
  <si>
    <t>41555010</t>
  </si>
  <si>
    <t>GASTOS DE PERSONAL</t>
  </si>
  <si>
    <t>41555015</t>
  </si>
  <si>
    <t>REEMBOLSABLES</t>
  </si>
  <si>
    <t>41555020</t>
  </si>
  <si>
    <t>TOPOGRAFIA</t>
  </si>
  <si>
    <t>41555025</t>
  </si>
  <si>
    <t>HONORARIOS ITS</t>
  </si>
  <si>
    <t>41555030</t>
  </si>
  <si>
    <t>HONORARIOS CONSORCIOS Y UNIONES TEMPORALES</t>
  </si>
  <si>
    <t>415551</t>
  </si>
  <si>
    <t>ACT. EMPRESARIALES DE CONSULTORIA NO FACTURAD</t>
  </si>
  <si>
    <t>41555105</t>
  </si>
  <si>
    <t>41555110</t>
  </si>
  <si>
    <t>41555115</t>
  </si>
  <si>
    <t>41555120</t>
  </si>
  <si>
    <t>41555125</t>
  </si>
  <si>
    <t>41555130</t>
  </si>
  <si>
    <t>42</t>
  </si>
  <si>
    <t>NO OPERACIONALES</t>
  </si>
  <si>
    <t>4210</t>
  </si>
  <si>
    <t>FINANCIEROS</t>
  </si>
  <si>
    <t>421005</t>
  </si>
  <si>
    <t>421020</t>
  </si>
  <si>
    <t>DIFERENCIA EN CAMBIO</t>
  </si>
  <si>
    <t>421030</t>
  </si>
  <si>
    <t>VALORACION INVERSIONES</t>
  </si>
  <si>
    <t>4215</t>
  </si>
  <si>
    <t>DIVIDENDOS Y PARTICIPACIONES</t>
  </si>
  <si>
    <t>421505</t>
  </si>
  <si>
    <t>DE SOCIEDADES ANÓNIMAS Y/O ASIMILADAS</t>
  </si>
  <si>
    <t>4220</t>
  </si>
  <si>
    <t>4230</t>
  </si>
  <si>
    <t xml:space="preserve">OTROS INGRESOS   </t>
  </si>
  <si>
    <t>423090</t>
  </si>
  <si>
    <t>AJUSTE AL PESO (usar la 429581)</t>
  </si>
  <si>
    <t>4240</t>
  </si>
  <si>
    <t>UTILIDAD EN VENTA DE INVERSIONES</t>
  </si>
  <si>
    <t>424015</t>
  </si>
  <si>
    <t>424035</t>
  </si>
  <si>
    <t>424045</t>
  </si>
  <si>
    <t>4245</t>
  </si>
  <si>
    <t>UTILIDAD EN VENTA PROPIEDAD PLANTA Y EQUIPO</t>
  </si>
  <si>
    <t>424516</t>
  </si>
  <si>
    <t>4248</t>
  </si>
  <si>
    <t>UTILIDAD EN VENTA DE OTROS BIENES</t>
  </si>
  <si>
    <t>424810</t>
  </si>
  <si>
    <t>4250</t>
  </si>
  <si>
    <t>RECUPERACIONES</t>
  </si>
  <si>
    <t>425005</t>
  </si>
  <si>
    <t>DEUDAS MALAS</t>
  </si>
  <si>
    <t>425010</t>
  </si>
  <si>
    <t>SEGUROS</t>
  </si>
  <si>
    <t>425020</t>
  </si>
  <si>
    <t>REINTEGRO POR PERSONAL</t>
  </si>
  <si>
    <t>425030</t>
  </si>
  <si>
    <t>DESCUENTOS CONCEDIDOS</t>
  </si>
  <si>
    <t>425035</t>
  </si>
  <si>
    <t>DE PROVISIONES</t>
  </si>
  <si>
    <t>425045</t>
  </si>
  <si>
    <t>DE DEPRECIACION</t>
  </si>
  <si>
    <t>425050</t>
  </si>
  <si>
    <t>REINTEGRO DE OTROS COSTOS Y GASTOS</t>
  </si>
  <si>
    <t>4255</t>
  </si>
  <si>
    <t>INDEMNIZACIONES</t>
  </si>
  <si>
    <t>425505</t>
  </si>
  <si>
    <t>POR SINIESTROS</t>
  </si>
  <si>
    <t>425540</t>
  </si>
  <si>
    <t>POR INCAPACIDADES</t>
  </si>
  <si>
    <t>4265</t>
  </si>
  <si>
    <t>INGRESOS DE EJERCICIOS ANTERIORES</t>
  </si>
  <si>
    <t>4295</t>
  </si>
  <si>
    <t>DIVERSOS</t>
  </si>
  <si>
    <t>429505</t>
  </si>
  <si>
    <t>APROVECHAMIENTOS</t>
  </si>
  <si>
    <t>429581</t>
  </si>
  <si>
    <t>AJUSTE AL PESO</t>
  </si>
  <si>
    <t>5</t>
  </si>
  <si>
    <t>GASTOS</t>
  </si>
  <si>
    <t>51</t>
  </si>
  <si>
    <t>OPERACIONALES DE ADMINISTRACION</t>
  </si>
  <si>
    <t>5105</t>
  </si>
  <si>
    <t>510503</t>
  </si>
  <si>
    <t>SALARIO INTEGRAL</t>
  </si>
  <si>
    <t>510506</t>
  </si>
  <si>
    <t>SUELDOS</t>
  </si>
  <si>
    <t>510511</t>
  </si>
  <si>
    <t>CONTROLES APRENDIZAJE</t>
  </si>
  <si>
    <t>510515</t>
  </si>
  <si>
    <t>HORAS EXTRAS Y RECARGOS</t>
  </si>
  <si>
    <t>510524</t>
  </si>
  <si>
    <t>INCAPACIDADES</t>
  </si>
  <si>
    <t>510527</t>
  </si>
  <si>
    <t>AUXILIO DE TRANSPORTE</t>
  </si>
  <si>
    <t>510530</t>
  </si>
  <si>
    <t>510533</t>
  </si>
  <si>
    <t>510536</t>
  </si>
  <si>
    <t>510539</t>
  </si>
  <si>
    <t>510542</t>
  </si>
  <si>
    <t>PRIMAS EXTRALEGALES</t>
  </si>
  <si>
    <t>51054205</t>
  </si>
  <si>
    <t>51054210</t>
  </si>
  <si>
    <t>51054215</t>
  </si>
  <si>
    <t>510545</t>
  </si>
  <si>
    <t>AUXILIOS</t>
  </si>
  <si>
    <t>510548</t>
  </si>
  <si>
    <t>BONIFICACIONES</t>
  </si>
  <si>
    <t>510551</t>
  </si>
  <si>
    <t>DOTACION Y SUMINISTRO A TRABAJADORES</t>
  </si>
  <si>
    <t>510554</t>
  </si>
  <si>
    <t>510559</t>
  </si>
  <si>
    <t>PENSIONES DE JUBILACION</t>
  </si>
  <si>
    <t>510560</t>
  </si>
  <si>
    <t>INDEMNIZACIONES LABORALES</t>
  </si>
  <si>
    <t>510563</t>
  </si>
  <si>
    <t>CAPACITACION AL PERSONAL</t>
  </si>
  <si>
    <t>510566</t>
  </si>
  <si>
    <t>GASTOS DEPORTIVOS Y DE RECREACION</t>
  </si>
  <si>
    <t>510568</t>
  </si>
  <si>
    <t>APORTES ARL</t>
  </si>
  <si>
    <t>510569</t>
  </si>
  <si>
    <t>APORTES A EPS</t>
  </si>
  <si>
    <t>510570</t>
  </si>
  <si>
    <t>APORTES A PENSION</t>
  </si>
  <si>
    <t>510572</t>
  </si>
  <si>
    <t>APORTES CAJAS COMPENSACION  FAMILIAR</t>
  </si>
  <si>
    <t>510575</t>
  </si>
  <si>
    <t>APORTES ICBF</t>
  </si>
  <si>
    <t>510578</t>
  </si>
  <si>
    <t>SENA</t>
  </si>
  <si>
    <t>510584</t>
  </si>
  <si>
    <t>GASTOS MEDICOS Y DROGAS</t>
  </si>
  <si>
    <t>510595</t>
  </si>
  <si>
    <t>51059505</t>
  </si>
  <si>
    <t>PAGOS DE ALIMENTACION</t>
  </si>
  <si>
    <t>51059506</t>
  </si>
  <si>
    <t>BONO DE COMBUSTIBLE</t>
  </si>
  <si>
    <t>51059510</t>
  </si>
  <si>
    <t>PRIMA TÉCNICA</t>
  </si>
  <si>
    <t>51059515</t>
  </si>
  <si>
    <t>5110</t>
  </si>
  <si>
    <t>511005</t>
  </si>
  <si>
    <t>JUNTA DIRECTIVA</t>
  </si>
  <si>
    <t>511010</t>
  </si>
  <si>
    <t>REVISORIA FISCAL</t>
  </si>
  <si>
    <t>511025</t>
  </si>
  <si>
    <t>ASESORIA JURIDICA</t>
  </si>
  <si>
    <t>511027</t>
  </si>
  <si>
    <t>ASESORIA EN SISTEMAS</t>
  </si>
  <si>
    <t>511028</t>
  </si>
  <si>
    <t>ASESORIA EN SELECCION DE PERSONAL</t>
  </si>
  <si>
    <t>511029</t>
  </si>
  <si>
    <t>ASESORIA LABORAL</t>
  </si>
  <si>
    <t>511030</t>
  </si>
  <si>
    <t>ASESORIA FINANCIERA</t>
  </si>
  <si>
    <t>511040</t>
  </si>
  <si>
    <t>ASESORIA EMPRESARIAL</t>
  </si>
  <si>
    <t>511095</t>
  </si>
  <si>
    <t>ASESORIAS PROFESIONALES -OTRAS</t>
  </si>
  <si>
    <t>5115</t>
  </si>
  <si>
    <t>IMPUESTOS</t>
  </si>
  <si>
    <t>511505</t>
  </si>
  <si>
    <t>INDUSTRIA Y COMERCIO</t>
  </si>
  <si>
    <t>A MOVIM. FINANCIEROS</t>
  </si>
  <si>
    <t>511515</t>
  </si>
  <si>
    <t>A LA PROPIEDAD RAIZ</t>
  </si>
  <si>
    <t>511520</t>
  </si>
  <si>
    <t>DERECHOS SOBRE INSTRUMENTOS PUBLICOS</t>
  </si>
  <si>
    <t>511525</t>
  </si>
  <si>
    <t>VALORIZACION</t>
  </si>
  <si>
    <t>511570</t>
  </si>
  <si>
    <t>511595</t>
  </si>
  <si>
    <t>5120</t>
  </si>
  <si>
    <t>512010</t>
  </si>
  <si>
    <t>512015</t>
  </si>
  <si>
    <t>MAQUINARIA Y EQUIPO</t>
  </si>
  <si>
    <t>512020</t>
  </si>
  <si>
    <t>512025</t>
  </si>
  <si>
    <t>EQUIPO DE COMPUTO Y COMUNICACIÓN</t>
  </si>
  <si>
    <t>512095</t>
  </si>
  <si>
    <t>5125</t>
  </si>
  <si>
    <t>CONTRIBUCIONES Y AFILIACIONES</t>
  </si>
  <si>
    <t>512505</t>
  </si>
  <si>
    <t>CONTRIBUCIONES</t>
  </si>
  <si>
    <t>512506</t>
  </si>
  <si>
    <t>FEMPAYC</t>
  </si>
  <si>
    <t>512510</t>
  </si>
  <si>
    <t>AFILIACIONES Y SOSTENIMIENTO</t>
  </si>
  <si>
    <t>5130</t>
  </si>
  <si>
    <t>513005</t>
  </si>
  <si>
    <t>MANEJO</t>
  </si>
  <si>
    <t>513010</t>
  </si>
  <si>
    <t>CUMPLIMIENTO</t>
  </si>
  <si>
    <t>513015</t>
  </si>
  <si>
    <t>CORRIENTE DEBIL</t>
  </si>
  <si>
    <t>513020</t>
  </si>
  <si>
    <t>VIDA COLECTIVA</t>
  </si>
  <si>
    <t>513025</t>
  </si>
  <si>
    <t>INCENDIO</t>
  </si>
  <si>
    <t>513030</t>
  </si>
  <si>
    <t>TERREMOTO</t>
  </si>
  <si>
    <t>513035</t>
  </si>
  <si>
    <t>SUSTRACCION Y HURTO</t>
  </si>
  <si>
    <t>513040</t>
  </si>
  <si>
    <t>FLOTA Y EQUIPO DE TRANSPORTE</t>
  </si>
  <si>
    <t>513060</t>
  </si>
  <si>
    <t>RESPONSABILIDAD CIVIL Y EXTRACONTRACTUAL</t>
  </si>
  <si>
    <t>513095</t>
  </si>
  <si>
    <t>5135</t>
  </si>
  <si>
    <t>513505</t>
  </si>
  <si>
    <t>ASEO Y VIGILANCIA</t>
  </si>
  <si>
    <t>513515</t>
  </si>
  <si>
    <t>ASISTENCIA TECNICA</t>
  </si>
  <si>
    <t>513525</t>
  </si>
  <si>
    <t>ACUEDUCTO Y ALCANTARILLADO</t>
  </si>
  <si>
    <t>513530</t>
  </si>
  <si>
    <t>ENERGIA ELECTRICA</t>
  </si>
  <si>
    <t>513535</t>
  </si>
  <si>
    <t>TELEFONO</t>
  </si>
  <si>
    <t>513540</t>
  </si>
  <si>
    <t>CORREO PORTES Y TELEGRAMAS</t>
  </si>
  <si>
    <t>513545</t>
  </si>
  <si>
    <t>INTERNET</t>
  </si>
  <si>
    <t>513550</t>
  </si>
  <si>
    <t>TRANSPORTES, FLETES Y ACARREOS</t>
  </si>
  <si>
    <t>513590</t>
  </si>
  <si>
    <t>ADMINISTRACION EDIFICIO</t>
  </si>
  <si>
    <t>513592</t>
  </si>
  <si>
    <t>ARCHIVO INACTIVO</t>
  </si>
  <si>
    <t>513595</t>
  </si>
  <si>
    <t>5140</t>
  </si>
  <si>
    <t>GASTOS LEGALES</t>
  </si>
  <si>
    <t>514005</t>
  </si>
  <si>
    <t>NOTARIALES</t>
  </si>
  <si>
    <t>514010</t>
  </si>
  <si>
    <t>REG.MERCANTIL</t>
  </si>
  <si>
    <t>514015</t>
  </si>
  <si>
    <t>TRAMITES Y LICENCIAS</t>
  </si>
  <si>
    <t>514030</t>
  </si>
  <si>
    <t>PROPUESTAS Y LICITACIONES</t>
  </si>
  <si>
    <t>514095</t>
  </si>
  <si>
    <t>5145</t>
  </si>
  <si>
    <t>MANTENIMIENTO Y REPARACIONES</t>
  </si>
  <si>
    <t>514510</t>
  </si>
  <si>
    <t>514520</t>
  </si>
  <si>
    <t>EQUIPOS DE OFICINA</t>
  </si>
  <si>
    <t>514525</t>
  </si>
  <si>
    <t>EQUIPOS DE COMPUTACION</t>
  </si>
  <si>
    <t>5150</t>
  </si>
  <si>
    <t>ADECUACION E INSTALACION</t>
  </si>
  <si>
    <t>515005</t>
  </si>
  <si>
    <t>INSTALACIONES ELECTRICAS</t>
  </si>
  <si>
    <t>515015</t>
  </si>
  <si>
    <t>REPARACIONES LOCATIVAS</t>
  </si>
  <si>
    <t>5155</t>
  </si>
  <si>
    <t>515505</t>
  </si>
  <si>
    <t>ALOJAMIENTO Y MANUTENCION</t>
  </si>
  <si>
    <t>515515</t>
  </si>
  <si>
    <t>PASAJES AEREOS</t>
  </si>
  <si>
    <t>515520</t>
  </si>
  <si>
    <t>PASAJES TERRESTRES</t>
  </si>
  <si>
    <t>5156</t>
  </si>
  <si>
    <t>ADQ. PROP. PLANTA Y EQUIPO</t>
  </si>
  <si>
    <t>515605</t>
  </si>
  <si>
    <t>PROPIEDAD PLANTA Y EQUIPO-INTANGIBLES</t>
  </si>
  <si>
    <t>51560524</t>
  </si>
  <si>
    <t>51560528</t>
  </si>
  <si>
    <t xml:space="preserve">EQUIPO DE COMPUTO </t>
  </si>
  <si>
    <t>51560529</t>
  </si>
  <si>
    <t>51560530</t>
  </si>
  <si>
    <t>51560531</t>
  </si>
  <si>
    <t>51560535</t>
  </si>
  <si>
    <t>ACTIVOS INTAGIBLES</t>
  </si>
  <si>
    <t>5160</t>
  </si>
  <si>
    <t>DEPRECIACIONES</t>
  </si>
  <si>
    <t>516005</t>
  </si>
  <si>
    <t>516015</t>
  </si>
  <si>
    <t>516020</t>
  </si>
  <si>
    <t>5165</t>
  </si>
  <si>
    <t>AMORTIZACIONES</t>
  </si>
  <si>
    <t>516510</t>
  </si>
  <si>
    <t>516515</t>
  </si>
  <si>
    <t>GARGOS DIFERIDOS</t>
  </si>
  <si>
    <t>5195</t>
  </si>
  <si>
    <t>51950545</t>
  </si>
  <si>
    <t>519510</t>
  </si>
  <si>
    <t>LIBROS SUSCRIPCIONES PER/REV</t>
  </si>
  <si>
    <t>519518</t>
  </si>
  <si>
    <t>LICITACIONES Y PROPUESTAS</t>
  </si>
  <si>
    <t>519520</t>
  </si>
  <si>
    <t>GTOS REPRESENTACION Y RELAC PUBLICAS</t>
  </si>
  <si>
    <t>519525</t>
  </si>
  <si>
    <t>ELEMENTOS DE ASEO Y CAFETERIA</t>
  </si>
  <si>
    <t>519530</t>
  </si>
  <si>
    <t>UTILES, PAPELERIA Y FOTOCOPIAS</t>
  </si>
  <si>
    <t>51953005</t>
  </si>
  <si>
    <t>PAPELERIA NO IMPRESA</t>
  </si>
  <si>
    <t>51953010</t>
  </si>
  <si>
    <t>PAPELERIA IMPRESA</t>
  </si>
  <si>
    <t>51953015</t>
  </si>
  <si>
    <t>UTILES</t>
  </si>
  <si>
    <t>51953020</t>
  </si>
  <si>
    <t>FOTOCOPIAS Y FOTOGRAFIAS</t>
  </si>
  <si>
    <t>51953025</t>
  </si>
  <si>
    <t>SUMINISTROS COMPUTACION Y OFICINA</t>
  </si>
  <si>
    <t>519535</t>
  </si>
  <si>
    <t>COMBUSTIBLES Y LUBRICANTES</t>
  </si>
  <si>
    <t>519545</t>
  </si>
  <si>
    <t>TAXIS Y BUSES</t>
  </si>
  <si>
    <t>519560</t>
  </si>
  <si>
    <t>CASINO Y RESTAURANTE</t>
  </si>
  <si>
    <t>519565</t>
  </si>
  <si>
    <t>PARQUEADEROS</t>
  </si>
  <si>
    <t>519595</t>
  </si>
  <si>
    <t>5199</t>
  </si>
  <si>
    <t xml:space="preserve">DETERIORO </t>
  </si>
  <si>
    <t>519905</t>
  </si>
  <si>
    <t>51990515</t>
  </si>
  <si>
    <t>51990525</t>
  </si>
  <si>
    <t>51990545</t>
  </si>
  <si>
    <t>519910</t>
  </si>
  <si>
    <t>DETERIORO CUENTAS COMERCIALES POR COBRAR</t>
  </si>
  <si>
    <t>519915</t>
  </si>
  <si>
    <t>PROPIEDAD PLANTA Y EQUIPO</t>
  </si>
  <si>
    <t>522510</t>
  </si>
  <si>
    <t>AFILIACIONES</t>
  </si>
  <si>
    <t>529581</t>
  </si>
  <si>
    <t>53</t>
  </si>
  <si>
    <t>5305</t>
  </si>
  <si>
    <t>530505</t>
  </si>
  <si>
    <t>GASTOS BANCARIOS</t>
  </si>
  <si>
    <t>530515</t>
  </si>
  <si>
    <t>530520</t>
  </si>
  <si>
    <t>530525</t>
  </si>
  <si>
    <t>530595</t>
  </si>
  <si>
    <t>5310</t>
  </si>
  <si>
    <t>PERDIDA EN VENTA Y RETIRO DE BIENES</t>
  </si>
  <si>
    <t>531005</t>
  </si>
  <si>
    <t>VENTA Y/O RETIRO DE INVERSIONES</t>
  </si>
  <si>
    <t>531010</t>
  </si>
  <si>
    <t>VENTA Y/O RETIRO DE CARTERA</t>
  </si>
  <si>
    <t>531015</t>
  </si>
  <si>
    <t>VENTA DE PROPIEDADES PLANTA T EQUIPOS</t>
  </si>
  <si>
    <t>531020</t>
  </si>
  <si>
    <t>VENTA DE INTANGIBLES</t>
  </si>
  <si>
    <t>531025</t>
  </si>
  <si>
    <t>VENTA DE OTROS ACTIVOS</t>
  </si>
  <si>
    <t>531030</t>
  </si>
  <si>
    <t>RETIRO DE PROPIEDADES PLANTA Y EQUIPO</t>
  </si>
  <si>
    <t>531035</t>
  </si>
  <si>
    <t>CASTIGO DE CUENTAS POR COBRAR</t>
  </si>
  <si>
    <t>5315</t>
  </si>
  <si>
    <t>GASTOS EXTRAORDINARIOS</t>
  </si>
  <si>
    <t>531505</t>
  </si>
  <si>
    <t>COSTAS Y PROCESOS JUDICIALES</t>
  </si>
  <si>
    <t>531510</t>
  </si>
  <si>
    <t>ACTIVIDADES CULTURALES Y CIVICAS</t>
  </si>
  <si>
    <t>531515</t>
  </si>
  <si>
    <t>COSTOS Y GASTOS DE EJERCICIOS ANTERIORES</t>
  </si>
  <si>
    <t>531520</t>
  </si>
  <si>
    <t>IMPUESTOS ASUMIDOS</t>
  </si>
  <si>
    <t>531525</t>
  </si>
  <si>
    <t>OTROS ASUMIDOS</t>
  </si>
  <si>
    <t>531595</t>
  </si>
  <si>
    <t>5395</t>
  </si>
  <si>
    <t>GASTOS DIVERSOS</t>
  </si>
  <si>
    <t>539520</t>
  </si>
  <si>
    <t>MULTAS, SANCIONES Y LITIGIOS</t>
  </si>
  <si>
    <t>539525</t>
  </si>
  <si>
    <t>DONACIONES</t>
  </si>
  <si>
    <t>539581</t>
  </si>
  <si>
    <t>54</t>
  </si>
  <si>
    <t>IMPTO DE RENTA Y COMPLEMENTARIOS</t>
  </si>
  <si>
    <t>5405</t>
  </si>
  <si>
    <t>IMP DE RENTA Y COMPLEMENTARIOS</t>
  </si>
  <si>
    <t>540505</t>
  </si>
  <si>
    <t>IMP DE RENTA COMPLEMENTARIOS</t>
  </si>
  <si>
    <t>540510</t>
  </si>
  <si>
    <t>540515</t>
  </si>
  <si>
    <t xml:space="preserve">IMPUESTO A LA RIQUEZA </t>
  </si>
  <si>
    <t>540520</t>
  </si>
  <si>
    <t>540530</t>
  </si>
  <si>
    <t>6</t>
  </si>
  <si>
    <t>COSTOS DE VENTAS</t>
  </si>
  <si>
    <t>61</t>
  </si>
  <si>
    <t>COSTO DE VENTAS Y PREST SERVICIOS</t>
  </si>
  <si>
    <t>6155</t>
  </si>
  <si>
    <t>ACTIV. INMOBILIARIAS,EMPR. Y DE ALQUILER</t>
  </si>
  <si>
    <t>615550</t>
  </si>
  <si>
    <t xml:space="preserve">ACTIV. EMPRESARIALES  DE CONSULTORÍA </t>
  </si>
  <si>
    <t>61555003</t>
  </si>
  <si>
    <t>61555005</t>
  </si>
  <si>
    <t>IMAGEN INSTITUCIONAL</t>
  </si>
  <si>
    <t>61555010</t>
  </si>
  <si>
    <t>EVENTOS</t>
  </si>
  <si>
    <t>61555015</t>
  </si>
  <si>
    <t>PUBLICIDAD</t>
  </si>
  <si>
    <t>61555020</t>
  </si>
  <si>
    <t>7</t>
  </si>
  <si>
    <t>COSTOS DE PRODUCCION Y OPERAC</t>
  </si>
  <si>
    <t>72</t>
  </si>
  <si>
    <t>7205</t>
  </si>
  <si>
    <t>COSTOS DE PERSONAL</t>
  </si>
  <si>
    <t>720503</t>
  </si>
  <si>
    <t>720506</t>
  </si>
  <si>
    <t>720511</t>
  </si>
  <si>
    <t>720515</t>
  </si>
  <si>
    <t>720524</t>
  </si>
  <si>
    <t>720527</t>
  </si>
  <si>
    <t>AUXILIO TRANSPORTE</t>
  </si>
  <si>
    <t>720530</t>
  </si>
  <si>
    <t>720533</t>
  </si>
  <si>
    <t>720536</t>
  </si>
  <si>
    <t>720539</t>
  </si>
  <si>
    <t>720542</t>
  </si>
  <si>
    <t>72054205</t>
  </si>
  <si>
    <t>72054210</t>
  </si>
  <si>
    <t>72054215</t>
  </si>
  <si>
    <t>720545</t>
  </si>
  <si>
    <t>720546</t>
  </si>
  <si>
    <t>PRIMA DE LOCALIZACION</t>
  </si>
  <si>
    <t>720548</t>
  </si>
  <si>
    <t>720551</t>
  </si>
  <si>
    <t>720554</t>
  </si>
  <si>
    <t>720560</t>
  </si>
  <si>
    <t>720563</t>
  </si>
  <si>
    <t>720566</t>
  </si>
  <si>
    <t>720568</t>
  </si>
  <si>
    <t>720569</t>
  </si>
  <si>
    <t>APORTES  A EPS</t>
  </si>
  <si>
    <t>720570</t>
  </si>
  <si>
    <t>720572</t>
  </si>
  <si>
    <t>APORTES CAJAS COMPENSACION FAM.</t>
  </si>
  <si>
    <t>720575</t>
  </si>
  <si>
    <t>720578</t>
  </si>
  <si>
    <t>720584</t>
  </si>
  <si>
    <t>720595</t>
  </si>
  <si>
    <t>72059505</t>
  </si>
  <si>
    <t>72059506</t>
  </si>
  <si>
    <t>72059510</t>
  </si>
  <si>
    <t>7210</t>
  </si>
  <si>
    <t>721005</t>
  </si>
  <si>
    <t>ASESORIA TECNICA</t>
  </si>
  <si>
    <t>721010</t>
  </si>
  <si>
    <t>721015</t>
  </si>
  <si>
    <t>721027</t>
  </si>
  <si>
    <t>721030</t>
  </si>
  <si>
    <t>7215</t>
  </si>
  <si>
    <t>721505</t>
  </si>
  <si>
    <t>721520</t>
  </si>
  <si>
    <t>7220</t>
  </si>
  <si>
    <t>722010</t>
  </si>
  <si>
    <t>722015</t>
  </si>
  <si>
    <t>722020</t>
  </si>
  <si>
    <t>722025</t>
  </si>
  <si>
    <t>EQUIPO DE COMPUTO Y COMUNICACION</t>
  </si>
  <si>
    <t>7225</t>
  </si>
  <si>
    <t>722510</t>
  </si>
  <si>
    <t>7230</t>
  </si>
  <si>
    <t>723010</t>
  </si>
  <si>
    <t>723060</t>
  </si>
  <si>
    <t>7235</t>
  </si>
  <si>
    <t>723505</t>
  </si>
  <si>
    <t>723515</t>
  </si>
  <si>
    <t>723525</t>
  </si>
  <si>
    <t>723530</t>
  </si>
  <si>
    <t>ENERGIA</t>
  </si>
  <si>
    <t>723535</t>
  </si>
  <si>
    <t>723540</t>
  </si>
  <si>
    <t>723545</t>
  </si>
  <si>
    <t>723550</t>
  </si>
  <si>
    <t>723555</t>
  </si>
  <si>
    <t>GAS</t>
  </si>
  <si>
    <t>7240</t>
  </si>
  <si>
    <t>724005</t>
  </si>
  <si>
    <t>724015</t>
  </si>
  <si>
    <t>7245</t>
  </si>
  <si>
    <t>724510</t>
  </si>
  <si>
    <t>724520</t>
  </si>
  <si>
    <t>724525</t>
  </si>
  <si>
    <t>7255</t>
  </si>
  <si>
    <t>725505</t>
  </si>
  <si>
    <t>725515</t>
  </si>
  <si>
    <t>725520</t>
  </si>
  <si>
    <t>7295</t>
  </si>
  <si>
    <t>729520</t>
  </si>
  <si>
    <t>729525</t>
  </si>
  <si>
    <t>729530</t>
  </si>
  <si>
    <t>72953005</t>
  </si>
  <si>
    <t>72953010</t>
  </si>
  <si>
    <t>72953015</t>
  </si>
  <si>
    <t>72953020</t>
  </si>
  <si>
    <t>72953025</t>
  </si>
  <si>
    <t>SUMINISTROS COMPUTACION</t>
  </si>
  <si>
    <t>729535</t>
  </si>
  <si>
    <t>DOTACION CAMPAMENTO-COMBUSTIBLES</t>
  </si>
  <si>
    <t>729545</t>
  </si>
  <si>
    <t>729550</t>
  </si>
  <si>
    <t>ESTAMPILLAS</t>
  </si>
  <si>
    <t>729560</t>
  </si>
  <si>
    <t>729565</t>
  </si>
  <si>
    <t>729570</t>
  </si>
  <si>
    <t>INDEMNIZACION POR DAÑOS A TERCEROS</t>
  </si>
  <si>
    <t>729590</t>
  </si>
  <si>
    <t>CALIDAD DEL SERVICIO OBRAS</t>
  </si>
  <si>
    <t>729595</t>
  </si>
  <si>
    <t>VARIOS DE OBRAS</t>
  </si>
  <si>
    <t>729596</t>
  </si>
  <si>
    <t>729597</t>
  </si>
  <si>
    <t>OTROS % COSTOS CONSORCIOS/ UNIONES TEMPORALES</t>
  </si>
  <si>
    <t>729598</t>
  </si>
  <si>
    <t>729599</t>
  </si>
  <si>
    <t>73</t>
  </si>
  <si>
    <t>COSTOS INDIRECTOS</t>
  </si>
  <si>
    <t>7301</t>
  </si>
  <si>
    <t>730101</t>
  </si>
  <si>
    <t>MATERIALES</t>
  </si>
  <si>
    <t>730102</t>
  </si>
  <si>
    <t>74</t>
  </si>
  <si>
    <t>CONTRATOS DE SERVICIOS</t>
  </si>
  <si>
    <t>7401</t>
  </si>
  <si>
    <t>740101</t>
  </si>
  <si>
    <t>SUBCONTRATOS TIPO I</t>
  </si>
  <si>
    <t>740102</t>
  </si>
  <si>
    <t>COSTOS Y GASTOS EN CONSORCIOS</t>
  </si>
  <si>
    <t>740103</t>
  </si>
  <si>
    <t>SUBCONTRATOS TIPO II</t>
  </si>
  <si>
    <t>9</t>
  </si>
  <si>
    <t>CUENTAS DE ORDEN ACREEDORAS</t>
  </si>
  <si>
    <t>91</t>
  </si>
  <si>
    <t>RESPONSABILIDADES CONTINGENTES</t>
  </si>
  <si>
    <t>9130</t>
  </si>
  <si>
    <t>CONTRATOS DE ADMON DELEGADA</t>
  </si>
  <si>
    <t>9130210505</t>
  </si>
  <si>
    <t>SOBREGIROS</t>
  </si>
  <si>
    <t>9130220501</t>
  </si>
  <si>
    <t>PROVEEDORES NACIONALES</t>
  </si>
  <si>
    <t>91302365</t>
  </si>
  <si>
    <t>913023651505</t>
  </si>
  <si>
    <t xml:space="preserve">HONORARIOS 11% </t>
  </si>
  <si>
    <t>913023651520</t>
  </si>
  <si>
    <t>9130236524</t>
  </si>
  <si>
    <t>9130236525</t>
  </si>
  <si>
    <t>913023652502</t>
  </si>
  <si>
    <t>SERVICIO DE TRANSPORTE NAL DE CARGA 1%</t>
  </si>
  <si>
    <t>9130236526</t>
  </si>
  <si>
    <t>SERVICIOS DE ASEO Y VIGILANCIA 2%</t>
  </si>
  <si>
    <t>9130236527</t>
  </si>
  <si>
    <t>SUBCONTRATOS DE OBRA</t>
  </si>
  <si>
    <t>9130236530</t>
  </si>
  <si>
    <t>ARRENDAMIENTO DE BIENES MUEBLES 4%</t>
  </si>
  <si>
    <t>9130236540</t>
  </si>
  <si>
    <t>COMPRAS 2.5%</t>
  </si>
  <si>
    <t>9130236705</t>
  </si>
  <si>
    <t>IVA RETENIDO REGIMEN SIMPLIFICADO</t>
  </si>
  <si>
    <t>9130236710</t>
  </si>
  <si>
    <t>IVA RETENIDO REGIMEN COMUN</t>
  </si>
  <si>
    <t>9130236805</t>
  </si>
  <si>
    <t>ICA RETENIDO</t>
  </si>
  <si>
    <t>913023680501</t>
  </si>
  <si>
    <t>ICA 4.14 x MIL</t>
  </si>
  <si>
    <t>913023680502</t>
  </si>
  <si>
    <t>ICA 6.90 x MIL</t>
  </si>
  <si>
    <t>913023680503</t>
  </si>
  <si>
    <t>913023680504</t>
  </si>
  <si>
    <t>ICA 11.04 x MIL</t>
  </si>
  <si>
    <t>913023680505</t>
  </si>
  <si>
    <t>913023680506</t>
  </si>
  <si>
    <t>ICA 8 X MIL</t>
  </si>
  <si>
    <t>913023680507</t>
  </si>
  <si>
    <t>ICA 7 X MIL</t>
  </si>
  <si>
    <t>913023680508</t>
  </si>
  <si>
    <t>ICA 6 X MIL</t>
  </si>
  <si>
    <t>913023680509</t>
  </si>
  <si>
    <t>ICA 9 X 1000</t>
  </si>
  <si>
    <t>9130238020</t>
  </si>
  <si>
    <t>REINTEGROS POR PAGAR</t>
  </si>
  <si>
    <t>9130238095</t>
  </si>
  <si>
    <t>ACREEDORES VARIOS FIDUCIA</t>
  </si>
  <si>
    <t>9130238096</t>
  </si>
  <si>
    <t>OTROS ACREEDORES CREDITO BANCO DAVIVIENDA</t>
  </si>
  <si>
    <t>9130238097</t>
  </si>
  <si>
    <t>OTROS ACREEDORES MULTIPLO GESTION DE PROYECTO</t>
  </si>
  <si>
    <t>9130280510</t>
  </si>
  <si>
    <t>ANTICIPOS RECIBIDOS SOBRE CONTRATOS</t>
  </si>
  <si>
    <t>9130281020</t>
  </si>
  <si>
    <t>RETEGARANTIA DE CONTRATOS</t>
  </si>
  <si>
    <t>9130429581</t>
  </si>
  <si>
    <t>9135</t>
  </si>
  <si>
    <t>913530</t>
  </si>
  <si>
    <t>CUENTAS EN PARTICIPACION -  APORTES</t>
  </si>
  <si>
    <t>913541</t>
  </si>
  <si>
    <t>9140</t>
  </si>
  <si>
    <t>CONTRATO ADMON DELEGADA METROPOLIS</t>
  </si>
  <si>
    <t>9140220501</t>
  </si>
  <si>
    <t>PROVEEDORES</t>
  </si>
  <si>
    <t>9140236520</t>
  </si>
  <si>
    <t>9140236525</t>
  </si>
  <si>
    <t>SERVICIOS 4%</t>
  </si>
  <si>
    <t>9140236527</t>
  </si>
  <si>
    <t>SUBCONTRATO DE OBRA  2%</t>
  </si>
  <si>
    <t>9140236528</t>
  </si>
  <si>
    <t>9140236530</t>
  </si>
  <si>
    <t>9140236540</t>
  </si>
  <si>
    <t>9140236550</t>
  </si>
  <si>
    <t>SERVICIOS TEMPORALES DE EMPLEO 1%</t>
  </si>
  <si>
    <t>9140236710</t>
  </si>
  <si>
    <t>9140236802</t>
  </si>
  <si>
    <t>ICA 6.9 X 1000</t>
  </si>
  <si>
    <t>9140236803</t>
  </si>
  <si>
    <t>ICA 9.66 X MIL</t>
  </si>
  <si>
    <t>9140236804</t>
  </si>
  <si>
    <t>ICA 11.04 X MIL</t>
  </si>
  <si>
    <t>9140238020</t>
  </si>
  <si>
    <t>9140280510</t>
  </si>
  <si>
    <t>9140281020</t>
  </si>
  <si>
    <t>RETEGARANTIA DE CONTRATOS (METROP)</t>
  </si>
  <si>
    <t>94</t>
  </si>
  <si>
    <t>RESP CONTINGENTES X CONTRA</t>
  </si>
  <si>
    <t>9430</t>
  </si>
  <si>
    <t>9430110510</t>
  </si>
  <si>
    <t>9430111005</t>
  </si>
  <si>
    <t>BANCO DE BOGOTA AD-PEPE GANGA</t>
  </si>
  <si>
    <t>9430111010</t>
  </si>
  <si>
    <t>BANCO DE BOGOTA - 4311</t>
  </si>
  <si>
    <t>9430133005</t>
  </si>
  <si>
    <t>9430133035</t>
  </si>
  <si>
    <t>9430721005</t>
  </si>
  <si>
    <t>94307220</t>
  </si>
  <si>
    <t>CONTRATOS</t>
  </si>
  <si>
    <t>9430722005</t>
  </si>
  <si>
    <t>CONTRATOS DE SUMINISTRO E INSTALACION</t>
  </si>
  <si>
    <t>9430722010</t>
  </si>
  <si>
    <t>CONTRATOS DE CONSTRUCCION Y EJECUCION</t>
  </si>
  <si>
    <t>9430722015</t>
  </si>
  <si>
    <t>9430722016</t>
  </si>
  <si>
    <t>GRAVAMEN MOVIMIENTOS FINANCIEROS</t>
  </si>
  <si>
    <t>9430723505</t>
  </si>
  <si>
    <t>9430729581</t>
  </si>
  <si>
    <t>9430729595</t>
  </si>
  <si>
    <t>GASTOS FONDO CAJA MENOR</t>
  </si>
  <si>
    <t>9435</t>
  </si>
  <si>
    <t>943513</t>
  </si>
  <si>
    <t>CUENTAS EN PARTICIPACION -  APORTE</t>
  </si>
  <si>
    <t>943572</t>
  </si>
  <si>
    <t>COSTOS</t>
  </si>
  <si>
    <t>9440</t>
  </si>
  <si>
    <t>9440110510</t>
  </si>
  <si>
    <t>CAJA MENOR</t>
  </si>
  <si>
    <t>9440111005</t>
  </si>
  <si>
    <t>BANCO DE BOGOTA AD-METROPOLIS</t>
  </si>
  <si>
    <t>9440133005</t>
  </si>
  <si>
    <t>ANTICIPO PROVEEDORES</t>
  </si>
  <si>
    <t>94407220</t>
  </si>
  <si>
    <t>9440722005</t>
  </si>
  <si>
    <t>CONTRATOS DE EJECUCION DE PROYECTOS</t>
  </si>
  <si>
    <t>9440722015</t>
  </si>
  <si>
    <t>9440722016</t>
  </si>
  <si>
    <t>9440729595</t>
  </si>
  <si>
    <t>COSTOS FONDO ROTATORIO CM</t>
  </si>
  <si>
    <t>Codigo</t>
  </si>
  <si>
    <t>Nombre de cuenta</t>
  </si>
  <si>
    <t>Nivel</t>
  </si>
  <si>
    <t>Utilidad Operacional</t>
  </si>
  <si>
    <t>Costo de Ventas</t>
  </si>
  <si>
    <t>Utilidad Bruta</t>
  </si>
  <si>
    <t>Otros Ingresos</t>
  </si>
  <si>
    <t>Gastos de Administración</t>
  </si>
  <si>
    <t>Otros Gastos</t>
  </si>
  <si>
    <t>Ingresos Financieros</t>
  </si>
  <si>
    <t>Gastos Financieros</t>
  </si>
  <si>
    <t>Utilidad antes de Impuestos</t>
  </si>
  <si>
    <t>Impuestos</t>
  </si>
  <si>
    <t>Utilidad Neta</t>
  </si>
  <si>
    <t>6 + 7</t>
  </si>
  <si>
    <t>51 sin 511511</t>
  </si>
  <si>
    <t>EBITDA</t>
  </si>
  <si>
    <t>Activos Totales</t>
  </si>
  <si>
    <t>Cuentas por cobrar clientes</t>
  </si>
  <si>
    <t>RENTABILIDAD</t>
  </si>
  <si>
    <t>Utilidad Bruta Acumulada</t>
  </si>
  <si>
    <t>Margen Bruto (Mes)</t>
  </si>
  <si>
    <t>Margen Bruto (Acum)</t>
  </si>
  <si>
    <t>Crecimiento</t>
  </si>
  <si>
    <t>Margen Operacional (Mes)</t>
  </si>
  <si>
    <t>Margen Operacional (Acum)</t>
  </si>
  <si>
    <t>LIQUIDEZ</t>
  </si>
  <si>
    <t>CARTERA</t>
  </si>
  <si>
    <t>Rotación de Cartera</t>
  </si>
  <si>
    <t>Calidad de la Cartera</t>
  </si>
  <si>
    <t>Cartera Corriente</t>
  </si>
  <si>
    <t>Presupuesto de Facturación</t>
  </si>
  <si>
    <t>Con relación a las Ventas</t>
  </si>
  <si>
    <t>Gastos de Administración / Ventas</t>
  </si>
  <si>
    <t>Personal Producción / Ventas</t>
  </si>
  <si>
    <t>Costo de Producción / Ventas</t>
  </si>
  <si>
    <t>511511</t>
  </si>
  <si>
    <t>San Roque</t>
  </si>
  <si>
    <t xml:space="preserve">Urbain 52 </t>
  </si>
  <si>
    <t xml:space="preserve">Metropolis </t>
  </si>
  <si>
    <t>Costo de Personal</t>
  </si>
  <si>
    <t>Cartera Total</t>
  </si>
  <si>
    <t>Amortizaciones</t>
  </si>
  <si>
    <t>Depreciaciones</t>
  </si>
  <si>
    <t>Intereses</t>
  </si>
  <si>
    <t>Utilidad Operacional Acumulada</t>
  </si>
  <si>
    <t>UAI Acumulada</t>
  </si>
  <si>
    <t>UAI (Mes)</t>
  </si>
  <si>
    <t>Margen EBITDA</t>
  </si>
  <si>
    <t>Costo de ventas / Ventas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</si>
  <si>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</si>
  <si>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</si>
  <si>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</si>
  <si>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</si>
  <si>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</si>
  <si>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</si>
  <si>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</si>
  <si>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</si>
  <si>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</si>
  <si>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</si>
  <si>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</si>
  <si>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</si>
  <si>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/>
  </si>
  <si>
    <t xml:space="preserve">Ingresos financieros </t>
  </si>
  <si>
    <t>Otros ingresos</t>
  </si>
  <si>
    <t>Gastos de administracion</t>
  </si>
  <si>
    <t>Costos financieros</t>
  </si>
  <si>
    <t>Otros gastos</t>
  </si>
  <si>
    <t>Impuesto a las ganancias</t>
  </si>
  <si>
    <t>Costo de ventas</t>
  </si>
  <si>
    <t>Participación en el costo de ventas</t>
  </si>
  <si>
    <t>Total</t>
  </si>
  <si>
    <t>Gastos de Viaje</t>
  </si>
  <si>
    <t>Seguros</t>
  </si>
  <si>
    <t>Costos de Personal</t>
  </si>
  <si>
    <t>Personal no facturado CICB</t>
  </si>
  <si>
    <t>Personal no facturado Serena del Mar</t>
  </si>
  <si>
    <t>Estado de Situación Financiera</t>
  </si>
  <si>
    <t>Jorge Roa</t>
  </si>
  <si>
    <t>Fuente Inf.</t>
  </si>
  <si>
    <t>El informe no se puede generar del sistema</t>
  </si>
  <si>
    <t>Pres. de Facturación Acumulada</t>
  </si>
  <si>
    <t>ADMINISTRACION DELEGADA METROPOLIS</t>
  </si>
  <si>
    <t>CONTRATO FIDUCIARIO SAN ROQUE</t>
  </si>
  <si>
    <t>13802622</t>
  </si>
  <si>
    <t>CUENTAS POR PAGAR  A CONTRATISTAS/PROVEEDORES</t>
  </si>
  <si>
    <t>13802628</t>
  </si>
  <si>
    <t>PASIVO POR PAGAR  RETENCION DE GARANTIA</t>
  </si>
  <si>
    <t>13802722</t>
  </si>
  <si>
    <t>13802728</t>
  </si>
  <si>
    <t>PASIVO POR PAGAR RETENCION DE GARANTIA</t>
  </si>
  <si>
    <t>Ingresos</t>
  </si>
  <si>
    <t>Gastos de Ventas</t>
  </si>
  <si>
    <t>Honorarios</t>
  </si>
  <si>
    <t>Gastos de Personal</t>
  </si>
  <si>
    <t>Honorarios Consorcios y UT</t>
  </si>
  <si>
    <t>Otros</t>
  </si>
  <si>
    <t>Reembolsables</t>
  </si>
  <si>
    <t>Servicios</t>
  </si>
  <si>
    <t>Cajas Menores</t>
  </si>
  <si>
    <t>Costos Consorcios y UT</t>
  </si>
  <si>
    <t>Dotaciones Campamentos</t>
  </si>
  <si>
    <t>Utiles, Papelería y Fotocopias</t>
  </si>
  <si>
    <t>Topografía</t>
  </si>
  <si>
    <t>Mantenimiento y reparaciones</t>
  </si>
  <si>
    <t>Estado de Resultado Integral</t>
  </si>
  <si>
    <t>ACTIVOS</t>
  </si>
  <si>
    <t>Activos Corrientes</t>
  </si>
  <si>
    <t>Activos No Corrientes</t>
  </si>
  <si>
    <t>Efectivo y Equivalentes al efectivo</t>
  </si>
  <si>
    <t>Caja y Bancos</t>
  </si>
  <si>
    <t>Instrumentos Financieros</t>
  </si>
  <si>
    <t>Cuentas Comerciales</t>
  </si>
  <si>
    <t>Cuentas por cobrar a directores</t>
  </si>
  <si>
    <t>Cuentas por cobrar a socios y accionistas</t>
  </si>
  <si>
    <t>Activos por impuestos Corrientes</t>
  </si>
  <si>
    <t>Cuentas por cobrar a trabajadores</t>
  </si>
  <si>
    <t>Deudores Varios</t>
  </si>
  <si>
    <t>Propiedades, planta y equipos</t>
  </si>
  <si>
    <t>Intangibles</t>
  </si>
  <si>
    <t>Diferidos</t>
  </si>
  <si>
    <t>PASIVOS</t>
  </si>
  <si>
    <t>Pasivos Corrientes</t>
  </si>
  <si>
    <t>Cuentas Comerciales por Pagar</t>
  </si>
  <si>
    <t>Otras Cuentas por Pagar</t>
  </si>
  <si>
    <t>Impuestos Corrientes</t>
  </si>
  <si>
    <t>Beneficios a empleados</t>
  </si>
  <si>
    <t>Otros Pasivos</t>
  </si>
  <si>
    <t>Pasivos No Corrientes</t>
  </si>
  <si>
    <t>Capital Social</t>
  </si>
  <si>
    <t>Reservas</t>
  </si>
  <si>
    <t>Utilidades Acumuladas</t>
  </si>
  <si>
    <t>Ganancias Retenidas</t>
  </si>
  <si>
    <t>TOTAL PASIVO Y PATRIMONIO</t>
  </si>
  <si>
    <t>TOTAL ACTIVOS</t>
  </si>
  <si>
    <t>TOTAL PASIVOS</t>
  </si>
  <si>
    <t>TOTAL PATRIMONIO</t>
  </si>
  <si>
    <t>%</t>
  </si>
  <si>
    <t>Utilidad del Ejercicio</t>
  </si>
  <si>
    <t>COP (M)</t>
  </si>
  <si>
    <t>Cuentas Comerciales y Otras CxC</t>
  </si>
  <si>
    <t>2018 (Pry)</t>
  </si>
  <si>
    <t>Arrendamientos</t>
  </si>
  <si>
    <t>Adq prop planta y equipo</t>
  </si>
  <si>
    <t>Contribuciones y Afiliaciones</t>
  </si>
  <si>
    <t>Mantenimiento y Reparaciones</t>
  </si>
  <si>
    <t>Elementos de Aseo y Cafeteria</t>
  </si>
  <si>
    <t>Taxis y Buses</t>
  </si>
  <si>
    <t>Casino y Restaurante</t>
  </si>
  <si>
    <t>Utilidad Antes de Impuestos</t>
  </si>
  <si>
    <t>IPC</t>
  </si>
  <si>
    <t>Var 17 (P) - 18 (P)</t>
  </si>
  <si>
    <t>Margen Bruto</t>
  </si>
  <si>
    <t>Salario Mínimo</t>
  </si>
  <si>
    <t>Tasa Impositiva</t>
  </si>
  <si>
    <t>Proyectos Especiales</t>
  </si>
  <si>
    <t>BANCO DE BOGOTA -GERENCIA SR</t>
  </si>
  <si>
    <t>Ingresos por cobrar no facturados</t>
  </si>
  <si>
    <t>DERECHOS FIDUCIARIOS (URBAIN)</t>
  </si>
  <si>
    <t>Ing Fin - Otros Ingresos</t>
  </si>
  <si>
    <t>Indemnizaciones y diversos</t>
  </si>
  <si>
    <t>Recuperaciones (Prov. y reintegros)</t>
  </si>
  <si>
    <t>Gastos Extraordinarios (Ejerc. anteriores e imp. asum.)</t>
  </si>
  <si>
    <t>Otros (donaciones, imp. riq.)</t>
  </si>
  <si>
    <t>Ingresos Financieros (Intereses)</t>
  </si>
  <si>
    <t>Utilidad venta inversiones y participaciones</t>
  </si>
  <si>
    <t>Derechos Fiduciarios (Urbain)</t>
  </si>
  <si>
    <t>Para 450 millones mas de ebitda</t>
  </si>
  <si>
    <t>Para 900 millones mas de ebitda</t>
  </si>
  <si>
    <t>MJP - Socio Industrial (préstamo)</t>
  </si>
  <si>
    <t>Anticipos y avances (Syasa)</t>
  </si>
  <si>
    <t>Retención sobre contratos (Garantía)</t>
  </si>
  <si>
    <t>Urbain</t>
  </si>
  <si>
    <t>Metrópolis</t>
  </si>
  <si>
    <t>Participación San Roque</t>
  </si>
  <si>
    <t>Participación Metrópolis</t>
  </si>
  <si>
    <t>Diferidos (Impuesto)</t>
  </si>
  <si>
    <t>Otros (Dividendos y Participaciones)</t>
  </si>
  <si>
    <t>Adecuación e instalaciones</t>
  </si>
  <si>
    <t>Activo Corriente / Pasivo Corriente</t>
  </si>
  <si>
    <t>Activo Corriente</t>
  </si>
  <si>
    <t>Pasivo Corriente</t>
  </si>
  <si>
    <t>CUENTAS COMERCIALES Y OTRAS CUENTAS POR COBRAR</t>
  </si>
  <si>
    <t>Pasivo Total</t>
  </si>
  <si>
    <t>Patrimonio</t>
  </si>
  <si>
    <t>ENDEUDAMIENTO</t>
  </si>
  <si>
    <t>&gt; 2</t>
  </si>
  <si>
    <t>&lt; 0,50</t>
  </si>
  <si>
    <t>Pasivo Total / Activo Total</t>
  </si>
  <si>
    <t>COBERTURA DE INTERESES</t>
  </si>
  <si>
    <t>Utilidad Operacional / Gastos de Intereses</t>
  </si>
  <si>
    <t>Intereses acumulados</t>
  </si>
  <si>
    <t>RENTABILIDAD DEL PATRIMONIO</t>
  </si>
  <si>
    <t>RENTABILIDAD DEL ACTIVO</t>
  </si>
  <si>
    <t>&gt; 0,10</t>
  </si>
  <si>
    <t>Utilidad Operacional/ Patrimonio</t>
  </si>
  <si>
    <t>Utilidad Operacional / Activo Total</t>
  </si>
  <si>
    <t>Gasto de Ventas</t>
  </si>
  <si>
    <t>Cuentas por cobrar no facturados</t>
  </si>
  <si>
    <t>Rotación de Cartera (Con No facturados)</t>
  </si>
  <si>
    <t>13802842</t>
  </si>
  <si>
    <t>UTILIDADES VALORACION INV POR COBRAR FID.</t>
  </si>
  <si>
    <t>23652531</t>
  </si>
  <si>
    <t xml:space="preserve">MANDATO -SERVICIOS PN NO DECLARANTE RENTA 6% </t>
  </si>
  <si>
    <t>&gt; 10</t>
  </si>
  <si>
    <t>12040107</t>
  </si>
  <si>
    <t>FIDUCIARIA BOGOTA SAN ROQUE</t>
  </si>
  <si>
    <t>170545</t>
  </si>
  <si>
    <t>AFILIACIONES Y SUSCRIPCIONES</t>
  </si>
  <si>
    <t>2195</t>
  </si>
  <si>
    <t>OTRAS OBLIGACIONES</t>
  </si>
  <si>
    <t>219520</t>
  </si>
  <si>
    <t>SOCIOS O ACCIONISTAS</t>
  </si>
  <si>
    <t>219595</t>
  </si>
  <si>
    <t>9130236528</t>
  </si>
  <si>
    <t>SERVICIOS PN NO DECLARANTES RENTA 6%</t>
  </si>
  <si>
    <t>9140236524</t>
  </si>
  <si>
    <t>9140236526</t>
  </si>
  <si>
    <t>Parcial 2017</t>
  </si>
  <si>
    <t>Parcial 2018</t>
  </si>
  <si>
    <t>Var 2016 - 2017</t>
  </si>
  <si>
    <t>729594</t>
  </si>
  <si>
    <t>COSTO ESTIMACION CONTABLE</t>
  </si>
  <si>
    <t>13802814</t>
  </si>
  <si>
    <t>COSTOS COMISION FIDUCIARIA</t>
  </si>
  <si>
    <t>240805</t>
  </si>
  <si>
    <t>IMPUESTO SOBRE LAS VENTAS GENERADO</t>
  </si>
  <si>
    <t>13551504</t>
  </si>
  <si>
    <t>AUTORRETENCIONES BARRANQUILLA</t>
  </si>
  <si>
    <t>23657516</t>
  </si>
  <si>
    <t>AUTORRENTENCIONES BARRANQUILLA</t>
  </si>
  <si>
    <t>28051010</t>
  </si>
  <si>
    <t xml:space="preserve">FIDUCIARIA </t>
  </si>
  <si>
    <t>Var 2015 - 2016</t>
  </si>
  <si>
    <t>Var 2014 - 2015</t>
  </si>
  <si>
    <t xml:space="preserve">OBSERVACIONES: </t>
  </si>
  <si>
    <t>Inmoval + 2020 + Fonval</t>
  </si>
  <si>
    <t>CDT</t>
  </si>
  <si>
    <t>Otras Obligaciones Financieras</t>
  </si>
  <si>
    <t>2017</t>
  </si>
  <si>
    <t>INTERVENTORIA</t>
  </si>
  <si>
    <t>GERENCIA</t>
  </si>
  <si>
    <t>Contribución a Utilidad Bruta</t>
  </si>
  <si>
    <t>Contribución a Utilidad Operacional</t>
  </si>
  <si>
    <t>ASESORIAS, PRESUPUESTOS Y OTROS</t>
  </si>
  <si>
    <t>NO ASIGNADO A CENTRO DE COSTO</t>
  </si>
  <si>
    <t>ROI</t>
  </si>
  <si>
    <t>UAI (Acum)</t>
  </si>
  <si>
    <t>Var 2017 - 2018</t>
  </si>
  <si>
    <t>12040108</t>
  </si>
  <si>
    <t>FIDUCIARIA BOGOTA 2-1 61807 URBAIN 52</t>
  </si>
  <si>
    <t>13552020</t>
  </si>
  <si>
    <t>SOBRANTE LIQ PRIVADA DE INDUSTRIA Y COMERCIO</t>
  </si>
  <si>
    <t>13802830</t>
  </si>
  <si>
    <t>TRANSFERENCIA DEL INMUEBLE</t>
  </si>
  <si>
    <t>13802837</t>
  </si>
  <si>
    <t>LIQUIDACION CONTRATO FIDUCIARIO</t>
  </si>
  <si>
    <t>415552</t>
  </si>
  <si>
    <t>ACT. EMPRES DE CONSULTORIA NO FACT AÑO ANTER</t>
  </si>
  <si>
    <t>41555205</t>
  </si>
  <si>
    <t>HONORARIOS PROYECTOS NO FACT. AÑO ANTERIOR</t>
  </si>
  <si>
    <t>41555210</t>
  </si>
  <si>
    <t>GASTOS DE PERSONAL NO FACT AÑO ANTERIOR</t>
  </si>
  <si>
    <t>41555215</t>
  </si>
  <si>
    <t>REEMBOLSABLES NO FACT. AÑO ANTERIOR</t>
  </si>
  <si>
    <t>41555220</t>
  </si>
  <si>
    <t>TOPOGRAFIA NO FACT AÑO ANTERIOR</t>
  </si>
  <si>
    <t>41555225</t>
  </si>
  <si>
    <t>HONORARIOS ITS NO FACT. AÑO ANTERIOR</t>
  </si>
  <si>
    <t>41555230</t>
  </si>
  <si>
    <t xml:space="preserve">No cambiar parámetros. Está vinculado con presupuesto. </t>
  </si>
  <si>
    <t>Presupuesto 2018</t>
  </si>
  <si>
    <t>Ejecución</t>
  </si>
  <si>
    <t>723590</t>
  </si>
  <si>
    <t>9140236801</t>
  </si>
  <si>
    <t>ACUMULADO</t>
  </si>
  <si>
    <t>Estado de Resultado Integral Comparativo</t>
  </si>
  <si>
    <t>AÑO COMPLETO</t>
  </si>
  <si>
    <t>Var 2017 - 2018 (Pry)</t>
  </si>
  <si>
    <t>PPTO AÑO</t>
  </si>
  <si>
    <t>PPTO ACUM</t>
  </si>
  <si>
    <t>7256</t>
  </si>
  <si>
    <t xml:space="preserve">ADQ. PROP. PLANTA Y EQUIPO </t>
  </si>
  <si>
    <t>725605</t>
  </si>
  <si>
    <t>PROPIEDAD PLANTA Y EQUIPO - INTANGIBLES</t>
  </si>
  <si>
    <t>72560528</t>
  </si>
  <si>
    <t>72560530</t>
  </si>
  <si>
    <t>Fiducia Urbain</t>
  </si>
  <si>
    <t>72560535</t>
  </si>
  <si>
    <t>ACTIVOS INTANGIBLES</t>
  </si>
  <si>
    <t>Pendiente Soporte por cargo</t>
  </si>
  <si>
    <t>Datos para flujo de caja</t>
  </si>
  <si>
    <t>Gasto de Administración</t>
  </si>
  <si>
    <t>Total semanal</t>
  </si>
  <si>
    <t>370528</t>
  </si>
  <si>
    <t>EJERCICIO 2017</t>
  </si>
  <si>
    <t>913023680510</t>
  </si>
  <si>
    <t>ICA 10X MIL</t>
  </si>
  <si>
    <t>13550707</t>
  </si>
  <si>
    <t>RTE FTE CONTRATO DE OBRA CONSTRUCCION 2%</t>
  </si>
  <si>
    <t>13551813</t>
  </si>
  <si>
    <t>POPAYAN - ICA RETENIDO 6 X 1000</t>
  </si>
  <si>
    <t>13551814</t>
  </si>
  <si>
    <t>SOACHA - ICA RETENIDO 5 X 1000</t>
  </si>
  <si>
    <t>24080502</t>
  </si>
  <si>
    <t>IVA  A.I.U. A LA TARIFA 19%</t>
  </si>
  <si>
    <t>41301005</t>
  </si>
  <si>
    <t>CONSTRUCCION DE OBRA  A.I.U. OPER. GRAVADAS</t>
  </si>
  <si>
    <t>41301010</t>
  </si>
  <si>
    <t>CONSTRUCCION DE OBRA  A.I.U OPER. NO GRAVADAS</t>
  </si>
  <si>
    <t>913023680511</t>
  </si>
  <si>
    <t>ICA 5 X MIL</t>
  </si>
  <si>
    <t>9140236541</t>
  </si>
  <si>
    <t>COMPRAS DE COMBUSTIBLES 0.10%</t>
  </si>
  <si>
    <t>9140236805</t>
  </si>
  <si>
    <t>ICA 13.8 X MIL</t>
  </si>
  <si>
    <t>ok</t>
  </si>
  <si>
    <t>Anticipos y avances (Prov y Syasa)</t>
  </si>
  <si>
    <t>Obligaciones Financieras</t>
  </si>
  <si>
    <t>A Dic 2017</t>
  </si>
  <si>
    <t>Estructura de Capital a Diciembre 2017</t>
  </si>
  <si>
    <t>Caja Inicial</t>
  </si>
  <si>
    <t>Movimiento de Efectivo</t>
  </si>
  <si>
    <t>Caja Final</t>
  </si>
  <si>
    <t>Saldo Inicial</t>
  </si>
  <si>
    <t>Saldo Final</t>
  </si>
  <si>
    <t>Costo de Ventas Objetivo</t>
  </si>
  <si>
    <t>12450525</t>
  </si>
  <si>
    <t>12450526</t>
  </si>
  <si>
    <t>FIDUCIARIA BOGOTA SAN ROQUE - LOTE CAJICA</t>
  </si>
  <si>
    <t>12450527</t>
  </si>
  <si>
    <t>4130</t>
  </si>
  <si>
    <t>413010</t>
  </si>
  <si>
    <t>CONSTRUCCION DE EDIFICIOS Y OBRAS DE ING. CIV</t>
  </si>
  <si>
    <t>721515</t>
  </si>
  <si>
    <t>91402365</t>
  </si>
  <si>
    <t>91402368</t>
  </si>
  <si>
    <t>A Abr 2018</t>
  </si>
  <si>
    <t>(+) Otros Ingresos</t>
  </si>
  <si>
    <t>Cumpl. Presup.</t>
  </si>
  <si>
    <t>(-) Gastos de Administración</t>
  </si>
  <si>
    <t>(-) Gastos de Ventas</t>
  </si>
  <si>
    <t>(-) Otros Gastos</t>
  </si>
  <si>
    <t>(+) Ingresos Financieros</t>
  </si>
  <si>
    <t>(-) Gastos Financieros</t>
  </si>
  <si>
    <t>(-) Impuestos</t>
  </si>
  <si>
    <t>(-) Costo de Ventas</t>
  </si>
  <si>
    <t>Datos para gráfica indicadores</t>
  </si>
  <si>
    <t>Personal en obra</t>
  </si>
  <si>
    <t>Personal  técnico indirecto</t>
  </si>
  <si>
    <t>Activos Inmobiliarios (SR, Met, Urb)</t>
  </si>
  <si>
    <t>Retenciones y Aportes (Nómina)</t>
  </si>
  <si>
    <t>A Dic 2016</t>
  </si>
  <si>
    <t>A Dic 2015</t>
  </si>
  <si>
    <t>A Dic 2014</t>
  </si>
  <si>
    <t>Año 2016</t>
  </si>
  <si>
    <t>Año 2014</t>
  </si>
  <si>
    <t>Año 2015</t>
  </si>
  <si>
    <t>Año 2017</t>
  </si>
  <si>
    <t>Año 2018</t>
  </si>
  <si>
    <t>Proyectos de gerencia (#)</t>
  </si>
  <si>
    <t>Ingresos sin PE</t>
  </si>
  <si>
    <t>Costo de Personal sin PE</t>
  </si>
  <si>
    <t>INGRESOS Y UTILIDADES</t>
  </si>
  <si>
    <t>Construcciones</t>
  </si>
  <si>
    <t>Ingreso Total</t>
  </si>
  <si>
    <t>Ing. Interventoría</t>
  </si>
  <si>
    <t>Ing. Gerencia</t>
  </si>
  <si>
    <t>Ing. Asesorias, Ppto y otros</t>
  </si>
  <si>
    <t>Cont. Gerencia</t>
  </si>
  <si>
    <t>Cont. Asesorías, ppto y otros</t>
  </si>
  <si>
    <t>Ing. Asesorias, ppto y otros</t>
  </si>
  <si>
    <t>Cont. Interventoría</t>
  </si>
  <si>
    <t>Ingreso en CeCo Gerencia</t>
  </si>
  <si>
    <t>Gerencia</t>
  </si>
  <si>
    <t>Proyectos Gerencia</t>
  </si>
  <si>
    <t>Proyectos Interventoría</t>
  </si>
  <si>
    <t>Proyectos Otros</t>
  </si>
  <si>
    <t>Cuenta Ahorros</t>
  </si>
  <si>
    <t>Cuenta Corriente</t>
  </si>
  <si>
    <t>Syasa</t>
  </si>
  <si>
    <t>Payc</t>
  </si>
  <si>
    <t>Terceros</t>
  </si>
  <si>
    <t>Efectivo y Equivalentes al Efectivo</t>
  </si>
  <si>
    <t>Fidubogotá</t>
  </si>
  <si>
    <t>Alianza</t>
  </si>
  <si>
    <t>Citivalores</t>
  </si>
  <si>
    <t>Cartera</t>
  </si>
  <si>
    <t>Cartera Consorcios y UT</t>
  </si>
  <si>
    <t>Dividendos y/o participaciones</t>
  </si>
  <si>
    <t>Ingresos por cobrar Consorcios</t>
  </si>
  <si>
    <t>Ver detalle</t>
  </si>
  <si>
    <t>De Clientes</t>
  </si>
  <si>
    <t>Mandato - Dinero en cuenta pendiente por ejecutar</t>
  </si>
  <si>
    <t>Consorcios</t>
  </si>
  <si>
    <t>Sobre Contratos</t>
  </si>
  <si>
    <t>Ingreso por personal</t>
  </si>
  <si>
    <t>Cuantos tuvieron utilidad superior a xx y cuantos menor a xx</t>
  </si>
  <si>
    <t xml:space="preserve">Dice en que contratos no debemos meternos, que hicimos mal en esos </t>
  </si>
  <si>
    <t>9140429581</t>
  </si>
  <si>
    <t>RECUP COSTOS Y GASTOS/ AJUSTE AL PESO</t>
  </si>
  <si>
    <t>Revisar 134520</t>
  </si>
  <si>
    <t>Revisar detalle</t>
  </si>
  <si>
    <t>A Junio 2016</t>
  </si>
  <si>
    <t>A Junio 2015</t>
  </si>
  <si>
    <t>A Junio 2014</t>
  </si>
  <si>
    <t>Ingreso Acum.</t>
  </si>
  <si>
    <t>13550708</t>
  </si>
  <si>
    <t>RTE FTE SERVICIOS 4%</t>
  </si>
  <si>
    <t>Var A Julio 17 - 18</t>
  </si>
  <si>
    <t>???</t>
  </si>
  <si>
    <t>????</t>
  </si>
  <si>
    <t>A Ago 2018</t>
  </si>
  <si>
    <t>MENSUAL - AGOSTO</t>
  </si>
  <si>
    <t>A ago 2018</t>
  </si>
  <si>
    <t>Estado de Resultado Integral Comparativo A Agosto</t>
  </si>
  <si>
    <t>A Agosto 2018</t>
  </si>
  <si>
    <t>A Agosto 2017</t>
  </si>
  <si>
    <t>Var Dic 17 - Ago 18</t>
  </si>
  <si>
    <t>233545</t>
  </si>
  <si>
    <t xml:space="preserve">GASTOS TRANSPORTES - PARQUEADEROS </t>
  </si>
  <si>
    <t>9130236541</t>
  </si>
  <si>
    <t>Ingreso</t>
  </si>
  <si>
    <t>Facturado</t>
  </si>
  <si>
    <t>Estimado</t>
  </si>
  <si>
    <t>Acumulado</t>
  </si>
  <si>
    <t>Estructura de Capital a Agosto de 2018</t>
  </si>
  <si>
    <t>CeCo</t>
  </si>
  <si>
    <t>Nombre CeCo</t>
  </si>
  <si>
    <t>Nivel 2</t>
  </si>
  <si>
    <t>Concepto</t>
  </si>
  <si>
    <t>cuenombre</t>
  </si>
  <si>
    <t>Total general</t>
  </si>
  <si>
    <t>CENTRO INTERNACIONAL DE CONVENCIONES (CICB)</t>
  </si>
  <si>
    <t>Sin Ingreso</t>
  </si>
  <si>
    <t>Otros costos de ventas</t>
  </si>
  <si>
    <t>Total 1358</t>
  </si>
  <si>
    <t>HOSPITAL UNIVERSITARIO FUNDACIÓN SANTA FE - INTEGRACIÓN</t>
  </si>
  <si>
    <t>Total 1755</t>
  </si>
  <si>
    <t>SAN ROQUE</t>
  </si>
  <si>
    <t>Total 1674</t>
  </si>
  <si>
    <t>GIMNASIO MODERNO - RESTAURACION</t>
  </si>
  <si>
    <t>Sin Ingreso por personal</t>
  </si>
  <si>
    <t>Contrato lleno</t>
  </si>
  <si>
    <t>Total 1409</t>
  </si>
  <si>
    <t>Total 1626</t>
  </si>
  <si>
    <t>PROYECTOS VARIOS AVIANCA</t>
  </si>
  <si>
    <t>Sin contrato al cierre</t>
  </si>
  <si>
    <t>Sin facturar</t>
  </si>
  <si>
    <t>Total 1806</t>
  </si>
  <si>
    <t>COLORE LA CENTRAL</t>
  </si>
  <si>
    <t>Total 1834</t>
  </si>
  <si>
    <t>PISOS 13,14 y QUINCE HOSPITAL UNIVERSITARIO EL BOSQUE  - COMPENSAR</t>
  </si>
  <si>
    <t>Total 1835</t>
  </si>
  <si>
    <t>LOCAL ARTURO CALLE VIVA ENVIGADO</t>
  </si>
  <si>
    <t>Total 1841</t>
  </si>
  <si>
    <t>COLORE CASABLANCA</t>
  </si>
  <si>
    <t>Ingreso anticipado</t>
  </si>
  <si>
    <t>Total 1833</t>
  </si>
  <si>
    <t>BODEGA BAENAMORA</t>
  </si>
  <si>
    <t>Total 1818</t>
  </si>
  <si>
    <t>CENTRO CORPORATIVO SERENA DEL MAR</t>
  </si>
  <si>
    <t>Total 1647</t>
  </si>
  <si>
    <t>LOCAL ARTURO CALLE VIVA TUNJA</t>
  </si>
  <si>
    <t>Total 1843</t>
  </si>
  <si>
    <t>EDIFICIO CALLE 93 - CARRERA 15 EXTERNADO</t>
  </si>
  <si>
    <t>Total 1739</t>
  </si>
  <si>
    <t>LOCAL ARTURO CALLE SANTA FE MEDELLIN</t>
  </si>
  <si>
    <t>Total 1839</t>
  </si>
  <si>
    <t>CAMBIO CUBIERTAS DEL CENTRO COMERCIAL ANDINO</t>
  </si>
  <si>
    <t>Total 1845</t>
  </si>
  <si>
    <t>SINIESTRO INCENCIO CENTRO INTERNACIONAL DE CONVENCIONES AGORA</t>
  </si>
  <si>
    <t>Total 1832</t>
  </si>
  <si>
    <t>REMODELACION Y SUMINISTRO DE LOS BAÑOS DEL CENTRO COMERCIAL ANDINO</t>
  </si>
  <si>
    <t>Cajas menores. Reclasificar julio y agosto</t>
  </si>
  <si>
    <t>Total 1850</t>
  </si>
  <si>
    <t>ZONAS EXTERIORES CENTRO COMERCIAL ANDINO</t>
  </si>
  <si>
    <t>Total 1849</t>
  </si>
  <si>
    <t>ASESORIAS ESPECIALIZADAS UNIVERSIDAD EL ROSARIO</t>
  </si>
  <si>
    <t>Total 1733</t>
  </si>
  <si>
    <t>LOCAL ARTURO CALLE VENTURA PLAZA</t>
  </si>
  <si>
    <t>Total 1844</t>
  </si>
  <si>
    <t>Sin ingreso</t>
  </si>
  <si>
    <t>BODEGAS CELTA</t>
  </si>
  <si>
    <t>Total 1508</t>
  </si>
  <si>
    <t>LOCAL ARTURO CALLE CHIPICHAPE</t>
  </si>
  <si>
    <t>Total 1842</t>
  </si>
  <si>
    <t>PARQUEADEROS GATA GOLOSA OTROS</t>
  </si>
  <si>
    <t>Total 1698</t>
  </si>
  <si>
    <t>K5 CALLE 32</t>
  </si>
  <si>
    <t>Total 1727</t>
  </si>
  <si>
    <t>PROYECTOS UNIVERSIDAD DE LOS ANDES</t>
  </si>
  <si>
    <t>Total 1715</t>
  </si>
  <si>
    <t>PISO 3 Y 3M UNIANDES - CENTRO CORPORATIVO SERENA DEL MAR</t>
  </si>
  <si>
    <t>Total 1743</t>
  </si>
  <si>
    <t>ARTURO CALLE GUACARÍ</t>
  </si>
  <si>
    <t>Total 1769</t>
  </si>
  <si>
    <t>MEGAVITRINA GERENCIA</t>
  </si>
  <si>
    <t>Total 1824</t>
  </si>
  <si>
    <t>FACHADAS CENTRO COMERCIAL ATLANTIS</t>
  </si>
  <si>
    <t>Total 1753</t>
  </si>
  <si>
    <t>PROYECTOS VARIOS UNI EXTERNADO</t>
  </si>
  <si>
    <t>Total 1758</t>
  </si>
  <si>
    <t>POLITECNICO GRAN COLOMBIANO</t>
  </si>
  <si>
    <t>Total 1701</t>
  </si>
  <si>
    <t>REMODELACIÓN CENTRO COMERCIAL METRÓPOLIS</t>
  </si>
  <si>
    <t>Total 1507</t>
  </si>
  <si>
    <t>REMODELACIÓN CENTRO COMERCIAL SALITRE PLAZA</t>
  </si>
  <si>
    <t>Total 1618</t>
  </si>
  <si>
    <t>COLEGIO HELVETIA FASE 1 ETAPA 2</t>
  </si>
  <si>
    <t>Total 1596</t>
  </si>
  <si>
    <t>CENTRO HOSPITALARIO SERENA DEL MAR</t>
  </si>
  <si>
    <t>Total 1385</t>
  </si>
  <si>
    <t>BLOQUE C - UNI ANDES</t>
  </si>
  <si>
    <t>Total 1631</t>
  </si>
  <si>
    <t>PRIMEROS EDIFICIOS U. CENTRAL</t>
  </si>
  <si>
    <t>Total 1756</t>
  </si>
  <si>
    <t>DESARROLLO CAMPUS UNI. EAN</t>
  </si>
  <si>
    <t>Total 1580</t>
  </si>
  <si>
    <t>PLAZAS CREA Y SUEÑA ANDINO</t>
  </si>
  <si>
    <t>Total 1677</t>
  </si>
  <si>
    <t>EDIFICIO SANTA MARIA</t>
  </si>
  <si>
    <t>Total 1723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</si>
</sst>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1" formatCode="_-* #,##0_-;\-* #,##0_-;_-* &quot;-&quot;_-;_-@_-"/>
    <numFmt numFmtId="43" formatCode="_-* #,##0.00_-;\-* #,##0.00_-;_-* &quot;-&quot;??_-;_-@_-"/>
    <numFmt numFmtId="164" formatCode="#,###,"/>
    <numFmt numFmtId="165" formatCode="0.0%"/>
    <numFmt numFmtId="166" formatCode="_-* #,##0.0_-;\-* #,##0.0_-;_-* &quot;-&quot;_-;_-@_-"/>
    <numFmt numFmtId="167" formatCode="_(&quot;$&quot;\ * #,##0.00_);_(&quot;$&quot;\ * \(#,##0.00\);_(&quot;$&quot;\ * &quot;-&quot;??_);_(@_)"/>
    <numFmt numFmtId="168" formatCode="[$-C0A]mmm\-yy;@"/>
    <numFmt numFmtId="169" formatCode="_ &quot;$&quot;\ * #,##0.00_ ;_ &quot;$&quot;\ * \-#,##0.00_ ;_ &quot;$&quot;\ * &quot;-&quot;??_ ;_ @_ "/>
    <numFmt numFmtId="170" formatCode="_ * #,##0.00_ ;_ * \-#,##0.00_ ;_ * &quot;-&quot;??_ ;_ @_ "/>
    <numFmt numFmtId="171" formatCode="_-* #,##0.00_-;\-* #,##0.00_-;_-* &quot;-&quot;_-;_-@_-"/>
    <numFmt numFmtId="172" formatCode="_-* #,##0.000_-;\-* #,##0.000_-;_-* &quot;-&quot;_-;_-@_-"/>
    <numFmt numFmtId="173" formatCode="#,###.000,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6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6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8"/>
      <color rgb="FF924F22"/>
      <name val="Calibri"/>
      <family val="2"/>
      <scheme val="minor"/>
    </font>
    <font>
      <b/>
      <sz val="14"/>
      <color rgb="FF643717"/>
      <name val="Calibri"/>
      <family val="2"/>
      <scheme val="minor"/>
    </font>
    <font>
      <sz val="10"/>
      <color rgb="FFE2A67E"/>
      <name val="Calibri"/>
      <family val="2"/>
      <scheme val="minor"/>
    </font>
    <font>
      <sz val="8"/>
      <color rgb="FFE2A67E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rgb="FF422100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422100"/>
      <name val="Calibri"/>
      <family val="2"/>
      <scheme val="minor"/>
    </font>
    <font>
      <b/>
      <sz val="10"/>
      <color rgb="FF4221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rgb="FF663300"/>
      <name val="Calibri"/>
      <family val="2"/>
      <scheme val="minor"/>
    </font>
    <font>
      <sz val="10"/>
      <color rgb="FF663300"/>
      <name val="Calibri"/>
      <family val="2"/>
      <scheme val="minor"/>
    </font>
    <font>
      <b/>
      <sz val="8"/>
      <color rgb="FF663300"/>
      <name val="Calibri"/>
      <family val="2"/>
      <scheme val="minor"/>
    </font>
    <font>
      <sz val="10"/>
      <color theme="5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8"/>
      <color theme="0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43717"/>
        <bgColor indexed="64"/>
      </patternFill>
    </fill>
    <fill>
      <patternFill patternType="solid">
        <fgColor rgb="FF924F22"/>
        <bgColor indexed="64"/>
      </patternFill>
    </fill>
    <fill>
      <patternFill patternType="solid">
        <fgColor rgb="FFC2692C"/>
        <bgColor indexed="64"/>
      </patternFill>
    </fill>
    <fill>
      <patternFill patternType="solid">
        <fgColor rgb="FFDA9160"/>
        <bgColor indexed="64"/>
      </patternFill>
    </fill>
    <fill>
      <patternFill patternType="solid">
        <fgColor rgb="FFF7E8DD"/>
        <bgColor indexed="64"/>
      </patternFill>
    </fill>
    <fill>
      <patternFill patternType="solid">
        <fgColor rgb="FFE9BD9F"/>
        <bgColor indexed="64"/>
      </patternFill>
    </fill>
    <fill>
      <patternFill patternType="solid">
        <fgColor rgb="FF422100"/>
        <bgColor indexed="64"/>
      </patternFill>
    </fill>
    <fill>
      <patternFill patternType="solid">
        <fgColor rgb="FFE6B28E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49732F"/>
        <bgColor indexed="64"/>
      </patternFill>
    </fill>
    <fill>
      <patternFill patternType="solid">
        <fgColor rgb="FF5E913B"/>
        <bgColor indexed="64"/>
      </patternFill>
    </fill>
    <fill>
      <patternFill patternType="solid">
        <fgColor rgb="FF8EC26A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lightUp">
        <fgColor theme="7" tint="0.59996337778862885"/>
        <bgColor theme="0"/>
      </patternFill>
    </fill>
    <fill>
      <patternFill patternType="lightUp">
        <fgColor theme="5" tint="0.59996337778862885"/>
        <bgColor theme="0"/>
      </patternFill>
    </fill>
    <fill>
      <patternFill patternType="lightDown">
        <fgColor theme="9" tint="0.59996337778862885"/>
        <bgColor theme="0"/>
      </patternFill>
    </fill>
    <fill>
      <patternFill patternType="lightDown">
        <fgColor theme="8" tint="0.59996337778862885"/>
        <bgColor theme="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hair">
        <color theme="8"/>
      </left>
      <right style="hair">
        <color theme="8"/>
      </right>
      <top style="hair">
        <color theme="8"/>
      </top>
      <bottom style="hair">
        <color theme="8"/>
      </bottom>
      <diagonal/>
    </border>
    <border>
      <left style="hair">
        <color rgb="FF924F22"/>
      </left>
      <right style="hair">
        <color rgb="FF924F22"/>
      </right>
      <top style="hair">
        <color rgb="FF924F22"/>
      </top>
      <bottom style="hair">
        <color rgb="FF924F22"/>
      </bottom>
      <diagonal/>
    </border>
    <border>
      <left style="hair">
        <color rgb="FF924F22"/>
      </left>
      <right/>
      <top style="hair">
        <color rgb="FF924F22"/>
      </top>
      <bottom style="hair">
        <color rgb="FF924F22"/>
      </bottom>
      <diagonal/>
    </border>
    <border>
      <left/>
      <right style="hair">
        <color rgb="FF924F22"/>
      </right>
      <top style="hair">
        <color rgb="FF924F22"/>
      </top>
      <bottom style="hair">
        <color rgb="FF924F22"/>
      </bottom>
      <diagonal/>
    </border>
    <border>
      <left style="hair">
        <color rgb="FF924F22"/>
      </left>
      <right/>
      <top/>
      <bottom style="hair">
        <color rgb="FF924F22"/>
      </bottom>
      <diagonal/>
    </border>
    <border>
      <left/>
      <right style="hair">
        <color rgb="FF924F22"/>
      </right>
      <top/>
      <bottom style="hair">
        <color rgb="FF924F22"/>
      </bottom>
      <diagonal/>
    </border>
    <border>
      <left/>
      <right/>
      <top/>
      <bottom style="hair">
        <color rgb="FF924F22"/>
      </bottom>
      <diagonal/>
    </border>
    <border>
      <left style="hair">
        <color rgb="FFDE9D70"/>
      </left>
      <right style="hair">
        <color rgb="FFDE9D70"/>
      </right>
      <top style="hair">
        <color rgb="FFDE9D70"/>
      </top>
      <bottom style="hair">
        <color rgb="FFDE9D70"/>
      </bottom>
      <diagonal/>
    </border>
    <border>
      <left style="hair">
        <color rgb="FF663300"/>
      </left>
      <right style="hair">
        <color rgb="FF663300"/>
      </right>
      <top style="hair">
        <color rgb="FF663300"/>
      </top>
      <bottom style="hair">
        <color rgb="FF6633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3">
    <xf numFmtId="0" fontId="0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3" fillId="5" borderId="0" applyNumberFormat="0" applyBorder="0" applyAlignment="0" applyProtection="0"/>
    <xf numFmtId="168" fontId="10" fillId="0" borderId="0"/>
    <xf numFmtId="0" fontId="10" fillId="0" borderId="0"/>
    <xf numFmtId="168" fontId="10" fillId="0" borderId="0"/>
    <xf numFmtId="43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0" fillId="0" borderId="0" applyFont="0" applyFill="0" applyBorder="0" applyAlignment="0" applyProtection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9" fontId="10" fillId="0" borderId="0" applyFont="0" applyFill="0" applyBorder="0" applyAlignment="0" applyProtection="0"/>
    <xf numFmtId="0" fontId="1" fillId="0" borderId="0"/>
    <xf numFmtId="167" fontId="10" fillId="0" borderId="0" applyFont="0" applyFill="0" applyBorder="0" applyAlignment="0" applyProtection="0"/>
    <xf numFmtId="0" fontId="10" fillId="0" borderId="0"/>
    <xf numFmtId="167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1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0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10" fillId="0" borderId="0"/>
    <xf numFmtId="0" fontId="10" fillId="0" borderId="0"/>
    <xf numFmtId="43" fontId="1" fillId="0" borderId="0" applyFont="0" applyFill="0" applyBorder="0" applyAlignment="0" applyProtection="0"/>
    <xf numFmtId="17" fontId="4" fillId="9" borderId="2">
      <alignment horizontal="center"/>
    </xf>
    <xf numFmtId="49" fontId="4" fillId="9" borderId="2">
      <alignment horizontal="center"/>
    </xf>
  </cellStyleXfs>
  <cellXfs count="252">
    <xf numFmtId="0" fontId="0" fillId="0" borderId="0" xfId="0"/>
    <xf numFmtId="0" fontId="6" fillId="0" borderId="0" xfId="0" applyFont="1" applyAlignment="1">
      <alignment horizontal="center"/>
    </xf>
    <xf numFmtId="0" fontId="6" fillId="0" borderId="0" xfId="0" applyFont="1"/>
    <xf numFmtId="0" fontId="4" fillId="2" borderId="1" xfId="3" applyFont="1" applyBorder="1" applyAlignment="1">
      <alignment horizontal="center"/>
    </xf>
    <xf numFmtId="17" fontId="4" fillId="2" borderId="1" xfId="3" applyNumberFormat="1" applyFont="1" applyBorder="1" applyAlignment="1">
      <alignment horizontal="center"/>
    </xf>
    <xf numFmtId="0" fontId="6" fillId="4" borderId="1" xfId="5" applyFont="1" applyBorder="1"/>
    <xf numFmtId="164" fontId="6" fillId="4" borderId="1" xfId="5" applyNumberFormat="1" applyFont="1" applyBorder="1"/>
    <xf numFmtId="0" fontId="6" fillId="3" borderId="1" xfId="4" applyFont="1" applyBorder="1"/>
    <xf numFmtId="164" fontId="6" fillId="3" borderId="1" xfId="4" applyNumberFormat="1" applyFont="1" applyBorder="1"/>
    <xf numFmtId="164" fontId="6" fillId="0" borderId="1" xfId="4" applyNumberFormat="1" applyFont="1" applyFill="1" applyBorder="1"/>
    <xf numFmtId="165" fontId="6" fillId="0" borderId="0" xfId="2" applyNumberFormat="1" applyFont="1"/>
    <xf numFmtId="0" fontId="6" fillId="3" borderId="0" xfId="4" applyFont="1" applyBorder="1"/>
    <xf numFmtId="0" fontId="5" fillId="2" borderId="1" xfId="3" applyFont="1" applyBorder="1" applyAlignment="1">
      <alignment horizontal="center"/>
    </xf>
    <xf numFmtId="164" fontId="5" fillId="2" borderId="1" xfId="3" applyNumberFormat="1" applyFont="1" applyBorder="1"/>
    <xf numFmtId="164" fontId="6" fillId="0" borderId="0" xfId="0" applyNumberFormat="1" applyFont="1"/>
    <xf numFmtId="9" fontId="0" fillId="0" borderId="0" xfId="2" applyFont="1"/>
    <xf numFmtId="164" fontId="6" fillId="0" borderId="0" xfId="4" applyNumberFormat="1" applyFont="1" applyFill="1" applyBorder="1"/>
    <xf numFmtId="0" fontId="13" fillId="0" borderId="0" xfId="0" applyFont="1"/>
    <xf numFmtId="0" fontId="6" fillId="0" borderId="2" xfId="4" applyFont="1" applyFill="1" applyBorder="1"/>
    <xf numFmtId="164" fontId="6" fillId="0" borderId="2" xfId="4" applyNumberFormat="1" applyFont="1" applyFill="1" applyBorder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4" fillId="10" borderId="3" xfId="6" applyFont="1" applyFill="1" applyBorder="1" applyAlignment="1">
      <alignment horizontal="center" vertical="center"/>
    </xf>
    <xf numFmtId="164" fontId="6" fillId="0" borderId="2" xfId="4" applyNumberFormat="1" applyFont="1" applyFill="1" applyBorder="1" applyAlignment="1">
      <alignment vertical="center"/>
    </xf>
    <xf numFmtId="0" fontId="5" fillId="12" borderId="3" xfId="4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vertical="center"/>
    </xf>
    <xf numFmtId="0" fontId="5" fillId="11" borderId="3" xfId="5" applyFont="1" applyFill="1" applyBorder="1" applyAlignment="1">
      <alignment horizontal="center" vertical="center"/>
    </xf>
    <xf numFmtId="164" fontId="6" fillId="0" borderId="0" xfId="0" applyNumberFormat="1" applyFont="1" applyAlignment="1">
      <alignment vertical="center"/>
    </xf>
    <xf numFmtId="0" fontId="8" fillId="0" borderId="2" xfId="0" applyFont="1" applyBorder="1" applyAlignment="1">
      <alignment vertical="center"/>
    </xf>
    <xf numFmtId="164" fontId="8" fillId="0" borderId="2" xfId="4" applyNumberFormat="1" applyFont="1" applyFill="1" applyBorder="1" applyAlignment="1">
      <alignment vertical="center"/>
    </xf>
    <xf numFmtId="164" fontId="8" fillId="0" borderId="2" xfId="0" applyNumberFormat="1" applyFont="1" applyBorder="1" applyAlignment="1">
      <alignment vertical="center"/>
    </xf>
    <xf numFmtId="164" fontId="6" fillId="0" borderId="2" xfId="0" applyNumberFormat="1" applyFont="1" applyBorder="1" applyAlignment="1">
      <alignment vertical="center"/>
    </xf>
    <xf numFmtId="0" fontId="8" fillId="0" borderId="0" xfId="0" applyFont="1" applyAlignment="1">
      <alignment vertical="center"/>
    </xf>
    <xf numFmtId="165" fontId="6" fillId="0" borderId="0" xfId="2" applyNumberFormat="1" applyFont="1" applyAlignment="1">
      <alignment vertical="center"/>
    </xf>
    <xf numFmtId="10" fontId="6" fillId="0" borderId="2" xfId="2" applyNumberFormat="1" applyFont="1" applyBorder="1" applyAlignment="1">
      <alignment vertical="center"/>
    </xf>
    <xf numFmtId="0" fontId="8" fillId="13" borderId="2" xfId="0" applyFont="1" applyFill="1" applyBorder="1" applyAlignment="1">
      <alignment vertical="center"/>
    </xf>
    <xf numFmtId="164" fontId="8" fillId="13" borderId="2" xfId="4" applyNumberFormat="1" applyFont="1" applyFill="1" applyBorder="1" applyAlignment="1">
      <alignment vertical="center"/>
    </xf>
    <xf numFmtId="0" fontId="14" fillId="14" borderId="2" xfId="0" applyFont="1" applyFill="1" applyBorder="1" applyAlignment="1">
      <alignment vertical="center"/>
    </xf>
    <xf numFmtId="164" fontId="8" fillId="14" borderId="2" xfId="4" applyNumberFormat="1" applyFont="1" applyFill="1" applyBorder="1" applyAlignment="1">
      <alignment vertical="center"/>
    </xf>
    <xf numFmtId="0" fontId="6" fillId="0" borderId="0" xfId="0" applyFont="1" applyFill="1" applyAlignment="1">
      <alignment vertical="center"/>
    </xf>
    <xf numFmtId="9" fontId="15" fillId="0" borderId="0" xfId="2" applyFont="1" applyFill="1" applyAlignment="1">
      <alignment horizontal="center" vertical="center"/>
    </xf>
    <xf numFmtId="164" fontId="13" fillId="0" borderId="2" xfId="4" applyNumberFormat="1" applyFont="1" applyFill="1" applyBorder="1" applyAlignment="1">
      <alignment vertical="center"/>
    </xf>
    <xf numFmtId="0" fontId="16" fillId="0" borderId="0" xfId="0" applyFont="1" applyAlignment="1">
      <alignment horizontal="center" vertical="center"/>
    </xf>
    <xf numFmtId="0" fontId="4" fillId="0" borderId="0" xfId="41" applyNumberFormat="1" applyFont="1" applyFill="1" applyBorder="1" applyAlignment="1">
      <alignment horizontal="center" vertical="center"/>
    </xf>
    <xf numFmtId="165" fontId="15" fillId="0" borderId="0" xfId="2" applyNumberFormat="1" applyFont="1" applyFill="1" applyAlignment="1">
      <alignment horizontal="center" vertical="center"/>
    </xf>
    <xf numFmtId="164" fontId="17" fillId="0" borderId="2" xfId="4" applyNumberFormat="1" applyFont="1" applyFill="1" applyBorder="1" applyAlignment="1">
      <alignment vertical="center"/>
    </xf>
    <xf numFmtId="0" fontId="17" fillId="0" borderId="2" xfId="0" applyFont="1" applyBorder="1" applyAlignment="1">
      <alignment horizontal="left" indent="3"/>
    </xf>
    <xf numFmtId="9" fontId="18" fillId="0" borderId="0" xfId="2" applyFont="1" applyFill="1" applyAlignment="1">
      <alignment horizontal="center" vertical="center"/>
    </xf>
    <xf numFmtId="165" fontId="18" fillId="0" borderId="0" xfId="2" applyNumberFormat="1" applyFont="1" applyFill="1" applyAlignment="1">
      <alignment horizontal="center" vertical="center"/>
    </xf>
    <xf numFmtId="0" fontId="17" fillId="0" borderId="0" xfId="0" applyFont="1" applyAlignment="1">
      <alignment vertical="center"/>
    </xf>
    <xf numFmtId="164" fontId="19" fillId="14" borderId="2" xfId="4" applyNumberFormat="1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41" fontId="6" fillId="0" borderId="0" xfId="1" applyFont="1" applyAlignment="1">
      <alignment vertical="center"/>
    </xf>
    <xf numFmtId="41" fontId="6" fillId="0" borderId="0" xfId="1" applyFont="1" applyFill="1" applyAlignment="1">
      <alignment vertical="center"/>
    </xf>
    <xf numFmtId="0" fontId="4" fillId="15" borderId="7" xfId="41" applyNumberFormat="1" applyFont="1" applyFill="1" applyBorder="1" applyAlignment="1">
      <alignment horizontal="center" vertical="center"/>
    </xf>
    <xf numFmtId="0" fontId="4" fillId="15" borderId="0" xfId="41" applyNumberFormat="1" applyFont="1" applyFill="1" applyBorder="1" applyAlignment="1">
      <alignment horizontal="center" vertical="center"/>
    </xf>
    <xf numFmtId="0" fontId="4" fillId="15" borderId="2" xfId="41" applyNumberFormat="1" applyFont="1" applyFill="1" applyBorder="1" applyAlignment="1">
      <alignment horizontal="center" vertical="center"/>
    </xf>
    <xf numFmtId="0" fontId="17" fillId="0" borderId="2" xfId="0" applyFont="1" applyBorder="1" applyAlignment="1">
      <alignment horizontal="left" vertical="center" indent="2"/>
    </xf>
    <xf numFmtId="0" fontId="23" fillId="0" borderId="2" xfId="0" applyFont="1" applyBorder="1" applyAlignment="1">
      <alignment horizontal="left" vertical="center" indent="4"/>
    </xf>
    <xf numFmtId="164" fontId="23" fillId="0" borderId="2" xfId="4" applyNumberFormat="1" applyFont="1" applyFill="1" applyBorder="1" applyAlignment="1">
      <alignment vertical="center"/>
    </xf>
    <xf numFmtId="9" fontId="24" fillId="0" borderId="0" xfId="2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17" fontId="4" fillId="15" borderId="2" xfId="41" applyFill="1" applyBorder="1" applyAlignment="1">
      <alignment horizontal="center" vertical="center"/>
    </xf>
    <xf numFmtId="49" fontId="4" fillId="15" borderId="2" xfId="42" applyFill="1" applyBorder="1" applyAlignment="1">
      <alignment horizontal="center" vertical="center"/>
    </xf>
    <xf numFmtId="49" fontId="4" fillId="15" borderId="4" xfId="42" applyFill="1" applyBorder="1" applyAlignment="1">
      <alignment horizontal="center" vertical="center"/>
    </xf>
    <xf numFmtId="0" fontId="2" fillId="15" borderId="0" xfId="3" applyFont="1" applyFill="1" applyAlignment="1">
      <alignment horizontal="center" vertical="center"/>
    </xf>
    <xf numFmtId="0" fontId="2" fillId="15" borderId="0" xfId="3" applyFont="1" applyFill="1" applyAlignment="1">
      <alignment vertical="center"/>
    </xf>
    <xf numFmtId="17" fontId="4" fillId="15" borderId="2" xfId="3" applyNumberFormat="1" applyFont="1" applyFill="1" applyBorder="1" applyAlignment="1">
      <alignment horizontal="center"/>
    </xf>
    <xf numFmtId="164" fontId="8" fillId="0" borderId="2" xfId="4" applyNumberFormat="1" applyFont="1" applyFill="1" applyBorder="1"/>
    <xf numFmtId="164" fontId="8" fillId="16" borderId="2" xfId="4" applyNumberFormat="1" applyFont="1" applyFill="1" applyBorder="1"/>
    <xf numFmtId="0" fontId="6" fillId="0" borderId="8" xfId="0" applyFont="1" applyBorder="1"/>
    <xf numFmtId="10" fontId="6" fillId="0" borderId="8" xfId="0" applyNumberFormat="1" applyFont="1" applyBorder="1"/>
    <xf numFmtId="165" fontId="6" fillId="0" borderId="8" xfId="2" applyNumberFormat="1" applyFont="1" applyBorder="1"/>
    <xf numFmtId="9" fontId="6" fillId="0" borderId="8" xfId="0" applyNumberFormat="1" applyFont="1" applyBorder="1"/>
    <xf numFmtId="0" fontId="6" fillId="0" borderId="0" xfId="0" applyFont="1" applyFill="1" applyBorder="1"/>
    <xf numFmtId="9" fontId="6" fillId="0" borderId="0" xfId="0" applyNumberFormat="1" applyFont="1"/>
    <xf numFmtId="41" fontId="6" fillId="0" borderId="0" xfId="1" applyFont="1"/>
    <xf numFmtId="9" fontId="8" fillId="0" borderId="0" xfId="0" applyNumberFormat="1" applyFont="1"/>
    <xf numFmtId="164" fontId="8" fillId="0" borderId="0" xfId="0" applyNumberFormat="1" applyFont="1"/>
    <xf numFmtId="0" fontId="8" fillId="0" borderId="0" xfId="0" applyFont="1"/>
    <xf numFmtId="164" fontId="6" fillId="8" borderId="2" xfId="4" applyNumberFormat="1" applyFont="1" applyFill="1" applyBorder="1" applyAlignment="1">
      <alignment vertical="center"/>
    </xf>
    <xf numFmtId="0" fontId="2" fillId="15" borderId="0" xfId="3" applyFont="1" applyFill="1" applyAlignment="1">
      <alignment horizontal="left" vertical="center"/>
    </xf>
    <xf numFmtId="164" fontId="6" fillId="13" borderId="2" xfId="4" applyNumberFormat="1" applyFont="1" applyFill="1" applyBorder="1" applyAlignment="1">
      <alignment vertical="center"/>
    </xf>
    <xf numFmtId="164" fontId="6" fillId="13" borderId="2" xfId="0" applyNumberFormat="1" applyFont="1" applyFill="1" applyBorder="1" applyAlignment="1">
      <alignment vertical="center"/>
    </xf>
    <xf numFmtId="0" fontId="6" fillId="0" borderId="9" xfId="0" applyFont="1" applyBorder="1" applyAlignment="1">
      <alignment vertical="center"/>
    </xf>
    <xf numFmtId="165" fontId="6" fillId="0" borderId="9" xfId="2" applyNumberFormat="1" applyFont="1" applyBorder="1" applyAlignment="1">
      <alignment vertical="center"/>
    </xf>
    <xf numFmtId="0" fontId="6" fillId="7" borderId="9" xfId="0" applyFont="1" applyFill="1" applyBorder="1" applyAlignment="1">
      <alignment vertical="center"/>
    </xf>
    <xf numFmtId="164" fontId="6" fillId="0" borderId="9" xfId="0" applyNumberFormat="1" applyFont="1" applyBorder="1" applyAlignment="1">
      <alignment vertical="center"/>
    </xf>
    <xf numFmtId="166" fontId="6" fillId="0" borderId="9" xfId="1" applyNumberFormat="1" applyFont="1" applyBorder="1" applyAlignment="1">
      <alignment vertical="center"/>
    </xf>
    <xf numFmtId="171" fontId="6" fillId="0" borderId="9" xfId="1" applyNumberFormat="1" applyFont="1" applyBorder="1" applyAlignment="1">
      <alignment vertical="center"/>
    </xf>
    <xf numFmtId="41" fontId="6" fillId="0" borderId="9" xfId="1" applyNumberFormat="1" applyFont="1" applyBorder="1" applyAlignment="1">
      <alignment vertical="center"/>
    </xf>
    <xf numFmtId="0" fontId="5" fillId="12" borderId="0" xfId="4" applyFont="1" applyFill="1" applyBorder="1" applyAlignment="1">
      <alignment horizontal="center" vertical="center"/>
    </xf>
    <xf numFmtId="0" fontId="4" fillId="15" borderId="2" xfId="3" applyFont="1" applyFill="1" applyBorder="1" applyAlignment="1">
      <alignment horizontal="center" vertical="center"/>
    </xf>
    <xf numFmtId="0" fontId="4" fillId="15" borderId="2" xfId="3" applyNumberFormat="1" applyFont="1" applyFill="1" applyBorder="1" applyAlignment="1">
      <alignment horizontal="center" vertical="center"/>
    </xf>
    <xf numFmtId="17" fontId="4" fillId="15" borderId="2" xfId="3" applyNumberFormat="1" applyFont="1" applyFill="1" applyBorder="1" applyAlignment="1">
      <alignment horizontal="center" vertical="center"/>
    </xf>
    <xf numFmtId="0" fontId="4" fillId="10" borderId="2" xfId="6" applyFont="1" applyFill="1" applyBorder="1" applyAlignment="1">
      <alignment vertical="center"/>
    </xf>
    <xf numFmtId="164" fontId="4" fillId="10" borderId="2" xfId="6" applyNumberFormat="1" applyFont="1" applyFill="1" applyBorder="1" applyAlignment="1">
      <alignment vertical="center"/>
    </xf>
    <xf numFmtId="41" fontId="6" fillId="0" borderId="0" xfId="0" applyNumberFormat="1" applyFont="1" applyAlignment="1">
      <alignment vertical="center"/>
    </xf>
    <xf numFmtId="0" fontId="5" fillId="11" borderId="2" xfId="5" applyFont="1" applyFill="1" applyBorder="1" applyAlignment="1">
      <alignment vertical="center"/>
    </xf>
    <xf numFmtId="164" fontId="5" fillId="11" borderId="2" xfId="5" applyNumberFormat="1" applyFont="1" applyFill="1" applyBorder="1" applyAlignment="1">
      <alignment vertical="center"/>
    </xf>
    <xf numFmtId="0" fontId="5" fillId="12" borderId="2" xfId="4" applyFont="1" applyFill="1" applyBorder="1" applyAlignment="1">
      <alignment vertical="center"/>
    </xf>
    <xf numFmtId="164" fontId="5" fillId="12" borderId="2" xfId="4" applyNumberFormat="1" applyFont="1" applyFill="1" applyBorder="1" applyAlignment="1">
      <alignment vertical="center"/>
    </xf>
    <xf numFmtId="0" fontId="6" fillId="0" borderId="2" xfId="4" applyFont="1" applyFill="1" applyBorder="1" applyAlignment="1">
      <alignment vertical="center"/>
    </xf>
    <xf numFmtId="0" fontId="7" fillId="0" borderId="2" xfId="0" applyFont="1" applyBorder="1" applyAlignment="1">
      <alignment vertical="center"/>
    </xf>
    <xf numFmtId="164" fontId="7" fillId="0" borderId="2" xfId="0" applyNumberFormat="1" applyFont="1" applyBorder="1" applyAlignment="1">
      <alignment vertical="center"/>
    </xf>
    <xf numFmtId="164" fontId="7" fillId="0" borderId="2" xfId="1" applyNumberFormat="1" applyFont="1" applyBorder="1" applyAlignment="1">
      <alignment vertical="center"/>
    </xf>
    <xf numFmtId="164" fontId="7" fillId="8" borderId="2" xfId="1" applyNumberFormat="1" applyFont="1" applyFill="1" applyBorder="1" applyAlignment="1">
      <alignment vertical="center"/>
    </xf>
    <xf numFmtId="0" fontId="7" fillId="8" borderId="2" xfId="0" applyFont="1" applyFill="1" applyBorder="1" applyAlignment="1">
      <alignment vertical="center"/>
    </xf>
    <xf numFmtId="0" fontId="6" fillId="8" borderId="2" xfId="4" applyFont="1" applyFill="1" applyBorder="1" applyAlignment="1">
      <alignment vertical="center"/>
    </xf>
    <xf numFmtId="0" fontId="6" fillId="8" borderId="0" xfId="0" applyFont="1" applyFill="1" applyAlignment="1">
      <alignment vertical="center"/>
    </xf>
    <xf numFmtId="164" fontId="7" fillId="8" borderId="2" xfId="0" applyNumberFormat="1" applyFont="1" applyFill="1" applyBorder="1" applyAlignment="1">
      <alignment vertical="center"/>
    </xf>
    <xf numFmtId="164" fontId="6" fillId="6" borderId="2" xfId="4" applyNumberFormat="1" applyFont="1" applyFill="1" applyBorder="1" applyAlignment="1">
      <alignment vertical="center"/>
    </xf>
    <xf numFmtId="17" fontId="4" fillId="15" borderId="5" xfId="41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>
      <alignment vertical="center"/>
    </xf>
    <xf numFmtId="165" fontId="15" fillId="15" borderId="0" xfId="2" applyNumberFormat="1" applyFont="1" applyFill="1" applyAlignment="1">
      <alignment horizontal="center" vertical="center"/>
    </xf>
    <xf numFmtId="165" fontId="18" fillId="15" borderId="0" xfId="2" applyNumberFormat="1" applyFont="1" applyFill="1" applyAlignment="1">
      <alignment horizontal="center" vertical="center"/>
    </xf>
    <xf numFmtId="9" fontId="15" fillId="15" borderId="0" xfId="2" applyFont="1" applyFill="1" applyAlignment="1">
      <alignment horizontal="center" vertical="center"/>
    </xf>
    <xf numFmtId="9" fontId="18" fillId="15" borderId="0" xfId="2" applyFont="1" applyFill="1" applyAlignment="1">
      <alignment horizontal="center" vertical="center"/>
    </xf>
    <xf numFmtId="0" fontId="6" fillId="15" borderId="0" xfId="0" applyFont="1" applyFill="1" applyAlignment="1">
      <alignment vertical="center"/>
    </xf>
    <xf numFmtId="164" fontId="13" fillId="12" borderId="2" xfId="4" applyNumberFormat="1" applyFont="1" applyFill="1" applyBorder="1" applyAlignment="1">
      <alignment vertical="center"/>
    </xf>
    <xf numFmtId="9" fontId="6" fillId="0" borderId="0" xfId="2" applyFont="1" applyAlignment="1">
      <alignment vertical="center"/>
    </xf>
    <xf numFmtId="165" fontId="6" fillId="0" borderId="0" xfId="2" applyNumberFormat="1" applyFont="1" applyBorder="1" applyAlignment="1">
      <alignment vertical="center"/>
    </xf>
    <xf numFmtId="41" fontId="6" fillId="0" borderId="0" xfId="1" applyNumberFormat="1" applyFont="1" applyBorder="1" applyAlignment="1">
      <alignment vertical="center"/>
    </xf>
    <xf numFmtId="171" fontId="6" fillId="0" borderId="0" xfId="1" applyNumberFormat="1" applyFont="1" applyBorder="1" applyAlignment="1">
      <alignment vertical="center"/>
    </xf>
    <xf numFmtId="0" fontId="25" fillId="0" borderId="0" xfId="0" applyFont="1"/>
    <xf numFmtId="165" fontId="25" fillId="0" borderId="0" xfId="2" applyNumberFormat="1" applyFont="1"/>
    <xf numFmtId="0" fontId="4" fillId="15" borderId="5" xfId="41" applyNumberFormat="1" applyFont="1" applyFill="1" applyBorder="1" applyAlignment="1">
      <alignment horizontal="center" vertical="center"/>
    </xf>
    <xf numFmtId="0" fontId="22" fillId="0" borderId="0" xfId="0" applyFont="1" applyAlignment="1">
      <alignment vertical="center"/>
    </xf>
    <xf numFmtId="0" fontId="4" fillId="17" borderId="0" xfId="41" applyNumberFormat="1" applyFont="1" applyFill="1" applyBorder="1" applyAlignment="1">
      <alignment horizontal="center" vertical="center"/>
    </xf>
    <xf numFmtId="0" fontId="6" fillId="17" borderId="0" xfId="0" applyFont="1" applyFill="1" applyAlignment="1">
      <alignment vertical="center"/>
    </xf>
    <xf numFmtId="164" fontId="8" fillId="17" borderId="2" xfId="4" applyNumberFormat="1" applyFont="1" applyFill="1" applyBorder="1" applyAlignment="1">
      <alignment vertical="center"/>
    </xf>
    <xf numFmtId="164" fontId="6" fillId="17" borderId="2" xfId="4" applyNumberFormat="1" applyFont="1" applyFill="1" applyBorder="1" applyAlignment="1">
      <alignment vertical="center"/>
    </xf>
    <xf numFmtId="164" fontId="17" fillId="17" borderId="2" xfId="4" applyNumberFormat="1" applyFont="1" applyFill="1" applyBorder="1" applyAlignment="1">
      <alignment vertical="center"/>
    </xf>
    <xf numFmtId="164" fontId="23" fillId="17" borderId="2" xfId="4" applyNumberFormat="1" applyFont="1" applyFill="1" applyBorder="1" applyAlignment="1">
      <alignment vertical="center"/>
    </xf>
    <xf numFmtId="164" fontId="6" fillId="17" borderId="0" xfId="0" applyNumberFormat="1" applyFont="1" applyFill="1" applyAlignment="1">
      <alignment vertical="center"/>
    </xf>
    <xf numFmtId="0" fontId="4" fillId="17" borderId="5" xfId="41" applyNumberFormat="1" applyFont="1" applyFill="1" applyBorder="1" applyAlignment="1">
      <alignment horizontal="center" vertical="center"/>
    </xf>
    <xf numFmtId="1" fontId="6" fillId="0" borderId="0" xfId="0" applyNumberFormat="1" applyFont="1" applyAlignment="1">
      <alignment vertical="center"/>
    </xf>
    <xf numFmtId="164" fontId="0" fillId="0" borderId="0" xfId="0" applyNumberFormat="1"/>
    <xf numFmtId="17" fontId="4" fillId="18" borderId="2" xfId="3" applyNumberFormat="1" applyFont="1" applyFill="1" applyBorder="1" applyAlignment="1">
      <alignment horizontal="center" vertical="center"/>
    </xf>
    <xf numFmtId="164" fontId="4" fillId="19" borderId="2" xfId="6" applyNumberFormat="1" applyFont="1" applyFill="1" applyBorder="1" applyAlignment="1">
      <alignment vertical="center"/>
    </xf>
    <xf numFmtId="164" fontId="5" fillId="20" borderId="2" xfId="5" applyNumberFormat="1" applyFont="1" applyFill="1" applyBorder="1" applyAlignment="1">
      <alignment vertical="center"/>
    </xf>
    <xf numFmtId="164" fontId="5" fillId="21" borderId="2" xfId="4" applyNumberFormat="1" applyFont="1" applyFill="1" applyBorder="1" applyAlignment="1">
      <alignment vertical="center"/>
    </xf>
    <xf numFmtId="0" fontId="26" fillId="15" borderId="2" xfId="3" applyFont="1" applyFill="1" applyBorder="1" applyAlignment="1">
      <alignment horizontal="center" vertical="center"/>
    </xf>
    <xf numFmtId="9" fontId="26" fillId="15" borderId="2" xfId="2" applyNumberFormat="1" applyFont="1" applyFill="1" applyBorder="1" applyAlignment="1">
      <alignment vertical="center"/>
    </xf>
    <xf numFmtId="0" fontId="26" fillId="15" borderId="2" xfId="3" applyFont="1" applyFill="1" applyBorder="1" applyAlignment="1">
      <alignment vertical="center"/>
    </xf>
    <xf numFmtId="164" fontId="27" fillId="15" borderId="0" xfId="0" applyNumberFormat="1" applyFont="1" applyFill="1" applyAlignment="1">
      <alignment vertical="center"/>
    </xf>
    <xf numFmtId="0" fontId="26" fillId="0" borderId="0" xfId="3" applyFont="1" applyFill="1" applyAlignment="1">
      <alignment vertical="center"/>
    </xf>
    <xf numFmtId="165" fontId="26" fillId="15" borderId="2" xfId="2" applyNumberFormat="1" applyFont="1" applyFill="1" applyBorder="1" applyAlignment="1">
      <alignment vertical="center"/>
    </xf>
    <xf numFmtId="0" fontId="28" fillId="0" borderId="0" xfId="0" applyFont="1" applyAlignment="1"/>
    <xf numFmtId="41" fontId="28" fillId="0" borderId="0" xfId="1" applyFont="1" applyAlignment="1"/>
    <xf numFmtId="0" fontId="6" fillId="0" borderId="0" xfId="0" applyFont="1" applyAlignment="1"/>
    <xf numFmtId="9" fontId="6" fillId="0" borderId="0" xfId="0" applyNumberFormat="1" applyFont="1" applyAlignment="1">
      <alignment vertical="center"/>
    </xf>
    <xf numFmtId="0" fontId="29" fillId="22" borderId="2" xfId="41" applyNumberFormat="1" applyFont="1" applyFill="1" applyBorder="1" applyAlignment="1">
      <alignment horizontal="center" vertical="center"/>
    </xf>
    <xf numFmtId="17" fontId="4" fillId="18" borderId="5" xfId="41" applyNumberFormat="1" applyFont="1" applyFill="1" applyBorder="1" applyAlignment="1">
      <alignment horizontal="center" vertical="center"/>
    </xf>
    <xf numFmtId="0" fontId="4" fillId="18" borderId="0" xfId="41" applyNumberFormat="1" applyFont="1" applyFill="1" applyBorder="1" applyAlignment="1">
      <alignment horizontal="center" vertical="center"/>
    </xf>
    <xf numFmtId="0" fontId="4" fillId="15" borderId="5" xfId="41" applyNumberFormat="1" applyFont="1" applyFill="1" applyBorder="1" applyAlignment="1">
      <alignment horizontal="center" vertical="center"/>
    </xf>
    <xf numFmtId="9" fontId="30" fillId="0" borderId="0" xfId="2" applyFont="1" applyFill="1" applyBorder="1" applyAlignment="1">
      <alignment horizontal="center" vertical="center"/>
    </xf>
    <xf numFmtId="0" fontId="17" fillId="0" borderId="0" xfId="0" applyFont="1" applyFill="1" applyAlignment="1">
      <alignment vertical="center"/>
    </xf>
    <xf numFmtId="0" fontId="17" fillId="0" borderId="2" xfId="0" applyFont="1" applyFill="1" applyBorder="1" applyAlignment="1">
      <alignment horizontal="left" indent="3"/>
    </xf>
    <xf numFmtId="9" fontId="29" fillId="0" borderId="0" xfId="2" applyFont="1" applyFill="1" applyBorder="1" applyAlignment="1">
      <alignment horizontal="center" vertical="center"/>
    </xf>
    <xf numFmtId="164" fontId="6" fillId="23" borderId="2" xfId="4" applyNumberFormat="1" applyFont="1" applyFill="1" applyBorder="1" applyAlignment="1">
      <alignment vertical="center"/>
    </xf>
    <xf numFmtId="164" fontId="7" fillId="23" borderId="2" xfId="1" applyNumberFormat="1" applyFont="1" applyFill="1" applyBorder="1" applyAlignment="1">
      <alignment vertical="center"/>
    </xf>
    <xf numFmtId="9" fontId="6" fillId="0" borderId="0" xfId="2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9" fontId="18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horizontal="right" vertical="center"/>
    </xf>
    <xf numFmtId="164" fontId="7" fillId="0" borderId="2" xfId="1" applyNumberFormat="1" applyFont="1" applyFill="1" applyBorder="1" applyAlignment="1">
      <alignment vertical="center"/>
    </xf>
    <xf numFmtId="172" fontId="6" fillId="0" borderId="0" xfId="1" applyNumberFormat="1" applyFont="1" applyAlignment="1">
      <alignment vertical="center"/>
    </xf>
    <xf numFmtId="41" fontId="6" fillId="0" borderId="0" xfId="1" applyNumberFormat="1" applyFont="1" applyAlignment="1">
      <alignment vertical="center"/>
    </xf>
    <xf numFmtId="164" fontId="12" fillId="0" borderId="2" xfId="4" applyNumberFormat="1" applyFont="1" applyFill="1" applyBorder="1" applyAlignment="1">
      <alignment vertical="center"/>
    </xf>
    <xf numFmtId="164" fontId="27" fillId="0" borderId="0" xfId="0" applyNumberFormat="1" applyFont="1" applyAlignment="1">
      <alignment vertical="center"/>
    </xf>
    <xf numFmtId="0" fontId="32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164" fontId="34" fillId="7" borderId="2" xfId="4" applyNumberFormat="1" applyFont="1" applyFill="1" applyBorder="1" applyAlignment="1">
      <alignment vertical="center"/>
    </xf>
    <xf numFmtId="0" fontId="4" fillId="15" borderId="2" xfId="3" applyNumberFormat="1" applyFont="1" applyFill="1" applyBorder="1" applyAlignment="1">
      <alignment horizontal="left" vertical="center"/>
    </xf>
    <xf numFmtId="173" fontId="6" fillId="0" borderId="0" xfId="0" applyNumberFormat="1" applyFont="1" applyAlignment="1">
      <alignment vertical="center"/>
    </xf>
    <xf numFmtId="164" fontId="17" fillId="8" borderId="2" xfId="4" applyNumberFormat="1" applyFont="1" applyFill="1" applyBorder="1" applyAlignment="1">
      <alignment vertical="center"/>
    </xf>
    <xf numFmtId="164" fontId="6" fillId="8" borderId="0" xfId="0" applyNumberFormat="1" applyFont="1" applyFill="1" applyAlignment="1">
      <alignment vertical="center"/>
    </xf>
    <xf numFmtId="0" fontId="36" fillId="0" borderId="0" xfId="41" applyNumberFormat="1" applyFont="1" applyFill="1" applyBorder="1" applyAlignment="1">
      <alignment horizontal="center" vertical="center"/>
    </xf>
    <xf numFmtId="0" fontId="35" fillId="0" borderId="0" xfId="0" applyFont="1" applyFill="1" applyAlignment="1">
      <alignment horizontal="center" vertical="center"/>
    </xf>
    <xf numFmtId="41" fontId="35" fillId="0" borderId="0" xfId="1" applyFont="1" applyFill="1" applyAlignment="1">
      <alignment horizontal="center" vertical="center"/>
    </xf>
    <xf numFmtId="9" fontId="35" fillId="0" borderId="0" xfId="2" applyFont="1" applyFill="1" applyAlignment="1">
      <alignment horizontal="center" vertical="center"/>
    </xf>
    <xf numFmtId="0" fontId="8" fillId="0" borderId="0" xfId="0" applyFont="1" applyAlignment="1">
      <alignment horizontal="left" vertical="center"/>
    </xf>
    <xf numFmtId="9" fontId="36" fillId="0" borderId="0" xfId="2" applyFont="1" applyFill="1" applyBorder="1" applyAlignment="1">
      <alignment horizontal="center" vertical="center"/>
    </xf>
    <xf numFmtId="9" fontId="36" fillId="15" borderId="0" xfId="2" applyFont="1" applyFill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164" fontId="12" fillId="17" borderId="2" xfId="4" applyNumberFormat="1" applyFont="1" applyFill="1" applyBorder="1" applyAlignment="1">
      <alignment vertical="center"/>
    </xf>
    <xf numFmtId="9" fontId="37" fillId="28" borderId="0" xfId="2" applyFont="1" applyFill="1"/>
    <xf numFmtId="41" fontId="38" fillId="0" borderId="0" xfId="1" applyNumberFormat="1" applyFont="1" applyAlignment="1">
      <alignment vertical="center"/>
    </xf>
    <xf numFmtId="0" fontId="4" fillId="15" borderId="5" xfId="41" applyNumberFormat="1" applyFont="1" applyFill="1" applyBorder="1" applyAlignment="1">
      <alignment horizontal="center" vertical="center"/>
    </xf>
    <xf numFmtId="9" fontId="6" fillId="0" borderId="2" xfId="2" applyFont="1" applyFill="1" applyBorder="1" applyAlignment="1">
      <alignment vertical="center"/>
    </xf>
    <xf numFmtId="165" fontId="25" fillId="0" borderId="0" xfId="0" applyNumberFormat="1" applyFont="1"/>
    <xf numFmtId="9" fontId="17" fillId="0" borderId="0" xfId="2" applyFont="1" applyAlignment="1">
      <alignment vertical="center"/>
    </xf>
    <xf numFmtId="41" fontId="25" fillId="0" borderId="0" xfId="1" applyFont="1"/>
    <xf numFmtId="164" fontId="39" fillId="8" borderId="2" xfId="1" applyNumberFormat="1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41" fontId="0" fillId="0" borderId="0" xfId="1" applyFont="1"/>
    <xf numFmtId="0" fontId="8" fillId="23" borderId="2" xfId="4" applyFont="1" applyFill="1" applyBorder="1" applyAlignment="1">
      <alignment vertical="center"/>
    </xf>
    <xf numFmtId="164" fontId="8" fillId="23" borderId="2" xfId="4" applyNumberFormat="1" applyFont="1" applyFill="1" applyBorder="1" applyAlignment="1">
      <alignment vertical="center"/>
    </xf>
    <xf numFmtId="0" fontId="6" fillId="0" borderId="2" xfId="4" applyFont="1" applyFill="1" applyBorder="1" applyAlignment="1">
      <alignment vertical="center" wrapText="1"/>
    </xf>
    <xf numFmtId="0" fontId="4" fillId="15" borderId="5" xfId="41" applyNumberFormat="1" applyFont="1" applyFill="1" applyBorder="1" applyAlignment="1">
      <alignment horizontal="center" vertical="center"/>
    </xf>
    <xf numFmtId="41" fontId="6" fillId="0" borderId="0" xfId="1" applyFont="1" applyAlignment="1">
      <alignment horizontal="center" vertical="center"/>
    </xf>
    <xf numFmtId="0" fontId="5" fillId="29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41" fontId="17" fillId="0" borderId="0" xfId="1" applyFont="1" applyAlignment="1">
      <alignment vertical="center"/>
    </xf>
    <xf numFmtId="17" fontId="0" fillId="0" borderId="0" xfId="0" applyNumberFormat="1"/>
    <xf numFmtId="41" fontId="0" fillId="0" borderId="0" xfId="0" applyNumberFormat="1"/>
    <xf numFmtId="0" fontId="40" fillId="30" borderId="0" xfId="0" applyFont="1" applyFill="1"/>
    <xf numFmtId="41" fontId="40" fillId="30" borderId="0" xfId="0" applyNumberFormat="1" applyFont="1" applyFill="1"/>
    <xf numFmtId="0" fontId="6" fillId="0" borderId="2" xfId="4" applyNumberFormat="1" applyFont="1" applyFill="1" applyBorder="1" applyAlignment="1">
      <alignment vertical="center"/>
    </xf>
    <xf numFmtId="0" fontId="6" fillId="31" borderId="2" xfId="0" applyFont="1" applyFill="1" applyBorder="1" applyAlignment="1">
      <alignment vertical="center"/>
    </xf>
    <xf numFmtId="0" fontId="17" fillId="31" borderId="2" xfId="0" applyFont="1" applyFill="1" applyBorder="1" applyAlignment="1">
      <alignment horizontal="left" indent="3"/>
    </xf>
    <xf numFmtId="0" fontId="8" fillId="31" borderId="2" xfId="0" applyFont="1" applyFill="1" applyBorder="1" applyAlignment="1">
      <alignment vertical="center"/>
    </xf>
    <xf numFmtId="0" fontId="22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4" fillId="15" borderId="5" xfId="41" applyNumberFormat="1" applyFont="1" applyFill="1" applyBorder="1" applyAlignment="1">
      <alignment horizontal="center" vertical="center"/>
    </xf>
    <xf numFmtId="0" fontId="4" fillId="15" borderId="6" xfId="41" applyNumberFormat="1" applyFont="1" applyFill="1" applyBorder="1" applyAlignment="1">
      <alignment horizontal="center" vertical="center"/>
    </xf>
    <xf numFmtId="0" fontId="29" fillId="22" borderId="5" xfId="41" applyNumberFormat="1" applyFont="1" applyFill="1" applyBorder="1" applyAlignment="1">
      <alignment horizontal="center" vertical="center"/>
    </xf>
    <xf numFmtId="0" fontId="29" fillId="22" borderId="6" xfId="41" applyNumberFormat="1" applyFont="1" applyFill="1" applyBorder="1" applyAlignment="1">
      <alignment horizontal="center" vertical="center"/>
    </xf>
    <xf numFmtId="164" fontId="8" fillId="0" borderId="11" xfId="0" applyNumberFormat="1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164" fontId="33" fillId="27" borderId="10" xfId="0" applyNumberFormat="1" applyFont="1" applyFill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164" fontId="33" fillId="24" borderId="10" xfId="0" applyNumberFormat="1" applyFont="1" applyFill="1" applyBorder="1" applyAlignment="1">
      <alignment horizontal="center" vertical="center"/>
    </xf>
    <xf numFmtId="164" fontId="33" fillId="0" borderId="10" xfId="0" applyNumberFormat="1" applyFont="1" applyBorder="1" applyAlignment="1">
      <alignment horizontal="center" vertical="center"/>
    </xf>
    <xf numFmtId="164" fontId="33" fillId="26" borderId="10" xfId="0" applyNumberFormat="1" applyFont="1" applyFill="1" applyBorder="1" applyAlignment="1">
      <alignment horizontal="center" vertical="center"/>
    </xf>
    <xf numFmtId="164" fontId="33" fillId="25" borderId="10" xfId="0" applyNumberFormat="1" applyFont="1" applyFill="1" applyBorder="1" applyAlignment="1">
      <alignment horizontal="center" vertical="center"/>
    </xf>
    <xf numFmtId="164" fontId="33" fillId="24" borderId="11" xfId="0" applyNumberFormat="1" applyFont="1" applyFill="1" applyBorder="1" applyAlignment="1">
      <alignment horizontal="center" vertical="center"/>
    </xf>
    <xf numFmtId="164" fontId="33" fillId="24" borderId="12" xfId="0" applyNumberFormat="1" applyFont="1" applyFill="1" applyBorder="1" applyAlignment="1">
      <alignment horizontal="center" vertical="center"/>
    </xf>
    <xf numFmtId="164" fontId="33" fillId="24" borderId="15" xfId="0" applyNumberFormat="1" applyFont="1" applyFill="1" applyBorder="1" applyAlignment="1">
      <alignment horizontal="center" vertical="center"/>
    </xf>
    <xf numFmtId="164" fontId="33" fillId="24" borderId="16" xfId="0" applyNumberFormat="1" applyFont="1" applyFill="1" applyBorder="1" applyAlignment="1">
      <alignment horizontal="center" vertical="center"/>
    </xf>
    <xf numFmtId="164" fontId="33" fillId="24" borderId="13" xfId="0" applyNumberFormat="1" applyFont="1" applyFill="1" applyBorder="1" applyAlignment="1">
      <alignment horizontal="center" vertical="center"/>
    </xf>
    <xf numFmtId="164" fontId="33" fillId="24" borderId="14" xfId="0" applyNumberFormat="1" applyFont="1" applyFill="1" applyBorder="1" applyAlignment="1">
      <alignment horizontal="center" vertical="center"/>
    </xf>
    <xf numFmtId="164" fontId="33" fillId="27" borderId="11" xfId="0" applyNumberFormat="1" applyFont="1" applyFill="1" applyBorder="1" applyAlignment="1">
      <alignment horizontal="center" vertical="center"/>
    </xf>
    <xf numFmtId="164" fontId="33" fillId="27" borderId="12" xfId="0" applyNumberFormat="1" applyFont="1" applyFill="1" applyBorder="1" applyAlignment="1">
      <alignment horizontal="center" vertical="center"/>
    </xf>
    <xf numFmtId="164" fontId="33" fillId="27" borderId="15" xfId="0" applyNumberFormat="1" applyFont="1" applyFill="1" applyBorder="1" applyAlignment="1">
      <alignment horizontal="center" vertical="center"/>
    </xf>
    <xf numFmtId="164" fontId="33" fillId="27" borderId="16" xfId="0" applyNumberFormat="1" applyFont="1" applyFill="1" applyBorder="1" applyAlignment="1">
      <alignment horizontal="center" vertical="center"/>
    </xf>
    <xf numFmtId="164" fontId="33" fillId="27" borderId="13" xfId="0" applyNumberFormat="1" applyFont="1" applyFill="1" applyBorder="1" applyAlignment="1">
      <alignment horizontal="center" vertical="center"/>
    </xf>
    <xf numFmtId="164" fontId="33" fillId="27" borderId="14" xfId="0" applyNumberFormat="1" applyFont="1" applyFill="1" applyBorder="1" applyAlignment="1">
      <alignment horizontal="center" vertical="center"/>
    </xf>
    <xf numFmtId="164" fontId="33" fillId="0" borderId="11" xfId="0" applyNumberFormat="1" applyFont="1" applyBorder="1" applyAlignment="1">
      <alignment horizontal="center" vertical="center"/>
    </xf>
    <xf numFmtId="164" fontId="33" fillId="0" borderId="12" xfId="0" applyNumberFormat="1" applyFont="1" applyBorder="1" applyAlignment="1">
      <alignment horizontal="center" vertical="center"/>
    </xf>
    <xf numFmtId="164" fontId="33" fillId="0" borderId="15" xfId="0" applyNumberFormat="1" applyFont="1" applyBorder="1" applyAlignment="1">
      <alignment horizontal="center" vertical="center"/>
    </xf>
    <xf numFmtId="164" fontId="33" fillId="0" borderId="16" xfId="0" applyNumberFormat="1" applyFont="1" applyBorder="1" applyAlignment="1">
      <alignment horizontal="center" vertical="center"/>
    </xf>
    <xf numFmtId="164" fontId="33" fillId="0" borderId="13" xfId="0" applyNumberFormat="1" applyFont="1" applyBorder="1" applyAlignment="1">
      <alignment horizontal="center" vertical="center"/>
    </xf>
    <xf numFmtId="164" fontId="33" fillId="0" borderId="14" xfId="0" applyNumberFormat="1" applyFont="1" applyBorder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2" fontId="6" fillId="0" borderId="0" xfId="2" applyNumberFormat="1" applyFont="1" applyFill="1" applyAlignment="1">
      <alignment vertical="center"/>
    </xf>
  </cellXfs>
  <cellStyles count="43">
    <cellStyle name="20% - Énfasis5" xfId="4" builtinId="46"/>
    <cellStyle name="40% - Énfasis5" xfId="5" builtinId="47"/>
    <cellStyle name="60% - Énfasis5" xfId="6" builtinId="48"/>
    <cellStyle name="Énfasis5" xfId="3" builtinId="45"/>
    <cellStyle name="Millares [0]" xfId="1" builtinId="6"/>
    <cellStyle name="Millares 2" xfId="10" xr:uid="{00000000-0005-0000-0000-000005000000}"/>
    <cellStyle name="Millares 2 2" xfId="31" xr:uid="{00000000-0005-0000-0000-000006000000}"/>
    <cellStyle name="Millares 3" xfId="32" xr:uid="{00000000-0005-0000-0000-000007000000}"/>
    <cellStyle name="Millares 4" xfId="33" xr:uid="{00000000-0005-0000-0000-000008000000}"/>
    <cellStyle name="Millares 5" xfId="36" xr:uid="{00000000-0005-0000-0000-000009000000}"/>
    <cellStyle name="Millares 6" xfId="16" xr:uid="{00000000-0005-0000-0000-00000A000000}"/>
    <cellStyle name="Millares 7" xfId="40" xr:uid="{00000000-0005-0000-0000-00000B000000}"/>
    <cellStyle name="Moneda 2" xfId="26" xr:uid="{00000000-0005-0000-0000-00000C000000}"/>
    <cellStyle name="Moneda 3" xfId="34" xr:uid="{00000000-0005-0000-0000-00000D000000}"/>
    <cellStyle name="Moneda 4" xfId="37" xr:uid="{00000000-0005-0000-0000-00000E000000}"/>
    <cellStyle name="Moneda 5" xfId="24" xr:uid="{00000000-0005-0000-0000-00000F000000}"/>
    <cellStyle name="Normal" xfId="0" builtinId="0"/>
    <cellStyle name="Normal 10" xfId="20" xr:uid="{00000000-0005-0000-0000-000011000000}"/>
    <cellStyle name="Normal 11" xfId="21" xr:uid="{00000000-0005-0000-0000-000012000000}"/>
    <cellStyle name="Normal 12" xfId="23" xr:uid="{00000000-0005-0000-0000-000013000000}"/>
    <cellStyle name="Normal 13" xfId="28" xr:uid="{00000000-0005-0000-0000-000014000000}"/>
    <cellStyle name="Normal 14" xfId="38" xr:uid="{00000000-0005-0000-0000-000015000000}"/>
    <cellStyle name="Normal 15" xfId="39" xr:uid="{00000000-0005-0000-0000-000016000000}"/>
    <cellStyle name="Normal 16" xfId="7" xr:uid="{00000000-0005-0000-0000-000017000000}"/>
    <cellStyle name="Normal 2" xfId="8" xr:uid="{00000000-0005-0000-0000-000018000000}"/>
    <cellStyle name="Normal 2 2" xfId="25" xr:uid="{00000000-0005-0000-0000-000019000000}"/>
    <cellStyle name="Normal 2 3" xfId="30" xr:uid="{00000000-0005-0000-0000-00001A000000}"/>
    <cellStyle name="Normal 3" xfId="9" xr:uid="{00000000-0005-0000-0000-00001B000000}"/>
    <cellStyle name="Normal 3 2" xfId="19" xr:uid="{00000000-0005-0000-0000-00001C000000}"/>
    <cellStyle name="Normal 4" xfId="11" xr:uid="{00000000-0005-0000-0000-00001D000000}"/>
    <cellStyle name="Normal 5" xfId="12" xr:uid="{00000000-0005-0000-0000-00001E000000}"/>
    <cellStyle name="Normal 5 2" xfId="13" xr:uid="{00000000-0005-0000-0000-00001F000000}"/>
    <cellStyle name="Normal 6" xfId="14" xr:uid="{00000000-0005-0000-0000-000020000000}"/>
    <cellStyle name="Normal 7" xfId="15" xr:uid="{00000000-0005-0000-0000-000021000000}"/>
    <cellStyle name="Normal 8" xfId="17" xr:uid="{00000000-0005-0000-0000-000022000000}"/>
    <cellStyle name="Normal 9" xfId="18" xr:uid="{00000000-0005-0000-0000-000023000000}"/>
    <cellStyle name="Payc 1" xfId="42" xr:uid="{00000000-0005-0000-0000-000024000000}"/>
    <cellStyle name="Payc mes" xfId="41" xr:uid="{00000000-0005-0000-0000-000025000000}"/>
    <cellStyle name="Porcentaje" xfId="2" builtinId="5"/>
    <cellStyle name="Porcentaje 2" xfId="27" xr:uid="{00000000-0005-0000-0000-000027000000}"/>
    <cellStyle name="Porcentaje 3" xfId="35" xr:uid="{00000000-0005-0000-0000-000028000000}"/>
    <cellStyle name="Porcentaje 4" xfId="22" xr:uid="{00000000-0005-0000-0000-000029000000}"/>
    <cellStyle name="Porcentual 2" xfId="29" xr:uid="{00000000-0005-0000-0000-00002A000000}"/>
  </cellStyles>
  <dxfs count="6">
    <dxf>
      <font>
        <b/>
        <i val="0"/>
        <color rgb="FF376091"/>
      </font>
      <border>
        <bottom style="dotted">
          <color rgb="FFB9E1BD"/>
        </bottom>
      </border>
    </dxf>
    <dxf>
      <font>
        <b/>
        <i val="0"/>
        <color rgb="FF376091"/>
      </font>
      <border>
        <bottom style="thin">
          <color rgb="FF3A6496"/>
        </bottom>
      </border>
    </dxf>
    <dxf>
      <border>
        <left style="dotted">
          <color rgb="FFB9E1BD"/>
        </left>
      </border>
    </dxf>
    <dxf>
      <font>
        <b/>
        <i val="0"/>
        <color rgb="FFFEE9D9"/>
      </font>
      <fill>
        <gradientFill degree="90">
          <stop position="0">
            <color rgb="FF2C4C90"/>
          </stop>
          <stop position="0.5">
            <color rgb="FF315683"/>
          </stop>
          <stop position="1">
            <color rgb="FF2C4C90"/>
          </stop>
        </gradientFill>
      </fill>
      <border>
        <top style="double">
          <color rgb="FFF0F5FA"/>
        </top>
      </border>
    </dxf>
    <dxf>
      <font>
        <b/>
        <i val="0"/>
        <color rgb="FFDBE5F1"/>
      </font>
      <fill>
        <gradientFill degree="90">
          <stop position="0">
            <color rgb="FF2C4C90"/>
          </stop>
          <stop position="0.5">
            <color rgb="FF315683"/>
          </stop>
          <stop position="1">
            <color rgb="FF2C4C90"/>
          </stop>
        </gradientFill>
      </fill>
    </dxf>
    <dxf>
      <fill>
        <gradientFill degree="45">
          <stop position="0">
            <color rgb="FFFFFFFF"/>
          </stop>
          <stop position="1">
            <color rgb="FFECEFFE"/>
          </stop>
        </gradientFill>
      </fill>
      <border>
        <left style="thin">
          <color rgb="FF3A6496"/>
        </left>
        <right style="thin">
          <color rgb="FF3A6496"/>
        </right>
        <top style="thin">
          <color rgb="FF3A6496"/>
        </top>
        <bottom style="thin">
          <color rgb="FF3A6496"/>
        </bottom>
      </border>
    </dxf>
  </dxfs>
  <tableStyles count="1" defaultTableStyle="TableStyleMedium2" defaultPivotStyle="PivotStyleLight16">
    <tableStyle name="Estilo Biable: Azul" table="0" count="6" xr9:uid="{00000000-0011-0000-FFFF-FFFF00000000}">
      <tableStyleElement type="wholeTable" dxfId="5"/>
      <tableStyleElement type="headerRow" dxfId="4"/>
      <tableStyleElement type="totalRow" dxfId="3"/>
      <tableStyleElement type="lastColumn" dxfId="2"/>
      <tableStyleElement type="firstRowSubheading" dxfId="1"/>
      <tableStyleElement type="secondRowSubheading" dxfId="0"/>
    </tableStyle>
  </tableStyles>
  <colors>
    <mruColors>
      <color rgb="FFFF6600"/>
      <color rgb="FF663300"/>
      <color rgb="FF422100"/>
      <color rgb="FF8EC26A"/>
      <color rgb="FF78B74D"/>
      <color rgb="FF5E913B"/>
      <color rgb="FF49732F"/>
      <color rgb="FF000000"/>
      <color rgb="FF2E1700"/>
      <color rgb="FFF7E8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'ER mes'!$C$3:$BF$3</c:f>
              <c:numCache>
                <c:formatCode>mmm\-yy</c:formatCode>
                <c:ptCount val="5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  <c:pt idx="36">
                  <c:v>42736</c:v>
                </c:pt>
                <c:pt idx="37">
                  <c:v>42767</c:v>
                </c:pt>
                <c:pt idx="38">
                  <c:v>42795</c:v>
                </c:pt>
                <c:pt idx="39">
                  <c:v>42826</c:v>
                </c:pt>
                <c:pt idx="40">
                  <c:v>42856</c:v>
                </c:pt>
                <c:pt idx="41">
                  <c:v>42887</c:v>
                </c:pt>
                <c:pt idx="42">
                  <c:v>42917</c:v>
                </c:pt>
                <c:pt idx="43">
                  <c:v>42948</c:v>
                </c:pt>
                <c:pt idx="44">
                  <c:v>42979</c:v>
                </c:pt>
                <c:pt idx="45">
                  <c:v>43009</c:v>
                </c:pt>
                <c:pt idx="46">
                  <c:v>43040</c:v>
                </c:pt>
                <c:pt idx="47">
                  <c:v>43070</c:v>
                </c:pt>
                <c:pt idx="48">
                  <c:v>43101</c:v>
                </c:pt>
                <c:pt idx="49">
                  <c:v>43132</c:v>
                </c:pt>
                <c:pt idx="50">
                  <c:v>43160</c:v>
                </c:pt>
                <c:pt idx="51">
                  <c:v>43191</c:v>
                </c:pt>
                <c:pt idx="52">
                  <c:v>43221</c:v>
                </c:pt>
                <c:pt idx="53">
                  <c:v>43252</c:v>
                </c:pt>
                <c:pt idx="54">
                  <c:v>43282</c:v>
                </c:pt>
                <c:pt idx="55">
                  <c:v>43313</c:v>
                </c:pt>
              </c:numCache>
            </c:numRef>
          </c:cat>
          <c:val>
            <c:numRef>
              <c:f>'ER mes'!$C$6:$BF$6</c:f>
              <c:numCache>
                <c:formatCode>#,###,</c:formatCode>
                <c:ptCount val="56"/>
                <c:pt idx="0">
                  <c:v>1984884526</c:v>
                </c:pt>
                <c:pt idx="1">
                  <c:v>2023038683</c:v>
                </c:pt>
                <c:pt idx="2">
                  <c:v>2012772442</c:v>
                </c:pt>
                <c:pt idx="3">
                  <c:v>1943378861</c:v>
                </c:pt>
                <c:pt idx="4">
                  <c:v>2298483314</c:v>
                </c:pt>
                <c:pt idx="5">
                  <c:v>2188332421</c:v>
                </c:pt>
                <c:pt idx="6">
                  <c:v>2019981295</c:v>
                </c:pt>
                <c:pt idx="7">
                  <c:v>3670273080</c:v>
                </c:pt>
                <c:pt idx="8">
                  <c:v>2294970199</c:v>
                </c:pt>
                <c:pt idx="9">
                  <c:v>2460351984</c:v>
                </c:pt>
                <c:pt idx="10">
                  <c:v>2392627324</c:v>
                </c:pt>
                <c:pt idx="11">
                  <c:v>3017437848</c:v>
                </c:pt>
                <c:pt idx="12">
                  <c:v>12200938</c:v>
                </c:pt>
                <c:pt idx="13">
                  <c:v>1931156240</c:v>
                </c:pt>
                <c:pt idx="14">
                  <c:v>2572975659</c:v>
                </c:pt>
                <c:pt idx="15">
                  <c:v>4220245394.5</c:v>
                </c:pt>
                <c:pt idx="16">
                  <c:v>2615236703</c:v>
                </c:pt>
                <c:pt idx="17">
                  <c:v>2278119961</c:v>
                </c:pt>
                <c:pt idx="18">
                  <c:v>2911006059</c:v>
                </c:pt>
                <c:pt idx="19">
                  <c:v>2156436898</c:v>
                </c:pt>
                <c:pt idx="20">
                  <c:v>3166769455</c:v>
                </c:pt>
                <c:pt idx="21">
                  <c:v>2415706030</c:v>
                </c:pt>
                <c:pt idx="22">
                  <c:v>3252547140.5</c:v>
                </c:pt>
                <c:pt idx="23">
                  <c:v>6141424800.4200001</c:v>
                </c:pt>
                <c:pt idx="24">
                  <c:v>63360049</c:v>
                </c:pt>
                <c:pt idx="25">
                  <c:v>2187846586</c:v>
                </c:pt>
                <c:pt idx="26">
                  <c:v>2053003837</c:v>
                </c:pt>
                <c:pt idx="27">
                  <c:v>2721223476</c:v>
                </c:pt>
                <c:pt idx="28">
                  <c:v>2583150773</c:v>
                </c:pt>
                <c:pt idx="29">
                  <c:v>2565583335</c:v>
                </c:pt>
                <c:pt idx="30">
                  <c:v>2728220525</c:v>
                </c:pt>
                <c:pt idx="31">
                  <c:v>4202435864.0799999</c:v>
                </c:pt>
                <c:pt idx="32">
                  <c:v>2363800621</c:v>
                </c:pt>
                <c:pt idx="33">
                  <c:v>2867735823</c:v>
                </c:pt>
                <c:pt idx="34">
                  <c:v>2773150597</c:v>
                </c:pt>
                <c:pt idx="35">
                  <c:v>6158440517</c:v>
                </c:pt>
                <c:pt idx="36">
                  <c:v>2302773861</c:v>
                </c:pt>
                <c:pt idx="37">
                  <c:v>2764197887.1900001</c:v>
                </c:pt>
                <c:pt idx="38">
                  <c:v>2890805930.8099999</c:v>
                </c:pt>
                <c:pt idx="39">
                  <c:v>2526609466</c:v>
                </c:pt>
                <c:pt idx="40">
                  <c:v>2378421695</c:v>
                </c:pt>
                <c:pt idx="41">
                  <c:v>2664952645</c:v>
                </c:pt>
                <c:pt idx="42">
                  <c:v>3031921577</c:v>
                </c:pt>
                <c:pt idx="43">
                  <c:v>2907891784</c:v>
                </c:pt>
                <c:pt idx="44">
                  <c:v>3234371499</c:v>
                </c:pt>
                <c:pt idx="45">
                  <c:v>3525319801</c:v>
                </c:pt>
                <c:pt idx="46">
                  <c:v>3078535110</c:v>
                </c:pt>
                <c:pt idx="47">
                  <c:v>4653933082</c:v>
                </c:pt>
                <c:pt idx="48">
                  <c:v>2667521168</c:v>
                </c:pt>
                <c:pt idx="49">
                  <c:v>2881897084</c:v>
                </c:pt>
                <c:pt idx="50">
                  <c:v>3758109025.25</c:v>
                </c:pt>
                <c:pt idx="51">
                  <c:v>3565526507</c:v>
                </c:pt>
                <c:pt idx="52">
                  <c:v>3128343082</c:v>
                </c:pt>
                <c:pt idx="53">
                  <c:v>4010932552</c:v>
                </c:pt>
                <c:pt idx="54">
                  <c:v>3144498949</c:v>
                </c:pt>
                <c:pt idx="55">
                  <c:v>3155562522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7B-4A42-86EF-FBA9023F4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32189328"/>
        <c:axId val="-1632192592"/>
      </c:lineChart>
      <c:dateAx>
        <c:axId val="-16321893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632192592"/>
        <c:crosses val="autoZero"/>
        <c:auto val="1"/>
        <c:lblOffset val="100"/>
        <c:baseTimeUnit val="days"/>
      </c:dateAx>
      <c:valAx>
        <c:axId val="-163219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#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63218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Composición del Ingreso (Miles de pesos)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'ER año'!$B$7</c:f>
              <c:strCache>
                <c:ptCount val="1"/>
                <c:pt idx="0">
                  <c:v>Honorarios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'ER año'!$C$3:$G$3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A Ago 2018</c:v>
                </c:pt>
              </c:strCache>
            </c:strRef>
          </c:cat>
          <c:val>
            <c:numRef>
              <c:f>'ER año'!$C$7:$G$7</c:f>
              <c:numCache>
                <c:formatCode>#,###,</c:formatCode>
                <c:ptCount val="5"/>
                <c:pt idx="0">
                  <c:v>17439644391</c:v>
                </c:pt>
                <c:pt idx="1">
                  <c:v>22583910756.5</c:v>
                </c:pt>
                <c:pt idx="2">
                  <c:v>18214525596</c:v>
                </c:pt>
                <c:pt idx="3">
                  <c:v>19005550780</c:v>
                </c:pt>
                <c:pt idx="4">
                  <c:v>12214521350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3-45F6-A392-055358FF0116}"/>
            </c:ext>
          </c:extLst>
        </c:ser>
        <c:ser>
          <c:idx val="1"/>
          <c:order val="1"/>
          <c:tx>
            <c:strRef>
              <c:f>'ER año'!$B$8</c:f>
              <c:strCache>
                <c:ptCount val="1"/>
                <c:pt idx="0">
                  <c:v>Gastos de Personal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'ER año'!$C$3:$G$3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A Ago 2018</c:v>
                </c:pt>
              </c:strCache>
            </c:strRef>
          </c:cat>
          <c:val>
            <c:numRef>
              <c:f>'ER año'!$C$8:$G$8</c:f>
              <c:numCache>
                <c:formatCode>#,###,</c:formatCode>
                <c:ptCount val="5"/>
                <c:pt idx="0">
                  <c:v>9225504471</c:v>
                </c:pt>
                <c:pt idx="1">
                  <c:v>9929194401.9200001</c:v>
                </c:pt>
                <c:pt idx="2">
                  <c:v>12893022283.08</c:v>
                </c:pt>
                <c:pt idx="3">
                  <c:v>14083231721</c:v>
                </c:pt>
                <c:pt idx="4">
                  <c:v>11139259087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E3-45F6-A392-055358FF0116}"/>
            </c:ext>
          </c:extLst>
        </c:ser>
        <c:ser>
          <c:idx val="2"/>
          <c:order val="2"/>
          <c:tx>
            <c:strRef>
              <c:f>'ER año'!$B$10</c:f>
              <c:strCache>
                <c:ptCount val="1"/>
                <c:pt idx="0">
                  <c:v>Honorarios Consorcios y UT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'ER año'!$C$3:$G$3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A Ago 2018</c:v>
                </c:pt>
              </c:strCache>
            </c:strRef>
          </c:cat>
          <c:val>
            <c:numRef>
              <c:f>'ER año'!$C$10:$G$10</c:f>
              <c:numCache>
                <c:formatCode>#,###,</c:formatCode>
                <c:ptCount val="5"/>
                <c:pt idx="0">
                  <c:v>1191921673</c:v>
                </c:pt>
                <c:pt idx="1">
                  <c:v>820964704</c:v>
                </c:pt>
                <c:pt idx="2">
                  <c:v>1340442201</c:v>
                </c:pt>
                <c:pt idx="3">
                  <c:v>2003500619</c:v>
                </c:pt>
                <c:pt idx="4">
                  <c:v>1715494759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E3-45F6-A392-055358FF0116}"/>
            </c:ext>
          </c:extLst>
        </c:ser>
        <c:ser>
          <c:idx val="3"/>
          <c:order val="3"/>
          <c:tx>
            <c:strRef>
              <c:f>'ER año'!$B$11</c:f>
              <c:strCache>
                <c:ptCount val="1"/>
                <c:pt idx="0">
                  <c:v>Otros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'ER año'!$C$3:$G$3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A Ago 2018</c:v>
                </c:pt>
              </c:strCache>
            </c:strRef>
          </c:cat>
          <c:val>
            <c:numRef>
              <c:f>'ER año'!$C$11:$G$11</c:f>
              <c:numCache>
                <c:formatCode>#,###,</c:formatCode>
                <c:ptCount val="5"/>
                <c:pt idx="0">
                  <c:v>449461442</c:v>
                </c:pt>
                <c:pt idx="1">
                  <c:v>339755416</c:v>
                </c:pt>
                <c:pt idx="2">
                  <c:v>819961923</c:v>
                </c:pt>
                <c:pt idx="3">
                  <c:v>867451218</c:v>
                </c:pt>
                <c:pt idx="4">
                  <c:v>499234209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E3-45F6-A392-055358FF0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20"/>
        <c:axId val="-1632188784"/>
        <c:axId val="-1856033504"/>
      </c:barChart>
      <c:catAx>
        <c:axId val="-163218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856033504"/>
        <c:crosses val="autoZero"/>
        <c:auto val="1"/>
        <c:lblAlgn val="ctr"/>
        <c:lblOffset val="100"/>
        <c:noMultiLvlLbl val="0"/>
      </c:catAx>
      <c:valAx>
        <c:axId val="-185603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#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63218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Composición del Ingreso (% de Ingreso Total)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'ER año'!$B$7</c:f>
              <c:strCache>
                <c:ptCount val="1"/>
                <c:pt idx="0">
                  <c:v>Honorarios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'ER año'!$R$3:$V$3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A ago 2018</c:v>
                </c:pt>
              </c:strCache>
            </c:strRef>
          </c:cat>
          <c:val>
            <c:numRef>
              <c:f>'ER año'!$R$7:$V$7</c:f>
              <c:numCache>
                <c:formatCode>0%</c:formatCode>
                <c:ptCount val="5"/>
                <c:pt idx="0">
                  <c:v>0.61609964813670182</c:v>
                </c:pt>
                <c:pt idx="1">
                  <c:v>0.67066662518359588</c:v>
                </c:pt>
                <c:pt idx="2">
                  <c:v>0.54750967520674765</c:v>
                </c:pt>
                <c:pt idx="3">
                  <c:v>0.52852311425215737</c:v>
                </c:pt>
                <c:pt idx="4">
                  <c:v>0.46421176248906659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9-4B5C-8A0F-2DE7E908B5CC}"/>
            </c:ext>
          </c:extLst>
        </c:ser>
        <c:ser>
          <c:idx val="1"/>
          <c:order val="1"/>
          <c:tx>
            <c:strRef>
              <c:f>'ER año'!$B$8</c:f>
              <c:strCache>
                <c:ptCount val="1"/>
                <c:pt idx="0">
                  <c:v>Gastos de Personal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'ER año'!$R$3:$V$3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A ago 2018</c:v>
                </c:pt>
              </c:strCache>
            </c:strRef>
          </c:cat>
          <c:val>
            <c:numRef>
              <c:f>'ER año'!$R$8:$V$8</c:f>
              <c:numCache>
                <c:formatCode>0%</c:formatCode>
                <c:ptCount val="5"/>
                <c:pt idx="0">
                  <c:v>0.32591433237021156</c:v>
                </c:pt>
                <c:pt idx="1">
                  <c:v>0.29486386888997618</c:v>
                </c:pt>
                <c:pt idx="2">
                  <c:v>0.38755082614903202</c:v>
                </c:pt>
                <c:pt idx="3">
                  <c:v>0.39163892560011826</c:v>
                </c:pt>
                <c:pt idx="4">
                  <c:v>0.4233465189037981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A9-4B5C-8A0F-2DE7E908B5CC}"/>
            </c:ext>
          </c:extLst>
        </c:ser>
        <c:ser>
          <c:idx val="2"/>
          <c:order val="2"/>
          <c:tx>
            <c:strRef>
              <c:f>'ER año'!$B$10</c:f>
              <c:strCache>
                <c:ptCount val="1"/>
                <c:pt idx="0">
                  <c:v>Honorarios Consorcios y UT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'ER año'!$R$3:$V$3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A ago 2018</c:v>
                </c:pt>
              </c:strCache>
            </c:strRef>
          </c:cat>
          <c:val>
            <c:numRef>
              <c:f>'ER año'!$R$10:$V$10</c:f>
              <c:numCache>
                <c:formatCode>0%</c:formatCode>
                <c:ptCount val="5"/>
                <c:pt idx="0">
                  <c:v>4.2107654656122338E-2</c:v>
                </c:pt>
                <c:pt idx="1">
                  <c:v>2.437990626880512E-2</c:v>
                </c:pt>
                <c:pt idx="2">
                  <c:v>4.0292296949205039E-2</c:v>
                </c:pt>
                <c:pt idx="3">
                  <c:v>5.5715111801669395E-2</c:v>
                </c:pt>
                <c:pt idx="4">
                  <c:v>6.5197220815873105E-2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A9-4B5C-8A0F-2DE7E908B5CC}"/>
            </c:ext>
          </c:extLst>
        </c:ser>
        <c:ser>
          <c:idx val="3"/>
          <c:order val="3"/>
          <c:tx>
            <c:strRef>
              <c:f>'ER año'!$B$11</c:f>
              <c:strCache>
                <c:ptCount val="1"/>
                <c:pt idx="0">
                  <c:v>Otros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'ER año'!$R$3:$V$3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A ago 2018</c:v>
                </c:pt>
              </c:strCache>
            </c:strRef>
          </c:cat>
          <c:val>
            <c:numRef>
              <c:f>'ER año'!$R$11:$V$11</c:f>
              <c:numCache>
                <c:formatCode>0%</c:formatCode>
                <c:ptCount val="5"/>
                <c:pt idx="0">
                  <c:v>1.5878364836964216E-2</c:v>
                </c:pt>
                <c:pt idx="1">
                  <c:v>1.0089599657622907E-2</c:v>
                </c:pt>
                <c:pt idx="2">
                  <c:v>2.4647201695015268E-2</c:v>
                </c:pt>
                <c:pt idx="3">
                  <c:v>2.4122848346054986E-2</c:v>
                </c:pt>
                <c:pt idx="4">
                  <c:v>1.8973350278250978E-2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A9-4B5C-8A0F-2DE7E908B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-1856030784"/>
        <c:axId val="-1856029152"/>
      </c:barChart>
      <c:catAx>
        <c:axId val="-185603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856029152"/>
        <c:crosses val="autoZero"/>
        <c:auto val="1"/>
        <c:lblAlgn val="ctr"/>
        <c:lblOffset val="100"/>
        <c:noMultiLvlLbl val="0"/>
      </c:catAx>
      <c:valAx>
        <c:axId val="-185602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85603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Ingresos acumulados a agosto 2018 </a:t>
            </a:r>
            <a:r>
              <a:rPr lang="es-CO" sz="1200" b="0"/>
              <a:t>(Miles de pesos)</a:t>
            </a:r>
            <a:endParaRPr lang="es-CO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1A9A-4306-AD18-FFD087F1F0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1A9A-4306-AD18-FFD087F1F0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1A9A-4306-AD18-FFD087F1F0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7-1A9A-4306-AD18-FFD087F1F0A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9-1A9A-4306-AD18-FFD087F1F0A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'ERC mes'!$B$7:$B$11</c:f>
              <c:strCache>
                <c:ptCount val="5"/>
                <c:pt idx="0">
                  <c:v>Honorarios</c:v>
                </c:pt>
                <c:pt idx="1">
                  <c:v>Gastos de Personal</c:v>
                </c:pt>
                <c:pt idx="2">
                  <c:v>Construcciones</c:v>
                </c:pt>
                <c:pt idx="3">
                  <c:v>Honorarios Consorcios y UT</c:v>
                </c:pt>
                <c:pt idx="4">
                  <c:v>Otros</c:v>
                </c:pt>
              </c:strCache>
            </c:strRef>
          </c:cat>
          <c:val>
            <c:numRef>
              <c:f>'ERC mes'!$C$7:$C$11</c:f>
              <c:numCache>
                <c:formatCode>#,###,</c:formatCode>
                <c:ptCount val="5"/>
                <c:pt idx="0">
                  <c:v>12214521350</c:v>
                </c:pt>
                <c:pt idx="1">
                  <c:v>11139259087</c:v>
                </c:pt>
                <c:pt idx="2">
                  <c:v>743881484.25</c:v>
                </c:pt>
                <c:pt idx="3">
                  <c:v>1715494759</c:v>
                </c:pt>
                <c:pt idx="4">
                  <c:v>499234209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9A-4306-AD18-FFD087F1F0AA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/>
              </a:rPr>
              <a:t>Ingresos acumulados a agosto 2017 </a:t>
            </a:r>
            <a:r>
              <a:rPr lang="es-CO" sz="1200" b="0" i="0" baseline="0">
                <a:effectLst/>
              </a:rPr>
              <a:t>(Miles de pesos)</a:t>
            </a:r>
            <a:endParaRPr lang="es-CO" sz="1200" b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47A3-4C40-A080-5BB2F2F2185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47A3-4C40-A080-5BB2F2F2185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47A3-4C40-A080-5BB2F2F2185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7-47A3-4C40-A080-5BB2F2F2185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9-47A3-4C40-A080-5BB2F2F2185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'ERC mes'!$B$7:$B$11</c:f>
              <c:strCache>
                <c:ptCount val="5"/>
                <c:pt idx="0">
                  <c:v>Honorarios</c:v>
                </c:pt>
                <c:pt idx="1">
                  <c:v>Gastos de Personal</c:v>
                </c:pt>
                <c:pt idx="2">
                  <c:v>Construcciones</c:v>
                </c:pt>
                <c:pt idx="3">
                  <c:v>Honorarios Consorcios y UT</c:v>
                </c:pt>
                <c:pt idx="4">
                  <c:v>Otros</c:v>
                </c:pt>
              </c:strCache>
            </c:strRef>
          </c:cat>
          <c:val>
            <c:numRef>
              <c:f>'ERC mes'!$I$7:$I$11</c:f>
              <c:numCache>
                <c:formatCode>#,###,</c:formatCode>
                <c:ptCount val="5"/>
                <c:pt idx="0">
                  <c:v>10641572519</c:v>
                </c:pt>
                <c:pt idx="1">
                  <c:v>8834612007</c:v>
                </c:pt>
                <c:pt idx="2">
                  <c:v>0</c:v>
                </c:pt>
                <c:pt idx="3">
                  <c:v>1314146535</c:v>
                </c:pt>
                <c:pt idx="4">
                  <c:v>677243785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7A3-4C40-A080-5BB2F2F2185C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rgbClr val="643717"/>
                </a:solidFill>
              </a:rPr>
              <a:t>Ingresos mensuales </a:t>
            </a:r>
            <a:r>
              <a:rPr lang="en-US" sz="1100" b="0">
                <a:solidFill>
                  <a:srgbClr val="643717"/>
                </a:solidFill>
              </a:rPr>
              <a:t>(Millones de pesos)</a:t>
            </a:r>
            <a:endParaRPr lang="en-US" b="0">
              <a:solidFill>
                <a:srgbClr val="643717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Ingresos 2014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Indicadores!$AY$1:$BJ$1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Indicadores!$C$13:$N$13</c:f>
            </c:numRef>
          </c:val>
          <c:smooth val="0"/>
          <c:extLst>
            <c:ext xmlns:c16="http://schemas.microsoft.com/office/drawing/2014/chart" uri="{C3380CC4-5D6E-409C-BE32-E72D297353CC}">
              <c16:uniqueId val="{00000000-E398-4021-B6A3-E8CD26ADE99B}"/>
            </c:ext>
          </c:extLst>
        </c:ser>
        <c:ser>
          <c:idx val="0"/>
          <c:order val="1"/>
          <c:tx>
            <c:v>Ingresos 2015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Indicadores!$AY$1:$BJ$1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Indicadores!$O$13:$Z$13</c:f>
            </c:numRef>
          </c:val>
          <c:smooth val="0"/>
          <c:extLst>
            <c:ext xmlns:c16="http://schemas.microsoft.com/office/drawing/2014/chart" uri="{C3380CC4-5D6E-409C-BE32-E72D297353CC}">
              <c16:uniqueId val="{00000001-E398-4021-B6A3-E8CD26ADE99B}"/>
            </c:ext>
          </c:extLst>
        </c:ser>
        <c:ser>
          <c:idx val="1"/>
          <c:order val="2"/>
          <c:tx>
            <c:v>Ingresos 2016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Indicadores!$AY$1:$BJ$1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Indicadores!$AA$13:$AL$13</c:f>
            </c:numRef>
          </c:val>
          <c:smooth val="0"/>
          <c:extLst>
            <c:ext xmlns:c16="http://schemas.microsoft.com/office/drawing/2014/chart" uri="{C3380CC4-5D6E-409C-BE32-E72D297353CC}">
              <c16:uniqueId val="{00000002-E398-4021-B6A3-E8CD26ADE99B}"/>
            </c:ext>
          </c:extLst>
        </c:ser>
        <c:ser>
          <c:idx val="2"/>
          <c:order val="3"/>
          <c:tx>
            <c:v>Ingreso 2017</c:v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Indicadores!$AY$1:$BJ$1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Indicadores!$AM$13:$AX$13</c:f>
              <c:numCache>
                <c:formatCode>#,###,</c:formatCode>
                <c:ptCount val="12"/>
                <c:pt idx="0">
                  <c:v>2302773861</c:v>
                </c:pt>
                <c:pt idx="1">
                  <c:v>2764197887.1900001</c:v>
                </c:pt>
                <c:pt idx="2">
                  <c:v>2890805930.8099999</c:v>
                </c:pt>
                <c:pt idx="3">
                  <c:v>2526609466</c:v>
                </c:pt>
                <c:pt idx="4">
                  <c:v>2378421695</c:v>
                </c:pt>
                <c:pt idx="5">
                  <c:v>2664952645</c:v>
                </c:pt>
                <c:pt idx="6">
                  <c:v>3031921577</c:v>
                </c:pt>
                <c:pt idx="7">
                  <c:v>2907891784</c:v>
                </c:pt>
                <c:pt idx="8">
                  <c:v>3234371499</c:v>
                </c:pt>
                <c:pt idx="9">
                  <c:v>3525319801</c:v>
                </c:pt>
                <c:pt idx="10">
                  <c:v>3078535110</c:v>
                </c:pt>
                <c:pt idx="11">
                  <c:v>4653933082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98-4021-B6A3-E8CD26ADE99B}"/>
            </c:ext>
          </c:extLst>
        </c:ser>
        <c:ser>
          <c:idx val="5"/>
          <c:order val="4"/>
          <c:tx>
            <c:strRef>
              <c:f>Indicadores!$B$37</c:f>
              <c:strCache>
                <c:ptCount val="1"/>
                <c:pt idx="0">
                  <c:v>Presupuesto de Facturación</c:v>
                </c:pt>
              </c:strCache>
            </c:strRef>
          </c:tx>
          <c:spPr>
            <a:ln w="2222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Indicadores!$AY$1:$BJ$1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Indicadores!$AY$37:$BJ$37</c:f>
              <c:numCache>
                <c:formatCode>#,###,</c:formatCode>
                <c:ptCount val="12"/>
                <c:pt idx="0">
                  <c:v>2668104546</c:v>
                </c:pt>
                <c:pt idx="1">
                  <c:v>2807524627</c:v>
                </c:pt>
                <c:pt idx="2">
                  <c:v>3009241306.3683171</c:v>
                </c:pt>
                <c:pt idx="3">
                  <c:v>3222531599.1590104</c:v>
                </c:pt>
                <c:pt idx="4">
                  <c:v>4760534457.0572596</c:v>
                </c:pt>
                <c:pt idx="5">
                  <c:v>3052559457.4286051</c:v>
                </c:pt>
                <c:pt idx="6">
                  <c:v>3500685039.7619705</c:v>
                </c:pt>
                <c:pt idx="7">
                  <c:v>2736844928.8840265</c:v>
                </c:pt>
                <c:pt idx="8">
                  <c:v>3173924384.1152458</c:v>
                </c:pt>
                <c:pt idx="9">
                  <c:v>2687334962.7663517</c:v>
                </c:pt>
                <c:pt idx="10">
                  <c:v>2890830557.0717359</c:v>
                </c:pt>
                <c:pt idx="11">
                  <c:v>3034721233.5914803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98-4021-B6A3-E8CD26ADE99B}"/>
            </c:ext>
          </c:extLst>
        </c:ser>
        <c:ser>
          <c:idx val="3"/>
          <c:order val="5"/>
          <c:tx>
            <c:v>Ingresos 2018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numFmt formatCode="#,###,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rgbClr val="663300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Indicadores!$AY$1:$BJ$1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Indicadores!$AY$13:$BF$13</c:f>
              <c:numCache>
                <c:formatCode>#,###,</c:formatCode>
                <c:ptCount val="8"/>
                <c:pt idx="0">
                  <c:v>2667521168</c:v>
                </c:pt>
                <c:pt idx="1">
                  <c:v>2881897084</c:v>
                </c:pt>
                <c:pt idx="2">
                  <c:v>3758109025.25</c:v>
                </c:pt>
                <c:pt idx="3">
                  <c:v>3565526507</c:v>
                </c:pt>
                <c:pt idx="4">
                  <c:v>3128343082</c:v>
                </c:pt>
                <c:pt idx="5">
                  <c:v>4010932552</c:v>
                </c:pt>
                <c:pt idx="6">
                  <c:v>3144498949</c:v>
                </c:pt>
                <c:pt idx="7">
                  <c:v>3155562522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98-4021-B6A3-E8CD26ADE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51444272"/>
        <c:axId val="-1351440464"/>
      </c:lineChart>
      <c:catAx>
        <c:axId val="-135144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51440464"/>
        <c:crosses val="autoZero"/>
        <c:auto val="1"/>
        <c:lblAlgn val="ctr"/>
        <c:lblOffset val="100"/>
        <c:noMultiLvlLbl val="1"/>
      </c:catAx>
      <c:valAx>
        <c:axId val="-13514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#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514442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643717"/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rgbClr val="643717"/>
                </a:solidFill>
                <a:latin typeface="+mj-lt"/>
                <a:ea typeface="+mj-ea"/>
                <a:cs typeface="+mj-cs"/>
              </a:defRPr>
            </a:pPr>
            <a:r>
              <a:rPr lang="es-CO"/>
              <a:t>Ingresos</a:t>
            </a:r>
            <a:r>
              <a:rPr lang="es-CO" sz="1100" b="0"/>
              <a:t> (millones</a:t>
            </a:r>
            <a:r>
              <a:rPr lang="es-CO" sz="1100" b="0" baseline="0"/>
              <a:t> de pesos)</a:t>
            </a:r>
            <a:endParaRPr lang="es-CO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rgbClr val="643717"/>
              </a:solidFill>
              <a:latin typeface="+mj-lt"/>
              <a:ea typeface="+mj-ea"/>
              <a:cs typeface="+mj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Ingreso</c:v>
          </c:tx>
          <c:spPr>
            <a:ln w="317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295-454B-AE4D-9B253B1E0FEA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95-454B-AE4D-9B253B1E0FE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295-454B-AE4D-9B253B1E0FE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295-454B-AE4D-9B253B1E0FEA}"/>
                </c:ext>
              </c:extLst>
            </c:dLbl>
            <c:numFmt formatCode="#,###,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rgbClr val="643717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Indicadores!$BL$2:$BQ$2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Parcial 2018</c:v>
                </c:pt>
                <c:pt idx="5">
                  <c:v>2018 (Pry)</c:v>
                </c:pt>
              </c:strCache>
            </c:strRef>
          </c:cat>
          <c:val>
            <c:numRef>
              <c:f>Indicadores!$BL$31:$BQ$31</c:f>
              <c:numCache>
                <c:formatCode>#,###,</c:formatCode>
                <c:ptCount val="6"/>
                <c:pt idx="0">
                  <c:v>28306531977</c:v>
                </c:pt>
                <c:pt idx="1">
                  <c:v>33673825278.419998</c:v>
                </c:pt>
                <c:pt idx="2">
                  <c:v>33267952003.080002</c:v>
                </c:pt>
                <c:pt idx="3">
                  <c:v>35959734338</c:v>
                </c:pt>
                <c:pt idx="4">
                  <c:v>26312390889.25</c:v>
                </c:pt>
                <c:pt idx="5">
                  <c:v>37544837099.203995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95-454B-AE4D-9B253B1E0FEA}"/>
            </c:ext>
          </c:extLst>
        </c:ser>
        <c:ser>
          <c:idx val="1"/>
          <c:order val="1"/>
          <c:tx>
            <c:v>Ingreso (Pry)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numFmt formatCode="#,###,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rgbClr val="643717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Indicadores!$BL$2:$BQ$2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Parcial 2018</c:v>
                </c:pt>
                <c:pt idx="5">
                  <c:v>2018 (Pry)</c:v>
                </c:pt>
              </c:strCache>
            </c:strRef>
          </c:cat>
          <c:val>
            <c:numRef>
              <c:f>Indicadores!$BL$39:$BQ$39</c:f>
              <c:numCache>
                <c:formatCode>#,###,</c:formatCode>
                <c:ptCount val="6"/>
                <c:pt idx="0">
                  <c:v>28306531977</c:v>
                </c:pt>
                <c:pt idx="1">
                  <c:v>33673825278.419998</c:v>
                </c:pt>
                <c:pt idx="2">
                  <c:v>33267952003.080002</c:v>
                </c:pt>
                <c:pt idx="3">
                  <c:v>35959734338</c:v>
                </c:pt>
                <c:pt idx="5">
                  <c:v>37544837099.203995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95-454B-AE4D-9B253B1E0FEA}"/>
            </c:ext>
          </c:extLst>
        </c:ser>
        <c:ser>
          <c:idx val="2"/>
          <c:order val="2"/>
          <c:tx>
            <c:v>EBITDA</c:v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numFmt formatCode="#,###,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rgbClr val="643717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Indicadores!$BL$72:$BQ$72</c:f>
              <c:numCache>
                <c:formatCode>#,###,</c:formatCode>
                <c:ptCount val="6"/>
                <c:pt idx="0">
                  <c:v>6785053799.7000046</c:v>
                </c:pt>
                <c:pt idx="1">
                  <c:v>6691256370.4499969</c:v>
                </c:pt>
                <c:pt idx="2">
                  <c:v>7110926862.9700022</c:v>
                </c:pt>
                <c:pt idx="3">
                  <c:v>6615403593.0799952</c:v>
                </c:pt>
                <c:pt idx="4">
                  <c:v>3589657129.29</c:v>
                </c:pt>
                <c:pt idx="5">
                  <c:v>7624264789.4892273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95-454B-AE4D-9B253B1E0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1449168"/>
        <c:axId val="-1351446992"/>
      </c:lineChart>
      <c:lineChart>
        <c:grouping val="standard"/>
        <c:varyColors val="0"/>
        <c:ser>
          <c:idx val="3"/>
          <c:order val="3"/>
          <c:tx>
            <c:v>Crec. Ingreso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3.8423665791776078E-2"/>
                  <c:y val="-5.87664209990612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295-454B-AE4D-9B253B1E0FE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rgbClr val="643717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Indicadores!$BL$36:$BQ$36</c:f>
              <c:numCache>
                <c:formatCode>0.00%</c:formatCode>
                <c:ptCount val="6"/>
                <c:pt idx="1">
                  <c:v>0.1896132421230938</c:v>
                </c:pt>
                <c:pt idx="2">
                  <c:v>-1.2053078971105247E-2</c:v>
                </c:pt>
                <c:pt idx="3">
                  <c:v>8.0912174415509214E-2</c:v>
                </c:pt>
                <c:pt idx="5">
                  <c:v>4.4079935249381343E-2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95-454B-AE4D-9B253B1E0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1450256"/>
        <c:axId val="-1351445360"/>
      </c:lineChart>
      <c:catAx>
        <c:axId val="-135144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51446992"/>
        <c:crosses val="autoZero"/>
        <c:auto val="1"/>
        <c:lblAlgn val="ctr"/>
        <c:lblOffset val="100"/>
        <c:noMultiLvlLbl val="0"/>
      </c:catAx>
      <c:valAx>
        <c:axId val="-135144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#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51449168"/>
        <c:crosses val="autoZero"/>
        <c:crossBetween val="between"/>
      </c:valAx>
      <c:valAx>
        <c:axId val="-1351445360"/>
        <c:scaling>
          <c:orientation val="minMax"/>
          <c:max val="0.5"/>
          <c:min val="-0.1"/>
        </c:scaling>
        <c:delete val="0"/>
        <c:axPos val="r"/>
        <c:numFmt formatCode="0%" sourceLinked="0"/>
        <c:majorTickMark val="out"/>
        <c:minorTickMark val="out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51450256"/>
        <c:crosses val="max"/>
        <c:crossBetween val="between"/>
      </c:valAx>
      <c:catAx>
        <c:axId val="-1351450256"/>
        <c:scaling>
          <c:orientation val="minMax"/>
        </c:scaling>
        <c:delete val="1"/>
        <c:axPos val="b"/>
        <c:majorTickMark val="out"/>
        <c:minorTickMark val="none"/>
        <c:tickLblPos val="nextTo"/>
        <c:crossAx val="-1351445360"/>
        <c:crossesAt val="-5.000000000000001E-2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643717"/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span"/>
    <c:showDLblsOverMax val="0"/>
  </c:chart>
  <c:spPr>
    <a:solidFill>
      <a:schemeClr val="lt1"/>
    </a:solidFill>
    <a:ln w="12700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643717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rgbClr val="663300"/>
              </a:solidFill>
              <a:latin typeface="+mj-lt"/>
              <a:ea typeface="+mj-ea"/>
              <a:cs typeface="+mj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Indicadores!$B$62</c:f>
              <c:strCache>
                <c:ptCount val="1"/>
                <c:pt idx="0">
                  <c:v>Margen Bruto (Mes)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Indicadores!$C$2:$AX$2</c:f>
              <c:numCache>
                <c:formatCode>mmm\-yy</c:formatCode>
                <c:ptCount val="12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</c:numCache>
            </c:numRef>
          </c:cat>
          <c:val>
            <c:numRef>
              <c:f>Indicadores!$C$62:$AX$62</c:f>
              <c:numCache>
                <c:formatCode>0.0%</c:formatCode>
                <c:ptCount val="12"/>
                <c:pt idx="0">
                  <c:v>0.28050690456834226</c:v>
                </c:pt>
                <c:pt idx="1">
                  <c:v>0.26978579463357383</c:v>
                </c:pt>
                <c:pt idx="2">
                  <c:v>0.34468757628804331</c:v>
                </c:pt>
                <c:pt idx="3">
                  <c:v>0.2385725194619373</c:v>
                </c:pt>
                <c:pt idx="4">
                  <c:v>0.17920607304248459</c:v>
                </c:pt>
                <c:pt idx="5">
                  <c:v>0.19616233543241821</c:v>
                </c:pt>
                <c:pt idx="6">
                  <c:v>0.16594163764876299</c:v>
                </c:pt>
                <c:pt idx="7">
                  <c:v>0.25218076065446865</c:v>
                </c:pt>
                <c:pt idx="8">
                  <c:v>0.32643983619582345</c:v>
                </c:pt>
                <c:pt idx="9">
                  <c:v>0.32963657510174355</c:v>
                </c:pt>
                <c:pt idx="10">
                  <c:v>0.24254548672988827</c:v>
                </c:pt>
                <c:pt idx="11">
                  <c:v>0.44292128443414519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B7-4923-AF67-093F28AD3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51451344"/>
        <c:axId val="-1351448080"/>
      </c:lineChart>
      <c:dateAx>
        <c:axId val="-135145134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rgbClr val="663300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51448080"/>
        <c:crosses val="autoZero"/>
        <c:auto val="1"/>
        <c:lblOffset val="100"/>
        <c:baseTimeUnit val="months"/>
      </c:dateAx>
      <c:valAx>
        <c:axId val="-135144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663300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5145134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663300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CO">
                <a:solidFill>
                  <a:srgbClr val="643717"/>
                </a:solidFill>
              </a:rPr>
              <a:t>Margen Bruto (Acum)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Indicadores!$B$63</c:f>
              <c:strCache>
                <c:ptCount val="1"/>
                <c:pt idx="0">
                  <c:v>Margen Bruto (Acum)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Indicadores!$C$2:$AX$2</c:f>
              <c:numCache>
                <c:formatCode>mmm\-yy</c:formatCode>
                <c:ptCount val="12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</c:numCache>
            </c:numRef>
          </c:cat>
          <c:val>
            <c:numRef>
              <c:f>Indicadores!$C$63:$AX$63</c:f>
              <c:numCache>
                <c:formatCode>0.0%</c:formatCode>
                <c:ptCount val="12"/>
                <c:pt idx="0">
                  <c:v>0.28050690456834226</c:v>
                </c:pt>
                <c:pt idx="1">
                  <c:v>0.27465819040477801</c:v>
                </c:pt>
                <c:pt idx="2">
                  <c:v>0.30009762490626624</c:v>
                </c:pt>
                <c:pt idx="3">
                  <c:v>0.28527082466869358</c:v>
                </c:pt>
                <c:pt idx="4">
                  <c:v>0.2656587236509067</c:v>
                </c:pt>
                <c:pt idx="5">
                  <c:v>0.25373140342643535</c:v>
                </c:pt>
                <c:pt idx="6">
                  <c:v>0.23939001170051338</c:v>
                </c:pt>
                <c:pt idx="7">
                  <c:v>0.24112258345401741</c:v>
                </c:pt>
                <c:pt idx="8">
                  <c:v>0.25229367445984546</c:v>
                </c:pt>
                <c:pt idx="9">
                  <c:v>0.26195307461887563</c:v>
                </c:pt>
                <c:pt idx="10">
                  <c:v>0.26004458039992612</c:v>
                </c:pt>
                <c:pt idx="11">
                  <c:v>0.28371260683282967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E7-44F9-8F2B-DEA1EB780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51439376"/>
        <c:axId val="-1351447536"/>
      </c:lineChart>
      <c:dateAx>
        <c:axId val="-135143937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51447536"/>
        <c:crosses val="autoZero"/>
        <c:auto val="1"/>
        <c:lblOffset val="100"/>
        <c:baseTimeUnit val="months"/>
      </c:dateAx>
      <c:valAx>
        <c:axId val="-13514475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5143937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rgbClr val="643717"/>
                </a:solidFill>
                <a:latin typeface="+mj-lt"/>
                <a:ea typeface="+mj-ea"/>
                <a:cs typeface="+mj-cs"/>
              </a:defRPr>
            </a:pPr>
            <a:r>
              <a:rPr lang="es-CO"/>
              <a:t>Márgenes sobre Ingreso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rgbClr val="643717"/>
              </a:solidFill>
              <a:latin typeface="+mj-lt"/>
              <a:ea typeface="+mj-ea"/>
              <a:cs typeface="+mj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Margen Bruto (Acum)</c:v>
          </c:tx>
          <c:spPr>
            <a:ln w="222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59-42E7-97F9-FB50BF054F1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59-42E7-97F9-FB50BF054F1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643717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Indicadores!$BL$2:$BQ$2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Parcial 2018</c:v>
                </c:pt>
                <c:pt idx="5">
                  <c:v>2018 (Pry)</c:v>
                </c:pt>
              </c:strCache>
            </c:strRef>
          </c:cat>
          <c:val>
            <c:numRef>
              <c:f>Indicadores!$BL$74:$BQ$74</c:f>
              <c:numCache>
                <c:formatCode>0.0%</c:formatCode>
                <c:ptCount val="6"/>
                <c:pt idx="0">
                  <c:v>0.34588125151556071</c:v>
                </c:pt>
                <c:pt idx="1">
                  <c:v>0.32897392780080909</c:v>
                </c:pt>
                <c:pt idx="2">
                  <c:v>0.30632838153477282</c:v>
                </c:pt>
                <c:pt idx="3">
                  <c:v>0.28371260683282967</c:v>
                </c:pt>
                <c:pt idx="4">
                  <c:v>0.23230159334692926</c:v>
                </c:pt>
                <c:pt idx="5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9-42E7-97F9-FB50BF054F11}"/>
            </c:ext>
          </c:extLst>
        </c:ser>
        <c:ser>
          <c:idx val="0"/>
          <c:order val="1"/>
          <c:tx>
            <c:strRef>
              <c:f>Indicadores!$B$63</c:f>
              <c:strCache>
                <c:ptCount val="1"/>
                <c:pt idx="0">
                  <c:v>Margen Bruto (Acum)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643717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accentCallout1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Indicadores!$BL$2:$BQ$2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Parcial 2018</c:v>
                </c:pt>
                <c:pt idx="5">
                  <c:v>2018 (Pry)</c:v>
                </c:pt>
              </c:strCache>
            </c:strRef>
          </c:cat>
          <c:val>
            <c:numRef>
              <c:f>Indicadores!$BL$63:$BQ$63</c:f>
              <c:numCache>
                <c:formatCode>0.0%</c:formatCode>
                <c:ptCount val="6"/>
                <c:pt idx="0">
                  <c:v>0.34588125151556071</c:v>
                </c:pt>
                <c:pt idx="1">
                  <c:v>0.32897392780080909</c:v>
                </c:pt>
                <c:pt idx="2">
                  <c:v>0.30632838153477282</c:v>
                </c:pt>
                <c:pt idx="3">
                  <c:v>0.28371260683282967</c:v>
                </c:pt>
                <c:pt idx="4">
                  <c:v>0.23230159334692926</c:v>
                </c:pt>
                <c:pt idx="5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9-42E7-97F9-FB50BF054F11}"/>
            </c:ext>
          </c:extLst>
        </c:ser>
        <c:ser>
          <c:idx val="1"/>
          <c:order val="2"/>
          <c:tx>
            <c:strRef>
              <c:f>Indicadores!$B$65</c:f>
              <c:strCache>
                <c:ptCount val="1"/>
                <c:pt idx="0">
                  <c:v>Margen Operacional (Acum)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8.2644628099173053E-3"/>
                  <c:y val="5.55555555555555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59-42E7-97F9-FB50BF054F11}"/>
                </c:ext>
              </c:extLst>
            </c:dLbl>
            <c:dLbl>
              <c:idx val="1"/>
              <c:layout>
                <c:manualLayout>
                  <c:x val="-1.0100893414627432E-16"/>
                  <c:y val="6.48148148148148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559-42E7-97F9-FB50BF054F1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643717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accentCallout1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Indicadores!$BL$2:$BQ$2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Parcial 2018</c:v>
                </c:pt>
                <c:pt idx="5">
                  <c:v>2018 (Pry)</c:v>
                </c:pt>
              </c:strCache>
            </c:strRef>
          </c:cat>
          <c:val>
            <c:numRef>
              <c:f>Indicadores!$BL$65:$BQ$65</c:f>
              <c:numCache>
                <c:formatCode>0.0%</c:formatCode>
                <c:ptCount val="6"/>
                <c:pt idx="0">
                  <c:v>0.24179313270383115</c:v>
                </c:pt>
                <c:pt idx="1">
                  <c:v>0.19378241304803065</c:v>
                </c:pt>
                <c:pt idx="2">
                  <c:v>0.17925858687507673</c:v>
                </c:pt>
                <c:pt idx="3">
                  <c:v>0.17562661294263759</c:v>
                </c:pt>
                <c:pt idx="4">
                  <c:v>0.13099521315481058</c:v>
                </c:pt>
                <c:pt idx="5">
                  <c:v>0.19494948215009023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559-42E7-97F9-FB50BF054F11}"/>
            </c:ext>
          </c:extLst>
        </c:ser>
        <c:ser>
          <c:idx val="2"/>
          <c:order val="3"/>
          <c:tx>
            <c:strRef>
              <c:f>Indicadores!$B$67</c:f>
              <c:strCache>
                <c:ptCount val="1"/>
                <c:pt idx="0">
                  <c:v>UAI (Acum)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Indicadores!$BL$2:$BQ$2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Parcial 2018</c:v>
                </c:pt>
                <c:pt idx="5">
                  <c:v>2018 (Pry)</c:v>
                </c:pt>
              </c:strCache>
            </c:strRef>
          </c:cat>
          <c:val>
            <c:numRef>
              <c:f>Indicadores!$BL$67:$BQ$67</c:f>
              <c:numCache>
                <c:formatCode>0.0%</c:formatCode>
                <c:ptCount val="6"/>
                <c:pt idx="0">
                  <c:v>0.2354028546878956</c:v>
                </c:pt>
                <c:pt idx="1">
                  <c:v>0.19562750768448164</c:v>
                </c:pt>
                <c:pt idx="2">
                  <c:v>0.20929968321480552</c:v>
                </c:pt>
                <c:pt idx="3">
                  <c:v>0.17825900339831369</c:v>
                </c:pt>
                <c:pt idx="4">
                  <c:v>0.12936562985162556</c:v>
                </c:pt>
                <c:pt idx="5">
                  <c:v>0.19757882474995481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559-42E7-97F9-FB50BF054F11}"/>
            </c:ext>
          </c:extLst>
        </c:ser>
        <c:ser>
          <c:idx val="3"/>
          <c:order val="4"/>
          <c:tx>
            <c:strRef>
              <c:f>Indicadores!$B$73</c:f>
              <c:strCache>
                <c:ptCount val="1"/>
                <c:pt idx="0">
                  <c:v>Margen EBITDA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8.2644628099173053E-3"/>
                  <c:y val="-5.55555555555555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59-42E7-97F9-FB50BF054F11}"/>
                </c:ext>
              </c:extLst>
            </c:dLbl>
            <c:dLbl>
              <c:idx val="1"/>
              <c:layout>
                <c:manualLayout>
                  <c:x val="1.1019283746556474E-2"/>
                  <c:y val="-1.85185185185185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559-42E7-97F9-FB50BF054F1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643717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accentCallout1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Indicadores!$BL$2:$BQ$2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Parcial 2018</c:v>
                </c:pt>
                <c:pt idx="5">
                  <c:v>2018 (Pry)</c:v>
                </c:pt>
              </c:strCache>
            </c:strRef>
          </c:cat>
          <c:val>
            <c:numRef>
              <c:f>Indicadores!$BL$73:$BQ$73</c:f>
              <c:numCache>
                <c:formatCode>0.0%</c:formatCode>
                <c:ptCount val="6"/>
                <c:pt idx="0">
                  <c:v>0.23969922579046726</c:v>
                </c:pt>
                <c:pt idx="1">
                  <c:v>0.19870793754869645</c:v>
                </c:pt>
                <c:pt idx="2">
                  <c:v>0.21374705789859444</c:v>
                </c:pt>
                <c:pt idx="3">
                  <c:v>0.183966976254584</c:v>
                </c:pt>
                <c:pt idx="4">
                  <c:v>0.13642458963151707</c:v>
                </c:pt>
                <c:pt idx="5">
                  <c:v>0.2030709247544151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559-42E7-97F9-FB50BF05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51444816"/>
        <c:axId val="-1351449712"/>
      </c:lineChart>
      <c:catAx>
        <c:axId val="-135144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51449712"/>
        <c:crosses val="autoZero"/>
        <c:auto val="1"/>
        <c:lblAlgn val="ctr"/>
        <c:lblOffset val="100"/>
        <c:noMultiLvlLbl val="0"/>
      </c:catAx>
      <c:valAx>
        <c:axId val="-135144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514448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643717"/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span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643717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rgbClr val="643717"/>
                </a:solidFill>
                <a:latin typeface="+mj-lt"/>
                <a:ea typeface="+mj-ea"/>
                <a:cs typeface="+mj-cs"/>
              </a:defRPr>
            </a:pPr>
            <a:r>
              <a:rPr lang="es-CO">
                <a:solidFill>
                  <a:srgbClr val="643717"/>
                </a:solidFill>
              </a:rPr>
              <a:t>Costos</a:t>
            </a:r>
            <a:r>
              <a:rPr lang="es-CO" baseline="0">
                <a:solidFill>
                  <a:srgbClr val="643717"/>
                </a:solidFill>
              </a:rPr>
              <a:t> y </a:t>
            </a:r>
            <a:r>
              <a:rPr lang="es-CO">
                <a:solidFill>
                  <a:srgbClr val="643717"/>
                </a:solidFill>
              </a:rPr>
              <a:t>Gastos / Ventas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rgbClr val="643717"/>
              </a:solidFill>
              <a:latin typeface="+mj-lt"/>
              <a:ea typeface="+mj-ea"/>
              <a:cs typeface="+mj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Indicadores!$B$94</c:f>
              <c:strCache>
                <c:ptCount val="1"/>
                <c:pt idx="0">
                  <c:v>Costo de ventas / Ventas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643717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Indicadores!$BL$2:$BP$2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Parcial 2018</c:v>
                </c:pt>
              </c:strCache>
            </c:strRef>
          </c:cat>
          <c:val>
            <c:numRef>
              <c:f>Indicadores!$BL$94:$BP$94</c:f>
              <c:numCache>
                <c:formatCode>0.0%</c:formatCode>
                <c:ptCount val="5"/>
                <c:pt idx="0">
                  <c:v>0.65411874848443907</c:v>
                </c:pt>
                <c:pt idx="1">
                  <c:v>0.67102607219919097</c:v>
                </c:pt>
                <c:pt idx="2">
                  <c:v>0.69367161846522718</c:v>
                </c:pt>
                <c:pt idx="3">
                  <c:v>0.71628739316717038</c:v>
                </c:pt>
                <c:pt idx="4">
                  <c:v>0.76769840665307088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F5-4EED-8A7B-4DC5F33119B2}"/>
            </c:ext>
          </c:extLst>
        </c:ser>
        <c:ser>
          <c:idx val="1"/>
          <c:order val="1"/>
          <c:tx>
            <c:strRef>
              <c:f>Indicadores!$B$95</c:f>
              <c:strCache>
                <c:ptCount val="1"/>
                <c:pt idx="0">
                  <c:v>Gastos de Administración / Ventas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643717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Indicadores!$BL$2:$BP$2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Parcial 2018</c:v>
                </c:pt>
              </c:strCache>
            </c:strRef>
          </c:cat>
          <c:val>
            <c:numRef>
              <c:f>Indicadores!$BL$95:$BP$95</c:f>
              <c:numCache>
                <c:formatCode>0.0%</c:formatCode>
                <c:ptCount val="5"/>
                <c:pt idx="0">
                  <c:v>0.15145682482451425</c:v>
                </c:pt>
                <c:pt idx="1">
                  <c:v>0.13034404406804431</c:v>
                </c:pt>
                <c:pt idx="2">
                  <c:v>0.11912125408721001</c:v>
                </c:pt>
                <c:pt idx="3">
                  <c:v>0.11502672718076742</c:v>
                </c:pt>
                <c:pt idx="4">
                  <c:v>9.7657951285598413E-2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F5-4EED-8A7B-4DC5F3311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51442640"/>
        <c:axId val="-1351441008"/>
      </c:lineChart>
      <c:catAx>
        <c:axId val="-135144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51441008"/>
        <c:crosses val="autoZero"/>
        <c:auto val="1"/>
        <c:lblAlgn val="ctr"/>
        <c:lblOffset val="100"/>
        <c:noMultiLvlLbl val="0"/>
      </c:catAx>
      <c:valAx>
        <c:axId val="-135144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514426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643717"/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rgbClr val="643717"/>
                </a:solidFill>
                <a:latin typeface="+mj-lt"/>
                <a:ea typeface="+mj-ea"/>
                <a:cs typeface="+mj-cs"/>
              </a:defRPr>
            </a:pPr>
            <a:r>
              <a:rPr lang="es-CO">
                <a:solidFill>
                  <a:srgbClr val="643717"/>
                </a:solidFill>
              </a:rPr>
              <a:t>Costo de Ventas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rgbClr val="643717"/>
              </a:solidFill>
              <a:latin typeface="+mj-lt"/>
              <a:ea typeface="+mj-ea"/>
              <a:cs typeface="+mj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Indicadores!$B$13</c:f>
              <c:strCache>
                <c:ptCount val="1"/>
                <c:pt idx="0">
                  <c:v>Ingresos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Indicadores!$AM$2:$BF$2</c:f>
              <c:numCache>
                <c:formatCode>mmm\-yy</c:formatCode>
                <c:ptCount val="2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</c:numCache>
            </c:numRef>
          </c:cat>
          <c:val>
            <c:numRef>
              <c:f>Indicadores!$AM$13:$BF$13</c:f>
              <c:numCache>
                <c:formatCode>#,###,</c:formatCode>
                <c:ptCount val="20"/>
                <c:pt idx="0">
                  <c:v>2302773861</c:v>
                </c:pt>
                <c:pt idx="1">
                  <c:v>2764197887.1900001</c:v>
                </c:pt>
                <c:pt idx="2">
                  <c:v>2890805930.8099999</c:v>
                </c:pt>
                <c:pt idx="3">
                  <c:v>2526609466</c:v>
                </c:pt>
                <c:pt idx="4">
                  <c:v>2378421695</c:v>
                </c:pt>
                <c:pt idx="5">
                  <c:v>2664952645</c:v>
                </c:pt>
                <c:pt idx="6">
                  <c:v>3031921577</c:v>
                </c:pt>
                <c:pt idx="7">
                  <c:v>2907891784</c:v>
                </c:pt>
                <c:pt idx="8">
                  <c:v>3234371499</c:v>
                </c:pt>
                <c:pt idx="9">
                  <c:v>3525319801</c:v>
                </c:pt>
                <c:pt idx="10">
                  <c:v>3078535110</c:v>
                </c:pt>
                <c:pt idx="11">
                  <c:v>4653933082</c:v>
                </c:pt>
                <c:pt idx="12">
                  <c:v>2667521168</c:v>
                </c:pt>
                <c:pt idx="13">
                  <c:v>2881897084</c:v>
                </c:pt>
                <c:pt idx="14">
                  <c:v>3758109025.25</c:v>
                </c:pt>
                <c:pt idx="15">
                  <c:v>3565526507</c:v>
                </c:pt>
                <c:pt idx="16">
                  <c:v>3128343082</c:v>
                </c:pt>
                <c:pt idx="17">
                  <c:v>4010932552</c:v>
                </c:pt>
                <c:pt idx="18">
                  <c:v>3144498949</c:v>
                </c:pt>
                <c:pt idx="19">
                  <c:v>3155562522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66-4C7E-9662-5DA08FA94D60}"/>
            </c:ext>
          </c:extLst>
        </c:ser>
        <c:ser>
          <c:idx val="1"/>
          <c:order val="1"/>
          <c:tx>
            <c:strRef>
              <c:f>Indicadores!$B$14</c:f>
              <c:strCache>
                <c:ptCount val="1"/>
                <c:pt idx="0">
                  <c:v>Costo de Ventas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Indicadores!$AM$2:$BF$2</c:f>
              <c:numCache>
                <c:formatCode>mmm\-yy</c:formatCode>
                <c:ptCount val="2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</c:numCache>
            </c:numRef>
          </c:cat>
          <c:val>
            <c:numRef>
              <c:f>Indicadores!$AM$14:$BF$14</c:f>
              <c:numCache>
                <c:formatCode>#,###,</c:formatCode>
                <c:ptCount val="20"/>
                <c:pt idx="0">
                  <c:v>1656829893.3299999</c:v>
                </c:pt>
                <c:pt idx="1">
                  <c:v>2018456563.6700001</c:v>
                </c:pt>
                <c:pt idx="2">
                  <c:v>1894381041</c:v>
                </c:pt>
                <c:pt idx="3">
                  <c:v>1923829880</c:v>
                </c:pt>
                <c:pt idx="4">
                  <c:v>1952194083</c:v>
                </c:pt>
                <c:pt idx="5">
                  <c:v>2142189310.3399999</c:v>
                </c:pt>
                <c:pt idx="6">
                  <c:v>2528799545.29</c:v>
                </c:pt>
                <c:pt idx="7">
                  <c:v>2174577422.0100002</c:v>
                </c:pt>
                <c:pt idx="8">
                  <c:v>2178543796.6700001</c:v>
                </c:pt>
                <c:pt idx="9">
                  <c:v>2363245455.6599998</c:v>
                </c:pt>
                <c:pt idx="10">
                  <c:v>2331850313.3299999</c:v>
                </c:pt>
                <c:pt idx="11">
                  <c:v>2592607063.6500001</c:v>
                </c:pt>
                <c:pt idx="12">
                  <c:v>2175786861.6799998</c:v>
                </c:pt>
                <c:pt idx="13">
                  <c:v>2475106208.1300001</c:v>
                </c:pt>
                <c:pt idx="14">
                  <c:v>2495274583.77</c:v>
                </c:pt>
                <c:pt idx="15">
                  <c:v>2568044833.6599998</c:v>
                </c:pt>
                <c:pt idx="16">
                  <c:v>2621946538.3299999</c:v>
                </c:pt>
                <c:pt idx="17">
                  <c:v>2724497585.0100002</c:v>
                </c:pt>
                <c:pt idx="18">
                  <c:v>2553326168</c:v>
                </c:pt>
                <c:pt idx="19">
                  <c:v>2585997782.3299999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66-4C7E-9662-5DA08FA94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351452976"/>
        <c:axId val="-1351452432"/>
      </c:barChart>
      <c:lineChart>
        <c:grouping val="standard"/>
        <c:varyColors val="0"/>
        <c:ser>
          <c:idx val="2"/>
          <c:order val="2"/>
          <c:tx>
            <c:strRef>
              <c:f>Indicadores!$B$94</c:f>
              <c:strCache>
                <c:ptCount val="1"/>
                <c:pt idx="0">
                  <c:v>Costo de ventas / Ventas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643717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Indicadores!$AM$2:$BF$2</c:f>
              <c:numCache>
                <c:formatCode>mmm\-yy</c:formatCode>
                <c:ptCount val="2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</c:numCache>
            </c:numRef>
          </c:cat>
          <c:val>
            <c:numRef>
              <c:f>Indicadores!$AM$94:$BF$94</c:f>
              <c:numCache>
                <c:formatCode>0.0%</c:formatCode>
                <c:ptCount val="20"/>
                <c:pt idx="0">
                  <c:v>0.71949309543165774</c:v>
                </c:pt>
                <c:pt idx="1">
                  <c:v>0.73021420536642623</c:v>
                </c:pt>
                <c:pt idx="2">
                  <c:v>0.65531242371195664</c:v>
                </c:pt>
                <c:pt idx="3">
                  <c:v>0.76142748053806275</c:v>
                </c:pt>
                <c:pt idx="4">
                  <c:v>0.82079392695751541</c:v>
                </c:pt>
                <c:pt idx="5">
                  <c:v>0.80383766456758177</c:v>
                </c:pt>
                <c:pt idx="6">
                  <c:v>0.83405836235123698</c:v>
                </c:pt>
                <c:pt idx="7">
                  <c:v>0.74781923934553141</c:v>
                </c:pt>
                <c:pt idx="8">
                  <c:v>0.6735601638041766</c:v>
                </c:pt>
                <c:pt idx="9">
                  <c:v>0.6703634248982564</c:v>
                </c:pt>
                <c:pt idx="10">
                  <c:v>0.75745451327011171</c:v>
                </c:pt>
                <c:pt idx="11">
                  <c:v>0.55707871556585487</c:v>
                </c:pt>
                <c:pt idx="12">
                  <c:v>0.81565870508585958</c:v>
                </c:pt>
                <c:pt idx="13">
                  <c:v>0.85884614751565502</c:v>
                </c:pt>
                <c:pt idx="14">
                  <c:v>0.66397078078489413</c:v>
                </c:pt>
                <c:pt idx="15">
                  <c:v>0.72024281087752406</c:v>
                </c:pt>
                <c:pt idx="16">
                  <c:v>0.83812627630782344</c:v>
                </c:pt>
                <c:pt idx="17">
                  <c:v>0.67926786344274592</c:v>
                </c:pt>
                <c:pt idx="18">
                  <c:v>0.81199778069952855</c:v>
                </c:pt>
                <c:pt idx="19">
                  <c:v>0.81950453027024506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66-4C7E-9662-5DA08FA94D60}"/>
            </c:ext>
          </c:extLst>
        </c:ser>
        <c:ser>
          <c:idx val="3"/>
          <c:order val="3"/>
          <c:tx>
            <c:strRef>
              <c:f>Indicadores!$B$96</c:f>
              <c:strCache>
                <c:ptCount val="1"/>
                <c:pt idx="0">
                  <c:v>Costo de Ventas Objetivo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Indicadores!$AM$2:$BF$2</c:f>
              <c:numCache>
                <c:formatCode>mmm\-yy</c:formatCode>
                <c:ptCount val="2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</c:numCache>
            </c:numRef>
          </c:cat>
          <c:val>
            <c:numRef>
              <c:f>Indicadores!$AM$96:$BF$96</c:f>
              <c:numCache>
                <c:formatCode>0.0%</c:formatCode>
                <c:ptCount val="20"/>
                <c:pt idx="0">
                  <c:v>0.69500000000000006</c:v>
                </c:pt>
                <c:pt idx="1">
                  <c:v>0.69500000000000006</c:v>
                </c:pt>
                <c:pt idx="2">
                  <c:v>0.69500000000000006</c:v>
                </c:pt>
                <c:pt idx="3">
                  <c:v>0.69500000000000006</c:v>
                </c:pt>
                <c:pt idx="4">
                  <c:v>0.69500000000000006</c:v>
                </c:pt>
                <c:pt idx="5">
                  <c:v>0.69500000000000006</c:v>
                </c:pt>
                <c:pt idx="6">
                  <c:v>0.69500000000000006</c:v>
                </c:pt>
                <c:pt idx="7">
                  <c:v>0.69500000000000006</c:v>
                </c:pt>
                <c:pt idx="8">
                  <c:v>0.69500000000000006</c:v>
                </c:pt>
                <c:pt idx="9">
                  <c:v>0.69500000000000006</c:v>
                </c:pt>
                <c:pt idx="10">
                  <c:v>0.69500000000000006</c:v>
                </c:pt>
                <c:pt idx="11">
                  <c:v>0.69500000000000006</c:v>
                </c:pt>
                <c:pt idx="12">
                  <c:v>0.69500000000000006</c:v>
                </c:pt>
                <c:pt idx="13">
                  <c:v>0.69500000000000006</c:v>
                </c:pt>
                <c:pt idx="14">
                  <c:v>0.69500000000000006</c:v>
                </c:pt>
                <c:pt idx="15">
                  <c:v>0.69500000000000006</c:v>
                </c:pt>
                <c:pt idx="16">
                  <c:v>0.69500000000000006</c:v>
                </c:pt>
                <c:pt idx="17">
                  <c:v>0.69500000000000006</c:v>
                </c:pt>
                <c:pt idx="18">
                  <c:v>0.69500000000000006</c:v>
                </c:pt>
                <c:pt idx="19">
                  <c:v>0.69500000000000006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66-4C7E-9662-5DA08FA94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239951344"/>
        <c:axId val="-1351451888"/>
      </c:lineChart>
      <c:dateAx>
        <c:axId val="-135145297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51452432"/>
        <c:crosses val="autoZero"/>
        <c:auto val="1"/>
        <c:lblOffset val="100"/>
        <c:baseTimeUnit val="months"/>
      </c:dateAx>
      <c:valAx>
        <c:axId val="-1351452432"/>
        <c:scaling>
          <c:orientation val="minMax"/>
          <c:min val="100000000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#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51452976"/>
        <c:crosses val="autoZero"/>
        <c:crossBetween val="between"/>
      </c:valAx>
      <c:valAx>
        <c:axId val="-1351451888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239951344"/>
        <c:crosses val="max"/>
        <c:crossBetween val="between"/>
      </c:valAx>
      <c:dateAx>
        <c:axId val="-123995134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-1351451888"/>
        <c:crosses val="autoZero"/>
        <c:auto val="1"/>
        <c:lblOffset val="100"/>
        <c:baseTimeUnit val="months"/>
        <c:majorUnit val="1"/>
        <c:minorUnit val="1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643717"/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rgbClr val="643717"/>
                </a:solidFill>
                <a:latin typeface="+mj-lt"/>
                <a:ea typeface="+mj-ea"/>
                <a:cs typeface="+mj-cs"/>
              </a:defRPr>
            </a:pPr>
            <a:r>
              <a:rPr lang="es-CO"/>
              <a:t>Margen Bruto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rgbClr val="643717"/>
              </a:solidFill>
              <a:latin typeface="+mj-lt"/>
              <a:ea typeface="+mj-ea"/>
              <a:cs typeface="+mj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Margen Bruto 2014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val>
            <c:numRef>
              <c:f>Indicadores!$C$63:$N$63</c:f>
            </c:numRef>
          </c:val>
          <c:smooth val="0"/>
          <c:extLst>
            <c:ext xmlns:c16="http://schemas.microsoft.com/office/drawing/2014/chart" uri="{C3380CC4-5D6E-409C-BE32-E72D297353CC}">
              <c16:uniqueId val="{00000000-199E-46E8-A9CE-7B0866A9D3B2}"/>
            </c:ext>
          </c:extLst>
        </c:ser>
        <c:ser>
          <c:idx val="0"/>
          <c:order val="1"/>
          <c:tx>
            <c:strRef>
              <c:f>Indicadores!$BT$76</c:f>
              <c:strCache>
                <c:ptCount val="1"/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Indicadores!$AM$1:$AX$1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Indicadores!$O$63:$Z$63</c:f>
            </c:numRef>
          </c:val>
          <c:smooth val="0"/>
          <c:extLst>
            <c:ext xmlns:c16="http://schemas.microsoft.com/office/drawing/2014/chart" uri="{C3380CC4-5D6E-409C-BE32-E72D297353CC}">
              <c16:uniqueId val="{00000001-199E-46E8-A9CE-7B0866A9D3B2}"/>
            </c:ext>
          </c:extLst>
        </c:ser>
        <c:ser>
          <c:idx val="1"/>
          <c:order val="2"/>
          <c:tx>
            <c:strRef>
              <c:f>Indicadores!$BT$77</c:f>
              <c:strCache>
                <c:ptCount val="1"/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Indicadores!$AM$1:$AX$1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Indicadores!$AA$63:$AL$63</c:f>
            </c:numRef>
          </c:val>
          <c:smooth val="0"/>
          <c:extLst>
            <c:ext xmlns:c16="http://schemas.microsoft.com/office/drawing/2014/chart" uri="{C3380CC4-5D6E-409C-BE32-E72D297353CC}">
              <c16:uniqueId val="{00000002-199E-46E8-A9CE-7B0866A9D3B2}"/>
            </c:ext>
          </c:extLst>
        </c:ser>
        <c:ser>
          <c:idx val="2"/>
          <c:order val="3"/>
          <c:tx>
            <c:strRef>
              <c:f>Indicadores!$BT$78</c:f>
              <c:strCache>
                <c:ptCount val="1"/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3"/>
                </a:solidFill>
                <a:round/>
              </a:ln>
              <a:effectLst/>
            </c:spPr>
          </c:marker>
          <c:dLbls>
            <c:numFmt formatCode="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643717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accentCallout2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Indicadores!$AM$1:$AX$1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Indicadores!$AM$63:$AX$63</c:f>
              <c:numCache>
                <c:formatCode>0.0%</c:formatCode>
                <c:ptCount val="12"/>
                <c:pt idx="0">
                  <c:v>0.28050690456834226</c:v>
                </c:pt>
                <c:pt idx="1">
                  <c:v>0.27465819040477801</c:v>
                </c:pt>
                <c:pt idx="2">
                  <c:v>0.30009762490626624</c:v>
                </c:pt>
                <c:pt idx="3">
                  <c:v>0.28527082466869358</c:v>
                </c:pt>
                <c:pt idx="4">
                  <c:v>0.2656587236509067</c:v>
                </c:pt>
                <c:pt idx="5">
                  <c:v>0.25373140342643535</c:v>
                </c:pt>
                <c:pt idx="6">
                  <c:v>0.23939001170051338</c:v>
                </c:pt>
                <c:pt idx="7">
                  <c:v>0.24112258345401741</c:v>
                </c:pt>
                <c:pt idx="8">
                  <c:v>0.25229367445984546</c:v>
                </c:pt>
                <c:pt idx="9">
                  <c:v>0.26195307461887563</c:v>
                </c:pt>
                <c:pt idx="10">
                  <c:v>0.26004458039992612</c:v>
                </c:pt>
                <c:pt idx="11">
                  <c:v>0.28371260683282967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9E-46E8-A9CE-7B0866A9D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239955696"/>
        <c:axId val="-1239954608"/>
      </c:lineChart>
      <c:catAx>
        <c:axId val="-123995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239954608"/>
        <c:crosses val="autoZero"/>
        <c:auto val="1"/>
        <c:lblAlgn val="ctr"/>
        <c:lblOffset val="100"/>
        <c:noMultiLvlLbl val="0"/>
      </c:catAx>
      <c:valAx>
        <c:axId val="-1239954608"/>
        <c:scaling>
          <c:orientation val="minMax"/>
          <c:min val="-0.1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23995569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643717"/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643717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rgbClr val="643717"/>
                </a:solidFill>
                <a:latin typeface="+mj-lt"/>
                <a:ea typeface="+mj-ea"/>
                <a:cs typeface="+mj-cs"/>
              </a:defRPr>
            </a:pPr>
            <a:r>
              <a:rPr lang="es-CO">
                <a:solidFill>
                  <a:srgbClr val="643717"/>
                </a:solidFill>
              </a:rPr>
              <a:t>Costos</a:t>
            </a:r>
            <a:r>
              <a:rPr lang="es-CO" baseline="0">
                <a:solidFill>
                  <a:srgbClr val="643717"/>
                </a:solidFill>
              </a:rPr>
              <a:t> y </a:t>
            </a:r>
            <a:r>
              <a:rPr lang="es-CO">
                <a:solidFill>
                  <a:srgbClr val="643717"/>
                </a:solidFill>
              </a:rPr>
              <a:t>Gastos / Ventas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rgbClr val="643717"/>
              </a:solidFill>
              <a:latin typeface="+mj-lt"/>
              <a:ea typeface="+mj-ea"/>
              <a:cs typeface="+mj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Ingresos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numFmt formatCode="#,###,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Indicadores!$BL$2:$BQ$2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Parcial 2018</c:v>
                </c:pt>
                <c:pt idx="5">
                  <c:v>2018 (Pry)</c:v>
                </c:pt>
              </c:strCache>
            </c:strRef>
          </c:cat>
          <c:val>
            <c:numRef>
              <c:f>Indicadores!$BL$31:$BQ$31</c:f>
              <c:numCache>
                <c:formatCode>#,###,</c:formatCode>
                <c:ptCount val="6"/>
                <c:pt idx="0">
                  <c:v>28306531977</c:v>
                </c:pt>
                <c:pt idx="1">
                  <c:v>33673825278.419998</c:v>
                </c:pt>
                <c:pt idx="2">
                  <c:v>33267952003.080002</c:v>
                </c:pt>
                <c:pt idx="3">
                  <c:v>35959734338</c:v>
                </c:pt>
                <c:pt idx="4">
                  <c:v>26312390889.25</c:v>
                </c:pt>
                <c:pt idx="5">
                  <c:v>37544837099.203995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31-4470-A2E5-75D86EE73301}"/>
            </c:ext>
          </c:extLst>
        </c:ser>
        <c:ser>
          <c:idx val="0"/>
          <c:order val="1"/>
          <c:tx>
            <c:strRef>
              <c:f>Indicadores!$B$94</c:f>
              <c:strCache>
                <c:ptCount val="1"/>
                <c:pt idx="0">
                  <c:v>Costo de ventas / Ventas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Indicadores!$BL$2:$BQ$2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Parcial 2018</c:v>
                </c:pt>
                <c:pt idx="5">
                  <c:v>2018 (Pry)</c:v>
                </c:pt>
              </c:strCache>
            </c:strRef>
          </c:cat>
          <c:val>
            <c:numRef>
              <c:f>Indicadores!$BL$14:$BQ$14</c:f>
              <c:numCache>
                <c:formatCode>#,###,</c:formatCode>
                <c:ptCount val="6"/>
                <c:pt idx="0">
                  <c:v>18515833270.729996</c:v>
                </c:pt>
                <c:pt idx="1">
                  <c:v>22596014712.5</c:v>
                </c:pt>
                <c:pt idx="2">
                  <c:v>23077034109</c:v>
                </c:pt>
                <c:pt idx="3">
                  <c:v>25757504367.950005</c:v>
                </c:pt>
                <c:pt idx="4">
                  <c:v>20199980560.910004</c:v>
                </c:pt>
                <c:pt idx="5">
                  <c:v>26093661783.946777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31-4470-A2E5-75D86EE73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9948624"/>
        <c:axId val="-1239952432"/>
      </c:lineChart>
      <c:catAx>
        <c:axId val="-123994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239952432"/>
        <c:crosses val="autoZero"/>
        <c:auto val="1"/>
        <c:lblAlgn val="ctr"/>
        <c:lblOffset val="100"/>
        <c:noMultiLvlLbl val="0"/>
      </c:catAx>
      <c:valAx>
        <c:axId val="-123995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#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2399486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643717"/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Indicadores!$B$117</c:f>
              <c:strCache>
                <c:ptCount val="1"/>
                <c:pt idx="0">
                  <c:v>Activo Corriente / Pasivo Corriente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Indicadores!$BM$2:$BP$2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Parcial 2018</c:v>
                </c:pt>
              </c:strCache>
            </c:strRef>
          </c:cat>
          <c:val>
            <c:numRef>
              <c:f>Indicadores!$BM$117:$BP$117</c:f>
              <c:numCache>
                <c:formatCode>_-* #,##0.0_-;\-* #,##0.0_-;_-* "-"_-;_-@_-</c:formatCode>
                <c:ptCount val="4"/>
                <c:pt idx="0">
                  <c:v>2.6411105691843391</c:v>
                </c:pt>
                <c:pt idx="1">
                  <c:v>2.2984100229899895</c:v>
                </c:pt>
                <c:pt idx="2">
                  <c:v>3.3780680056650616</c:v>
                </c:pt>
                <c:pt idx="3">
                  <c:v>4.4824955163111815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C-4C6A-A550-AD90178E117D}"/>
            </c:ext>
          </c:extLst>
        </c:ser>
        <c:ser>
          <c:idx val="1"/>
          <c:order val="1"/>
          <c:tx>
            <c:strRef>
              <c:f>Indicadores!$B$120</c:f>
              <c:strCache>
                <c:ptCount val="1"/>
                <c:pt idx="0">
                  <c:v>Pasivo Total / Activo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Indicadores!$BM$2:$BP$2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Parcial 2018</c:v>
                </c:pt>
              </c:strCache>
            </c:strRef>
          </c:cat>
          <c:val>
            <c:numRef>
              <c:f>Indicadores!$BM$120:$BP$120</c:f>
              <c:numCache>
                <c:formatCode>_-* #,##0.00_-;\-* #,##0.00_-;_-* "-"_-;_-@_-</c:formatCode>
                <c:ptCount val="4"/>
                <c:pt idx="0">
                  <c:v>0.51731632151878881</c:v>
                </c:pt>
                <c:pt idx="1">
                  <c:v>0.56757893591411868</c:v>
                </c:pt>
                <c:pt idx="2">
                  <c:v>0.43248244486914877</c:v>
                </c:pt>
                <c:pt idx="3">
                  <c:v>0.35141257852255309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C-4C6A-A550-AD90178E117D}"/>
            </c:ext>
          </c:extLst>
        </c:ser>
        <c:ser>
          <c:idx val="3"/>
          <c:order val="3"/>
          <c:tx>
            <c:strRef>
              <c:f>Indicadores!$B$126</c:f>
              <c:strCache>
                <c:ptCount val="1"/>
                <c:pt idx="0">
                  <c:v>Utilidad Operacional/ Patrimonio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Indicadores!$BM$2:$BP$2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Parcial 2018</c:v>
                </c:pt>
              </c:strCache>
            </c:strRef>
          </c:cat>
          <c:val>
            <c:numRef>
              <c:f>Indicadores!$BM$126:$BP$126</c:f>
              <c:numCache>
                <c:formatCode>_-* #,##0.00_-;\-* #,##0.00_-;_-* "-"_-;_-@_-</c:formatCode>
                <c:ptCount val="4"/>
                <c:pt idx="0">
                  <c:v>1.680705587409236</c:v>
                </c:pt>
                <c:pt idx="1">
                  <c:v>0.89699352955436584</c:v>
                </c:pt>
                <c:pt idx="2">
                  <c:v>0.69143911653727697</c:v>
                </c:pt>
                <c:pt idx="3">
                  <c:v>0.24310060901358743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4C-4C6A-A550-AD90178E117D}"/>
            </c:ext>
          </c:extLst>
        </c:ser>
        <c:ser>
          <c:idx val="4"/>
          <c:order val="4"/>
          <c:tx>
            <c:strRef>
              <c:f>Indicadores!$B$129</c:f>
              <c:strCache>
                <c:ptCount val="1"/>
                <c:pt idx="0">
                  <c:v>Utilidad Operacional / Activo Total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Indicadores!$BM$2:$BP$2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Parcial 2018</c:v>
                </c:pt>
              </c:strCache>
            </c:strRef>
          </c:cat>
          <c:val>
            <c:numRef>
              <c:f>Indicadores!$BM$129:$BP$129</c:f>
              <c:numCache>
                <c:formatCode>_-* #,##0.00_-;\-* #,##0.00_-;_-* "-"_-;_-@_-</c:formatCode>
                <c:ptCount val="4"/>
                <c:pt idx="0">
                  <c:v>0.40737868867064037</c:v>
                </c:pt>
                <c:pt idx="1">
                  <c:v>0.24393080052786953</c:v>
                </c:pt>
                <c:pt idx="2">
                  <c:v>0.28773074818729028</c:v>
                </c:pt>
                <c:pt idx="3">
                  <c:v>0.13746448284296886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4C-4C6A-A550-AD90178E1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239948080"/>
        <c:axId val="-1239949712"/>
      </c:lineChart>
      <c:lineChart>
        <c:grouping val="standard"/>
        <c:varyColors val="0"/>
        <c:ser>
          <c:idx val="2"/>
          <c:order val="2"/>
          <c:tx>
            <c:strRef>
              <c:f>Indicadores!$B$123</c:f>
              <c:strCache>
                <c:ptCount val="1"/>
                <c:pt idx="0">
                  <c:v>Utilidad Operacional / Gastos de Intereses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Indicadores!$BM$123:$BP$123</c:f>
              <c:numCache>
                <c:formatCode>_(* #,##0_);_(* \(#,##0\);_(* "-"_);_(@_)</c:formatCode>
                <c:ptCount val="4"/>
                <c:pt idx="0">
                  <c:v>6249.1693360192758</c:v>
                </c:pt>
                <c:pt idx="1">
                  <c:v>63967.54262989659</c:v>
                </c:pt>
                <c:pt idx="2">
                  <c:v>227.78826419557134</c:v>
                </c:pt>
                <c:pt idx="3">
                  <c:v>65.07795470538268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4C-4C6A-A550-AD90178E1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239946992"/>
        <c:axId val="-1239947536"/>
      </c:lineChart>
      <c:catAx>
        <c:axId val="-123994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239949712"/>
        <c:crosses val="autoZero"/>
        <c:auto val="1"/>
        <c:lblAlgn val="ctr"/>
        <c:lblOffset val="100"/>
        <c:noMultiLvlLbl val="0"/>
      </c:catAx>
      <c:valAx>
        <c:axId val="-123994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_-;\-* #,##0.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239948080"/>
        <c:crosses val="autoZero"/>
        <c:crossBetween val="between"/>
      </c:valAx>
      <c:valAx>
        <c:axId val="-1239947536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239946992"/>
        <c:crosses val="max"/>
        <c:crossBetween val="between"/>
      </c:valAx>
      <c:catAx>
        <c:axId val="-1239946992"/>
        <c:scaling>
          <c:orientation val="minMax"/>
        </c:scaling>
        <c:delete val="1"/>
        <c:axPos val="b"/>
        <c:majorTickMark val="out"/>
        <c:minorTickMark val="none"/>
        <c:tickLblPos val="nextTo"/>
        <c:crossAx val="-1239947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rgbClr val="643717"/>
                </a:solidFill>
              </a:rPr>
              <a:t>Utilidad</a:t>
            </a:r>
            <a:r>
              <a:rPr lang="en-US" baseline="0">
                <a:solidFill>
                  <a:srgbClr val="643717"/>
                </a:solidFill>
              </a:rPr>
              <a:t> Antes de Impuestos</a:t>
            </a:r>
            <a:r>
              <a:rPr lang="en-US">
                <a:solidFill>
                  <a:srgbClr val="643717"/>
                </a:solidFill>
              </a:rPr>
              <a:t> </a:t>
            </a:r>
            <a:r>
              <a:rPr lang="en-US" sz="1100" b="0">
                <a:solidFill>
                  <a:srgbClr val="643717"/>
                </a:solidFill>
              </a:rPr>
              <a:t>(Millones de pesos)</a:t>
            </a:r>
            <a:endParaRPr lang="en-US" b="0">
              <a:solidFill>
                <a:srgbClr val="643717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UAI 2014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Indicadores!$C$23:$N$23</c:f>
            </c:numRef>
          </c:val>
          <c:smooth val="0"/>
          <c:extLst>
            <c:ext xmlns:c16="http://schemas.microsoft.com/office/drawing/2014/chart" uri="{C3380CC4-5D6E-409C-BE32-E72D297353CC}">
              <c16:uniqueId val="{00000000-4998-49E0-958D-4210EEB4BA1D}"/>
            </c:ext>
          </c:extLst>
        </c:ser>
        <c:ser>
          <c:idx val="0"/>
          <c:order val="1"/>
          <c:tx>
            <c:v>UAI 2015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Indicadores!$AM$1:$AX$1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  <c:extLst xmlns:c15="http://schemas.microsoft.com/office/drawing/2012/chart"/>
            </c:strRef>
          </c:cat>
          <c:val>
            <c:numRef>
              <c:f>Indicadores!$O$23:$Z$23</c:f>
            </c:numRef>
          </c:val>
          <c:smooth val="0"/>
          <c:extLst>
            <c:ext xmlns:c16="http://schemas.microsoft.com/office/drawing/2014/chart" uri="{C3380CC4-5D6E-409C-BE32-E72D297353CC}">
              <c16:uniqueId val="{00000001-4998-49E0-958D-4210EEB4BA1D}"/>
            </c:ext>
          </c:extLst>
        </c:ser>
        <c:ser>
          <c:idx val="1"/>
          <c:order val="2"/>
          <c:tx>
            <c:v>UAI 2016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Indicadores!$AM$1:$AX$1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Indicadores!$AA$23:$AL$23</c:f>
            </c:numRef>
          </c:val>
          <c:smooth val="0"/>
          <c:extLst>
            <c:ext xmlns:c16="http://schemas.microsoft.com/office/drawing/2014/chart" uri="{C3380CC4-5D6E-409C-BE32-E72D297353CC}">
              <c16:uniqueId val="{00000002-4998-49E0-958D-4210EEB4BA1D}"/>
            </c:ext>
          </c:extLst>
        </c:ser>
        <c:ser>
          <c:idx val="2"/>
          <c:order val="3"/>
          <c:tx>
            <c:v>UAI 2017</c:v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Indicadores!$AM$1:$AX$1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Indicadores!$AM$23:$AX$23</c:f>
              <c:numCache>
                <c:formatCode>#,###,</c:formatCode>
                <c:ptCount val="12"/>
                <c:pt idx="0">
                  <c:v>366447118.12000012</c:v>
                </c:pt>
                <c:pt idx="1">
                  <c:v>433104421.77999997</c:v>
                </c:pt>
                <c:pt idx="2">
                  <c:v>691344326.88999987</c:v>
                </c:pt>
                <c:pt idx="3">
                  <c:v>301946231.21999997</c:v>
                </c:pt>
                <c:pt idx="4">
                  <c:v>70980968.689999998</c:v>
                </c:pt>
                <c:pt idx="5">
                  <c:v>660458712.6500001</c:v>
                </c:pt>
                <c:pt idx="6">
                  <c:v>311906986.38000005</c:v>
                </c:pt>
                <c:pt idx="7">
                  <c:v>380018805.10999978</c:v>
                </c:pt>
                <c:pt idx="8">
                  <c:v>738954609.15999985</c:v>
                </c:pt>
                <c:pt idx="9">
                  <c:v>960597973.87000012</c:v>
                </c:pt>
                <c:pt idx="10">
                  <c:v>319871094.34000009</c:v>
                </c:pt>
                <c:pt idx="11">
                  <c:v>1174515157.3499999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98-49E0-958D-4210EEB4BA1D}"/>
            </c:ext>
          </c:extLst>
        </c:ser>
        <c:ser>
          <c:idx val="5"/>
          <c:order val="4"/>
          <c:tx>
            <c:v>UAI 2018 (Pry)</c:v>
          </c:tx>
          <c:spPr>
            <a:ln w="22225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'ER mes'!$BL$62:$BW$62</c:f>
              <c:numCache>
                <c:formatCode>#,###,</c:formatCode>
                <c:ptCount val="12"/>
                <c:pt idx="0">
                  <c:v>452483324.35316777</c:v>
                </c:pt>
                <c:pt idx="1">
                  <c:v>498538536.0581677</c:v>
                </c:pt>
                <c:pt idx="2">
                  <c:v>533744471.0719043</c:v>
                </c:pt>
                <c:pt idx="3">
                  <c:v>605654905.57306588</c:v>
                </c:pt>
                <c:pt idx="4">
                  <c:v>1561845777.2320321</c:v>
                </c:pt>
                <c:pt idx="5">
                  <c:v>537840182.84529221</c:v>
                </c:pt>
                <c:pt idx="6">
                  <c:v>694908692.9569689</c:v>
                </c:pt>
                <c:pt idx="7">
                  <c:v>481172459.1391958</c:v>
                </c:pt>
                <c:pt idx="8">
                  <c:v>602731692.98471749</c:v>
                </c:pt>
                <c:pt idx="9">
                  <c:v>452397919.47330487</c:v>
                </c:pt>
                <c:pt idx="10">
                  <c:v>425988075.73644722</c:v>
                </c:pt>
                <c:pt idx="11">
                  <c:v>570758752.06496906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98-49E0-958D-4210EEB4BA1D}"/>
            </c:ext>
          </c:extLst>
        </c:ser>
        <c:ser>
          <c:idx val="3"/>
          <c:order val="5"/>
          <c:tx>
            <c:v>UAI 2018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numFmt formatCode="#,###,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663300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Indicadores!$AM$1:$AX$1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Indicadores!$AY$23:$BJ$23</c:f>
              <c:numCache>
                <c:formatCode>#,###,</c:formatCode>
                <c:ptCount val="12"/>
                <c:pt idx="0">
                  <c:v>194857561.32000017</c:v>
                </c:pt>
                <c:pt idx="1">
                  <c:v>110377263.9799999</c:v>
                </c:pt>
                <c:pt idx="2">
                  <c:v>936370563.59000003</c:v>
                </c:pt>
                <c:pt idx="3">
                  <c:v>606947408.91000009</c:v>
                </c:pt>
                <c:pt idx="4">
                  <c:v>86352717.280000061</c:v>
                </c:pt>
                <c:pt idx="5">
                  <c:v>965730583.74999976</c:v>
                </c:pt>
                <c:pt idx="6">
                  <c:v>256839730.38</c:v>
                </c:pt>
                <c:pt idx="7">
                  <c:v>246443191.08000007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98-49E0-958D-4210EEB4B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9945904"/>
        <c:axId val="-1239943184"/>
        <c:extLst/>
      </c:lineChart>
      <c:catAx>
        <c:axId val="-123994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239943184"/>
        <c:crosses val="autoZero"/>
        <c:auto val="1"/>
        <c:lblAlgn val="ctr"/>
        <c:lblOffset val="100"/>
        <c:noMultiLvlLbl val="1"/>
      </c:catAx>
      <c:valAx>
        <c:axId val="-123994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#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2399459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643717"/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Rotación de Cartera (Días)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Indicadores!$B$132</c:f>
              <c:strCache>
                <c:ptCount val="1"/>
                <c:pt idx="0">
                  <c:v>Rotación de Cartera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Indicadores!$AY$2:$BF$2</c:f>
              <c:numCache>
                <c:formatCode>mmm\-yy</c:formatCode>
                <c:ptCount val="8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</c:numCache>
            </c:numRef>
          </c:cat>
          <c:val>
            <c:numRef>
              <c:f>Indicadores!$AY$132:$BF$132</c:f>
              <c:numCache>
                <c:formatCode>_(* #,##0_);_(* \(#,##0\);_(* "-"_);_(@_)</c:formatCode>
                <c:ptCount val="8"/>
                <c:pt idx="0">
                  <c:v>52.566998661808434</c:v>
                </c:pt>
                <c:pt idx="1">
                  <c:v>59.393338972193582</c:v>
                </c:pt>
                <c:pt idx="2">
                  <c:v>63.738629925220557</c:v>
                </c:pt>
                <c:pt idx="3">
                  <c:v>59.442119829515399</c:v>
                </c:pt>
                <c:pt idx="4">
                  <c:v>53.235472931267459</c:v>
                </c:pt>
                <c:pt idx="5">
                  <c:v>48.37161889057198</c:v>
                </c:pt>
                <c:pt idx="6">
                  <c:v>51.5875925821679</c:v>
                </c:pt>
                <c:pt idx="7">
                  <c:v>45.604330223304729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5A-4E61-8AB9-762131A978A8}"/>
            </c:ext>
          </c:extLst>
        </c:ser>
        <c:ser>
          <c:idx val="1"/>
          <c:order val="1"/>
          <c:tx>
            <c:strRef>
              <c:f>Indicadores!$B$133</c:f>
              <c:strCache>
                <c:ptCount val="1"/>
                <c:pt idx="0">
                  <c:v>Rotación de Cartera (Con No facturados)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Indicadores!$AY$2:$BF$2</c:f>
              <c:numCache>
                <c:formatCode>mmm\-yy</c:formatCode>
                <c:ptCount val="8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</c:numCache>
            </c:numRef>
          </c:cat>
          <c:val>
            <c:numRef>
              <c:f>Indicadores!$AY$133:$BF$133</c:f>
              <c:numCache>
                <c:formatCode>_(* #,##0_);_(* \(#,##0\);_(* "-"_);_(@_)</c:formatCode>
                <c:ptCount val="8"/>
                <c:pt idx="0">
                  <c:v>91.018049427243255</c:v>
                </c:pt>
                <c:pt idx="1">
                  <c:v>97.674972509323865</c:v>
                </c:pt>
                <c:pt idx="2">
                  <c:v>103.03738214879181</c:v>
                </c:pt>
                <c:pt idx="3">
                  <c:v>102.59779725715552</c:v>
                </c:pt>
                <c:pt idx="4">
                  <c:v>92.502010510480289</c:v>
                </c:pt>
                <c:pt idx="5">
                  <c:v>98.008153973711501</c:v>
                </c:pt>
                <c:pt idx="6">
                  <c:v>100.85384902042786</c:v>
                </c:pt>
                <c:pt idx="7">
                  <c:v>104.22203356697598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5A-4E61-8AB9-762131A97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9944272"/>
        <c:axId val="-1239942096"/>
      </c:lineChart>
      <c:dateAx>
        <c:axId val="-123994427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239942096"/>
        <c:crosses val="autoZero"/>
        <c:auto val="1"/>
        <c:lblOffset val="100"/>
        <c:baseTimeUnit val="months"/>
      </c:dateAx>
      <c:valAx>
        <c:axId val="-123994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23994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rgbClr val="643717"/>
                </a:solidFill>
              </a:rPr>
              <a:t>Utilidad</a:t>
            </a:r>
            <a:r>
              <a:rPr lang="en-US" baseline="0">
                <a:solidFill>
                  <a:srgbClr val="643717"/>
                </a:solidFill>
              </a:rPr>
              <a:t> Antes de Impuestos</a:t>
            </a:r>
            <a:r>
              <a:rPr lang="en-US">
                <a:solidFill>
                  <a:srgbClr val="643717"/>
                </a:solidFill>
              </a:rPr>
              <a:t> </a:t>
            </a:r>
            <a:r>
              <a:rPr lang="en-US" sz="1100" b="0">
                <a:solidFill>
                  <a:srgbClr val="643717"/>
                </a:solidFill>
              </a:rPr>
              <a:t>(Millones de pesos)</a:t>
            </a:r>
            <a:endParaRPr lang="en-US" b="0">
              <a:solidFill>
                <a:srgbClr val="643717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UAI 2014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Indicadores!$C$23:$N$23</c:f>
            </c:numRef>
          </c:val>
          <c:smooth val="0"/>
          <c:extLst>
            <c:ext xmlns:c16="http://schemas.microsoft.com/office/drawing/2014/chart" uri="{C3380CC4-5D6E-409C-BE32-E72D297353CC}">
              <c16:uniqueId val="{00000000-B608-4AC3-884C-2A2BE4EE1C02}"/>
            </c:ext>
          </c:extLst>
        </c:ser>
        <c:ser>
          <c:idx val="0"/>
          <c:order val="1"/>
          <c:tx>
            <c:v>UAI 2015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Indicadores!$AM$1:$AX$1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  <c:extLst xmlns:c15="http://schemas.microsoft.com/office/drawing/2012/chart"/>
            </c:strRef>
          </c:cat>
          <c:val>
            <c:numRef>
              <c:f>Indicadores!$O$23:$Z$23</c:f>
            </c:numRef>
          </c:val>
          <c:smooth val="0"/>
          <c:extLst>
            <c:ext xmlns:c16="http://schemas.microsoft.com/office/drawing/2014/chart" uri="{C3380CC4-5D6E-409C-BE32-E72D297353CC}">
              <c16:uniqueId val="{00000001-B608-4AC3-884C-2A2BE4EE1C02}"/>
            </c:ext>
          </c:extLst>
        </c:ser>
        <c:ser>
          <c:idx val="1"/>
          <c:order val="2"/>
          <c:tx>
            <c:v>UAI 2016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Indicadores!$AM$1:$AX$1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Indicadores!$AA$23:$AL$23</c:f>
            </c:numRef>
          </c:val>
          <c:smooth val="0"/>
          <c:extLst>
            <c:ext xmlns:c16="http://schemas.microsoft.com/office/drawing/2014/chart" uri="{C3380CC4-5D6E-409C-BE32-E72D297353CC}">
              <c16:uniqueId val="{00000002-B608-4AC3-884C-2A2BE4EE1C02}"/>
            </c:ext>
          </c:extLst>
        </c:ser>
        <c:ser>
          <c:idx val="2"/>
          <c:order val="3"/>
          <c:tx>
            <c:v>UAI 2017</c:v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Indicadores!$AM$1:$AX$1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Indicadores!$AM$34:$AX$34</c:f>
              <c:numCache>
                <c:formatCode>#,###,</c:formatCode>
                <c:ptCount val="12"/>
                <c:pt idx="0">
                  <c:v>366447118.12000012</c:v>
                </c:pt>
                <c:pt idx="1">
                  <c:v>799551539.9000001</c:v>
                </c:pt>
                <c:pt idx="2">
                  <c:v>1490895866.79</c:v>
                </c:pt>
                <c:pt idx="3">
                  <c:v>1792842098.01</c:v>
                </c:pt>
                <c:pt idx="4">
                  <c:v>1863823066.7</c:v>
                </c:pt>
                <c:pt idx="5">
                  <c:v>2524281779.3500004</c:v>
                </c:pt>
                <c:pt idx="6">
                  <c:v>2836188765.7300005</c:v>
                </c:pt>
                <c:pt idx="7">
                  <c:v>3216207570.8400002</c:v>
                </c:pt>
                <c:pt idx="8">
                  <c:v>3955162180</c:v>
                </c:pt>
                <c:pt idx="9">
                  <c:v>4915760153.8699999</c:v>
                </c:pt>
                <c:pt idx="10">
                  <c:v>5235631248.21</c:v>
                </c:pt>
                <c:pt idx="11">
                  <c:v>6410146405.5599995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08-4AC3-884C-2A2BE4EE1C02}"/>
            </c:ext>
          </c:extLst>
        </c:ser>
        <c:ser>
          <c:idx val="5"/>
          <c:order val="4"/>
          <c:tx>
            <c:v>UAI 2018 (Pry)</c:v>
          </c:tx>
          <c:spPr>
            <a:ln w="2222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'ER mes'!$BL$88:$BW$88</c:f>
              <c:numCache>
                <c:formatCode>#,###,</c:formatCode>
                <c:ptCount val="12"/>
                <c:pt idx="0">
                  <c:v>452483324.35316777</c:v>
                </c:pt>
                <c:pt idx="1">
                  <c:v>951021860.41133547</c:v>
                </c:pt>
                <c:pt idx="2">
                  <c:v>1484766331.4832397</c:v>
                </c:pt>
                <c:pt idx="3">
                  <c:v>2090421237.0563054</c:v>
                </c:pt>
                <c:pt idx="4">
                  <c:v>3652267014.2883377</c:v>
                </c:pt>
                <c:pt idx="5">
                  <c:v>4190107197.1336298</c:v>
                </c:pt>
                <c:pt idx="6">
                  <c:v>4885015890.0905991</c:v>
                </c:pt>
                <c:pt idx="7">
                  <c:v>5366188349.2297945</c:v>
                </c:pt>
                <c:pt idx="8">
                  <c:v>5968920042.2145119</c:v>
                </c:pt>
                <c:pt idx="9">
                  <c:v>6421317961.6878166</c:v>
                </c:pt>
                <c:pt idx="10">
                  <c:v>6847306037.424264</c:v>
                </c:pt>
                <c:pt idx="11">
                  <c:v>7418064789.489233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08-4AC3-884C-2A2BE4EE1C02}"/>
            </c:ext>
          </c:extLst>
        </c:ser>
        <c:ser>
          <c:idx val="3"/>
          <c:order val="5"/>
          <c:tx>
            <c:v>UAI 2018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numFmt formatCode="#,###,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663300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Indicadores!$AM$1:$AX$1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Indicadores!$AY$34:$BJ$34</c:f>
              <c:numCache>
                <c:formatCode>#,###,</c:formatCode>
                <c:ptCount val="12"/>
                <c:pt idx="0">
                  <c:v>194857561.32000017</c:v>
                </c:pt>
                <c:pt idx="1">
                  <c:v>305234825.30000007</c:v>
                </c:pt>
                <c:pt idx="2">
                  <c:v>1241605388.8900001</c:v>
                </c:pt>
                <c:pt idx="3">
                  <c:v>1848552797.8000002</c:v>
                </c:pt>
                <c:pt idx="4">
                  <c:v>1934905515.0800002</c:v>
                </c:pt>
                <c:pt idx="5">
                  <c:v>2900636098.8299999</c:v>
                </c:pt>
                <c:pt idx="6">
                  <c:v>3157475829.21</c:v>
                </c:pt>
                <c:pt idx="7">
                  <c:v>3403919020.29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08-4AC3-884C-2A2BE4EE1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9956784"/>
        <c:axId val="-1239951888"/>
        <c:extLst/>
      </c:lineChart>
      <c:catAx>
        <c:axId val="-1239956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239951888"/>
        <c:crosses val="autoZero"/>
        <c:auto val="1"/>
        <c:lblAlgn val="ctr"/>
        <c:lblOffset val="100"/>
        <c:noMultiLvlLbl val="1"/>
      </c:catAx>
      <c:valAx>
        <c:axId val="-123995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#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23995678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643717"/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rgbClr val="643717"/>
                </a:solidFill>
              </a:rPr>
              <a:t>Ingresos acumulados </a:t>
            </a:r>
            <a:r>
              <a:rPr lang="en-US" sz="1100" b="0">
                <a:solidFill>
                  <a:srgbClr val="643717"/>
                </a:solidFill>
              </a:rPr>
              <a:t>(Millones de pesos)</a:t>
            </a:r>
            <a:endParaRPr lang="en-US" b="0">
              <a:solidFill>
                <a:srgbClr val="643717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Ingresos 2014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Indicadores!$AY$1:$BJ$1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Indicadores!$C$13:$N$13</c:f>
            </c:numRef>
          </c:val>
          <c:smooth val="0"/>
          <c:extLst>
            <c:ext xmlns:c16="http://schemas.microsoft.com/office/drawing/2014/chart" uri="{C3380CC4-5D6E-409C-BE32-E72D297353CC}">
              <c16:uniqueId val="{00000000-46E7-480F-B64A-C4F1A557FBC0}"/>
            </c:ext>
          </c:extLst>
        </c:ser>
        <c:ser>
          <c:idx val="0"/>
          <c:order val="1"/>
          <c:tx>
            <c:v>Ingresos 2015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Indicadores!$AY$1:$BJ$1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Indicadores!$O$13:$Z$13</c:f>
            </c:numRef>
          </c:val>
          <c:smooth val="0"/>
          <c:extLst>
            <c:ext xmlns:c16="http://schemas.microsoft.com/office/drawing/2014/chart" uri="{C3380CC4-5D6E-409C-BE32-E72D297353CC}">
              <c16:uniqueId val="{00000001-46E7-480F-B64A-C4F1A557FBC0}"/>
            </c:ext>
          </c:extLst>
        </c:ser>
        <c:ser>
          <c:idx val="1"/>
          <c:order val="2"/>
          <c:tx>
            <c:v>Ingresos 2016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Indicadores!$AY$1:$BJ$1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Indicadores!$AA$13:$AL$13</c:f>
            </c:numRef>
          </c:val>
          <c:smooth val="0"/>
          <c:extLst>
            <c:ext xmlns:c16="http://schemas.microsoft.com/office/drawing/2014/chart" uri="{C3380CC4-5D6E-409C-BE32-E72D297353CC}">
              <c16:uniqueId val="{00000002-46E7-480F-B64A-C4F1A557FBC0}"/>
            </c:ext>
          </c:extLst>
        </c:ser>
        <c:ser>
          <c:idx val="2"/>
          <c:order val="3"/>
          <c:tx>
            <c:v>Ingresos 2017</c:v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Indicadores!$AY$1:$BJ$1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Indicadores!$AM$31:$AX$31</c:f>
              <c:numCache>
                <c:formatCode>#,###,</c:formatCode>
                <c:ptCount val="12"/>
                <c:pt idx="0">
                  <c:v>2302773861</c:v>
                </c:pt>
                <c:pt idx="1">
                  <c:v>5066971748.1900005</c:v>
                </c:pt>
                <c:pt idx="2">
                  <c:v>7957777679</c:v>
                </c:pt>
                <c:pt idx="3">
                  <c:v>10484387145</c:v>
                </c:pt>
                <c:pt idx="4">
                  <c:v>12862808840</c:v>
                </c:pt>
                <c:pt idx="5">
                  <c:v>15527761485</c:v>
                </c:pt>
                <c:pt idx="6">
                  <c:v>18559683062</c:v>
                </c:pt>
                <c:pt idx="7">
                  <c:v>21467574846</c:v>
                </c:pt>
                <c:pt idx="8">
                  <c:v>24701946345</c:v>
                </c:pt>
                <c:pt idx="9">
                  <c:v>28227266146</c:v>
                </c:pt>
                <c:pt idx="10">
                  <c:v>31305801256</c:v>
                </c:pt>
                <c:pt idx="11">
                  <c:v>35959734338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E7-480F-B64A-C4F1A557FBC0}"/>
            </c:ext>
          </c:extLst>
        </c:ser>
        <c:ser>
          <c:idx val="5"/>
          <c:order val="4"/>
          <c:tx>
            <c:v>Ingresos 2018 (Pry)</c:v>
          </c:tx>
          <c:spPr>
            <a:ln w="2222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Indicadores!$AY$1:$BJ$1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Indicadores!$AY$38:$BJ$38</c:f>
              <c:numCache>
                <c:formatCode>#,###,</c:formatCode>
                <c:ptCount val="12"/>
                <c:pt idx="0">
                  <c:v>2668104546</c:v>
                </c:pt>
                <c:pt idx="1">
                  <c:v>5475629173</c:v>
                </c:pt>
                <c:pt idx="2">
                  <c:v>8484870479.3683167</c:v>
                </c:pt>
                <c:pt idx="3">
                  <c:v>11707402078.527327</c:v>
                </c:pt>
                <c:pt idx="4">
                  <c:v>16467936535.584587</c:v>
                </c:pt>
                <c:pt idx="5">
                  <c:v>19520495993.013191</c:v>
                </c:pt>
                <c:pt idx="6">
                  <c:v>23021181032.775162</c:v>
                </c:pt>
                <c:pt idx="7">
                  <c:v>25758025961.659187</c:v>
                </c:pt>
                <c:pt idx="8">
                  <c:v>28931950345.774433</c:v>
                </c:pt>
                <c:pt idx="9">
                  <c:v>31619285308.540787</c:v>
                </c:pt>
                <c:pt idx="10">
                  <c:v>34510115865.612526</c:v>
                </c:pt>
                <c:pt idx="11">
                  <c:v>37544837099.20401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E7-480F-B64A-C4F1A557FBC0}"/>
            </c:ext>
          </c:extLst>
        </c:ser>
        <c:ser>
          <c:idx val="3"/>
          <c:order val="5"/>
          <c:tx>
            <c:v>Ingresos 2018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numFmt formatCode="#,###,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663300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Indicadores!$AY$1:$BJ$1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Indicadores!$AY$31:$BJ$31</c:f>
              <c:numCache>
                <c:formatCode>#,###,</c:formatCode>
                <c:ptCount val="12"/>
                <c:pt idx="0">
                  <c:v>2667521168</c:v>
                </c:pt>
                <c:pt idx="1">
                  <c:v>5549418252</c:v>
                </c:pt>
                <c:pt idx="2">
                  <c:v>9307527277.25</c:v>
                </c:pt>
                <c:pt idx="3">
                  <c:v>12873053784.25</c:v>
                </c:pt>
                <c:pt idx="4">
                  <c:v>16001396866.25</c:v>
                </c:pt>
                <c:pt idx="5">
                  <c:v>20012329418.25</c:v>
                </c:pt>
                <c:pt idx="6">
                  <c:v>23156828367.25</c:v>
                </c:pt>
                <c:pt idx="7">
                  <c:v>26312390889.25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E7-480F-B64A-C4F1A557F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98965120"/>
        <c:axId val="-1098960224"/>
      </c:lineChart>
      <c:catAx>
        <c:axId val="-109896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098960224"/>
        <c:crosses val="autoZero"/>
        <c:auto val="1"/>
        <c:lblAlgn val="ctr"/>
        <c:lblOffset val="100"/>
        <c:noMultiLvlLbl val="1"/>
      </c:catAx>
      <c:valAx>
        <c:axId val="-109896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#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0989651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643717"/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rgbClr val="643717"/>
                </a:solidFill>
                <a:latin typeface="+mj-lt"/>
                <a:ea typeface="+mj-ea"/>
                <a:cs typeface="+mj-cs"/>
              </a:defRPr>
            </a:pPr>
            <a:r>
              <a:rPr lang="es-CO"/>
              <a:t>Márgenes sobre Ingreso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rgbClr val="643717"/>
              </a:solidFill>
              <a:latin typeface="+mj-lt"/>
              <a:ea typeface="+mj-ea"/>
              <a:cs typeface="+mj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Margen Bruto (Acum)</c:v>
          </c:tx>
          <c:spPr>
            <a:ln w="2222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C31-463D-ADDE-953C3D8E000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C31-463D-ADDE-953C3D8E000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643717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Indicadores!$BL$2:$BQ$2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Parcial 2018</c:v>
                </c:pt>
                <c:pt idx="5">
                  <c:v>2018 (Pry)</c:v>
                </c:pt>
              </c:strCache>
            </c:strRef>
          </c:cat>
          <c:val>
            <c:numRef>
              <c:f>Indicadores!$BL$74:$BQ$74</c:f>
              <c:numCache>
                <c:formatCode>0.0%</c:formatCode>
                <c:ptCount val="6"/>
                <c:pt idx="0">
                  <c:v>0.34588125151556071</c:v>
                </c:pt>
                <c:pt idx="1">
                  <c:v>0.32897392780080909</c:v>
                </c:pt>
                <c:pt idx="2">
                  <c:v>0.30632838153477282</c:v>
                </c:pt>
                <c:pt idx="3">
                  <c:v>0.28371260683282967</c:v>
                </c:pt>
                <c:pt idx="4">
                  <c:v>0.23230159334692926</c:v>
                </c:pt>
                <c:pt idx="5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31-463D-ADDE-953C3D8E000E}"/>
            </c:ext>
          </c:extLst>
        </c:ser>
        <c:ser>
          <c:idx val="0"/>
          <c:order val="1"/>
          <c:tx>
            <c:strRef>
              <c:f>Indicadores!$B$63</c:f>
              <c:strCache>
                <c:ptCount val="1"/>
                <c:pt idx="0">
                  <c:v>Margen Bruto (Acum)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643717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accentCallout1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Indicadores!$BL$2:$BQ$2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Parcial 2018</c:v>
                </c:pt>
                <c:pt idx="5">
                  <c:v>2018 (Pry)</c:v>
                </c:pt>
              </c:strCache>
            </c:strRef>
          </c:cat>
          <c:val>
            <c:numRef>
              <c:f>Indicadores!$BR$63:$BW$63</c:f>
              <c:numCache>
                <c:formatCode>0.0%</c:formatCode>
                <c:ptCount val="6"/>
                <c:pt idx="0">
                  <c:v>0.34588125151556071</c:v>
                </c:pt>
                <c:pt idx="1">
                  <c:v>0.32897392780080909</c:v>
                </c:pt>
                <c:pt idx="2">
                  <c:v>0.30632838153477282</c:v>
                </c:pt>
                <c:pt idx="3">
                  <c:v>0.28371260683282967</c:v>
                </c:pt>
                <c:pt idx="4">
                  <c:v>0.29499999999999998</c:v>
                </c:pt>
                <c:pt idx="5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31-463D-ADDE-953C3D8E000E}"/>
            </c:ext>
          </c:extLst>
        </c:ser>
        <c:ser>
          <c:idx val="1"/>
          <c:order val="2"/>
          <c:tx>
            <c:strRef>
              <c:f>Indicadores!$B$65</c:f>
              <c:strCache>
                <c:ptCount val="1"/>
                <c:pt idx="0">
                  <c:v>Margen Operacional (Acum)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8.2644628099173053E-3"/>
                  <c:y val="5.55555555555555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C31-463D-ADDE-953C3D8E000E}"/>
                </c:ext>
              </c:extLst>
            </c:dLbl>
            <c:dLbl>
              <c:idx val="1"/>
              <c:layout>
                <c:manualLayout>
                  <c:x val="-1.0100893414627432E-16"/>
                  <c:y val="6.48148148148148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C31-463D-ADDE-953C3D8E000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643717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accentCallout1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Indicadores!$BL$2:$BQ$2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Parcial 2018</c:v>
                </c:pt>
                <c:pt idx="5">
                  <c:v>2018 (Pry)</c:v>
                </c:pt>
              </c:strCache>
            </c:strRef>
          </c:cat>
          <c:val>
            <c:numRef>
              <c:f>Indicadores!$BL$65:$BQ$65</c:f>
              <c:numCache>
                <c:formatCode>0.0%</c:formatCode>
                <c:ptCount val="6"/>
                <c:pt idx="0">
                  <c:v>0.24179313270383115</c:v>
                </c:pt>
                <c:pt idx="1">
                  <c:v>0.19378241304803065</c:v>
                </c:pt>
                <c:pt idx="2">
                  <c:v>0.17925858687507673</c:v>
                </c:pt>
                <c:pt idx="3">
                  <c:v>0.17562661294263759</c:v>
                </c:pt>
                <c:pt idx="4">
                  <c:v>0.13099521315481058</c:v>
                </c:pt>
                <c:pt idx="5">
                  <c:v>0.19494948215009023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31-463D-ADDE-953C3D8E000E}"/>
            </c:ext>
          </c:extLst>
        </c:ser>
        <c:ser>
          <c:idx val="2"/>
          <c:order val="3"/>
          <c:tx>
            <c:strRef>
              <c:f>Indicadores!$B$67</c:f>
              <c:strCache>
                <c:ptCount val="1"/>
                <c:pt idx="0">
                  <c:v>UAI (Acum)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Indicadores!$BL$2:$BQ$2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Parcial 2018</c:v>
                </c:pt>
                <c:pt idx="5">
                  <c:v>2018 (Pry)</c:v>
                </c:pt>
              </c:strCache>
            </c:strRef>
          </c:cat>
          <c:val>
            <c:numRef>
              <c:f>Indicadores!$BL$67:$BQ$67</c:f>
              <c:numCache>
                <c:formatCode>0.0%</c:formatCode>
                <c:ptCount val="6"/>
                <c:pt idx="0">
                  <c:v>0.2354028546878956</c:v>
                </c:pt>
                <c:pt idx="1">
                  <c:v>0.19562750768448164</c:v>
                </c:pt>
                <c:pt idx="2">
                  <c:v>0.20929968321480552</c:v>
                </c:pt>
                <c:pt idx="3">
                  <c:v>0.17825900339831369</c:v>
                </c:pt>
                <c:pt idx="4">
                  <c:v>0.12936562985162556</c:v>
                </c:pt>
                <c:pt idx="5">
                  <c:v>0.19757882474995481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C31-463D-ADDE-953C3D8E000E}"/>
            </c:ext>
          </c:extLst>
        </c:ser>
        <c:ser>
          <c:idx val="3"/>
          <c:order val="4"/>
          <c:tx>
            <c:strRef>
              <c:f>Indicadores!$B$73</c:f>
              <c:strCache>
                <c:ptCount val="1"/>
                <c:pt idx="0">
                  <c:v>Margen EBITDA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8.2644628099173053E-3"/>
                  <c:y val="-5.55555555555555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C31-463D-ADDE-953C3D8E000E}"/>
                </c:ext>
              </c:extLst>
            </c:dLbl>
            <c:dLbl>
              <c:idx val="1"/>
              <c:layout>
                <c:manualLayout>
                  <c:x val="1.1019283746556474E-2"/>
                  <c:y val="-1.85185185185185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C31-463D-ADDE-953C3D8E000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643717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accentCallout1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Indicadores!$BL$2:$BQ$2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Parcial 2018</c:v>
                </c:pt>
                <c:pt idx="5">
                  <c:v>2018 (Pry)</c:v>
                </c:pt>
              </c:strCache>
            </c:strRef>
          </c:cat>
          <c:val>
            <c:numRef>
              <c:f>Indicadores!$BL$73:$BQ$73</c:f>
              <c:numCache>
                <c:formatCode>0.0%</c:formatCode>
                <c:ptCount val="6"/>
                <c:pt idx="0">
                  <c:v>0.23969922579046726</c:v>
                </c:pt>
                <c:pt idx="1">
                  <c:v>0.19870793754869645</c:v>
                </c:pt>
                <c:pt idx="2">
                  <c:v>0.21374705789859444</c:v>
                </c:pt>
                <c:pt idx="3">
                  <c:v>0.183966976254584</c:v>
                </c:pt>
                <c:pt idx="4">
                  <c:v>0.13642458963151707</c:v>
                </c:pt>
                <c:pt idx="5">
                  <c:v>0.2030709247544151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C31-463D-ADDE-953C3D8E0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98968384"/>
        <c:axId val="-1098964576"/>
      </c:lineChart>
      <c:catAx>
        <c:axId val="-1098968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098964576"/>
        <c:crosses val="autoZero"/>
        <c:auto val="1"/>
        <c:lblAlgn val="ctr"/>
        <c:lblOffset val="100"/>
        <c:noMultiLvlLbl val="0"/>
      </c:catAx>
      <c:valAx>
        <c:axId val="-109896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09896838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643717"/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span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643717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y Utilidad Antes de Impuestos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Indicadores!$B$13</c:f>
              <c:strCache>
                <c:ptCount val="1"/>
                <c:pt idx="0">
                  <c:v>Ingresos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Indicadores!$AY$2:$BJ$2</c:f>
              <c:numCache>
                <c:formatCode>mmm\-yy</c:formatCode>
                <c:ptCount val="12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</c:numCache>
            </c:numRef>
          </c:cat>
          <c:val>
            <c:numRef>
              <c:f>Indicadores!$AY$13:$BF$13</c:f>
              <c:numCache>
                <c:formatCode>#,###,</c:formatCode>
                <c:ptCount val="8"/>
                <c:pt idx="0">
                  <c:v>2667521168</c:v>
                </c:pt>
                <c:pt idx="1">
                  <c:v>2881897084</c:v>
                </c:pt>
                <c:pt idx="2">
                  <c:v>3758109025.25</c:v>
                </c:pt>
                <c:pt idx="3">
                  <c:v>3565526507</c:v>
                </c:pt>
                <c:pt idx="4">
                  <c:v>3128343082</c:v>
                </c:pt>
                <c:pt idx="5">
                  <c:v>4010932552</c:v>
                </c:pt>
                <c:pt idx="6">
                  <c:v>3144498949</c:v>
                </c:pt>
                <c:pt idx="7">
                  <c:v>3155562522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9-4422-87FA-0FE388D78FB5}"/>
            </c:ext>
          </c:extLst>
        </c:ser>
        <c:ser>
          <c:idx val="1"/>
          <c:order val="1"/>
          <c:tx>
            <c:strRef>
              <c:f>Indicadores!$B$23</c:f>
              <c:strCache>
                <c:ptCount val="1"/>
                <c:pt idx="0">
                  <c:v>Utilidad antes de Impuestos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Indicadores!$AY$2:$BJ$2</c:f>
              <c:numCache>
                <c:formatCode>mmm\-yy</c:formatCode>
                <c:ptCount val="12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</c:numCache>
            </c:numRef>
          </c:cat>
          <c:val>
            <c:numRef>
              <c:f>Indicadores!$AY$23:$BF$23</c:f>
              <c:numCache>
                <c:formatCode>#,###,</c:formatCode>
                <c:ptCount val="8"/>
                <c:pt idx="0">
                  <c:v>194857561.32000017</c:v>
                </c:pt>
                <c:pt idx="1">
                  <c:v>110377263.9799999</c:v>
                </c:pt>
                <c:pt idx="2">
                  <c:v>936370563.59000003</c:v>
                </c:pt>
                <c:pt idx="3">
                  <c:v>606947408.91000009</c:v>
                </c:pt>
                <c:pt idx="4">
                  <c:v>86352717.280000061</c:v>
                </c:pt>
                <c:pt idx="5">
                  <c:v>965730583.74999976</c:v>
                </c:pt>
                <c:pt idx="6">
                  <c:v>256839730.38</c:v>
                </c:pt>
                <c:pt idx="7">
                  <c:v>246443191.08000007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69-4422-87FA-0FE388D78FB5}"/>
            </c:ext>
          </c:extLst>
        </c:ser>
        <c:ser>
          <c:idx val="2"/>
          <c:order val="2"/>
          <c:tx>
            <c:v>Ingresos (Pry)</c:v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Indicadores!$AY$2:$BJ$2</c:f>
              <c:numCache>
                <c:formatCode>mmm\-yy</c:formatCode>
                <c:ptCount val="12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</c:numCache>
            </c:numRef>
          </c:cat>
          <c:val>
            <c:numRef>
              <c:f>Indicadores!$AY$37:$BJ$37</c:f>
              <c:numCache>
                <c:formatCode>#,###,</c:formatCode>
                <c:ptCount val="12"/>
                <c:pt idx="0">
                  <c:v>2668104546</c:v>
                </c:pt>
                <c:pt idx="1">
                  <c:v>2807524627</c:v>
                </c:pt>
                <c:pt idx="2">
                  <c:v>3009241306.3683171</c:v>
                </c:pt>
                <c:pt idx="3">
                  <c:v>3222531599.1590104</c:v>
                </c:pt>
                <c:pt idx="4">
                  <c:v>4760534457.0572596</c:v>
                </c:pt>
                <c:pt idx="5">
                  <c:v>3052559457.4286051</c:v>
                </c:pt>
                <c:pt idx="6">
                  <c:v>3500685039.7619705</c:v>
                </c:pt>
                <c:pt idx="7">
                  <c:v>2736844928.8840265</c:v>
                </c:pt>
                <c:pt idx="8">
                  <c:v>3173924384.1152458</c:v>
                </c:pt>
                <c:pt idx="9">
                  <c:v>2687334962.7663517</c:v>
                </c:pt>
                <c:pt idx="10">
                  <c:v>2890830557.0717359</c:v>
                </c:pt>
                <c:pt idx="11">
                  <c:v>3034721233.5914803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69-4422-87FA-0FE388D78FB5}"/>
            </c:ext>
          </c:extLst>
        </c:ser>
        <c:ser>
          <c:idx val="3"/>
          <c:order val="3"/>
          <c:tx>
            <c:v>UAI (Pry)</c:v>
          </c:tx>
          <c:spPr>
            <a:ln w="28575" cap="rnd">
              <a:solidFill>
                <a:srgbClr val="FF66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'ER mes'!$BL$62:$BW$62</c:f>
              <c:numCache>
                <c:formatCode>#,###,</c:formatCode>
                <c:ptCount val="12"/>
                <c:pt idx="0">
                  <c:v>452483324.35316777</c:v>
                </c:pt>
                <c:pt idx="1">
                  <c:v>498538536.0581677</c:v>
                </c:pt>
                <c:pt idx="2">
                  <c:v>533744471.0719043</c:v>
                </c:pt>
                <c:pt idx="3">
                  <c:v>605654905.57306588</c:v>
                </c:pt>
                <c:pt idx="4">
                  <c:v>1561845777.2320321</c:v>
                </c:pt>
                <c:pt idx="5">
                  <c:v>537840182.84529221</c:v>
                </c:pt>
                <c:pt idx="6">
                  <c:v>694908692.9569689</c:v>
                </c:pt>
                <c:pt idx="7">
                  <c:v>481172459.1391958</c:v>
                </c:pt>
                <c:pt idx="8">
                  <c:v>602731692.98471749</c:v>
                </c:pt>
                <c:pt idx="9">
                  <c:v>452397919.47330487</c:v>
                </c:pt>
                <c:pt idx="10">
                  <c:v>425988075.73644722</c:v>
                </c:pt>
                <c:pt idx="11">
                  <c:v>570758752.06496906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69-4422-87FA-0FE388D78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98961312"/>
        <c:axId val="-1098967840"/>
      </c:lineChart>
      <c:dateAx>
        <c:axId val="-109896131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098967840"/>
        <c:crosses val="autoZero"/>
        <c:auto val="1"/>
        <c:lblOffset val="100"/>
        <c:baseTimeUnit val="months"/>
      </c:dateAx>
      <c:valAx>
        <c:axId val="-109896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Miles de pesos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#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09896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Ingreso y Contribución</a:t>
            </a:r>
            <a:r>
              <a:rPr lang="es-CO" baseline="0"/>
              <a:t> a Utilidad por servicio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Servicios!$B$144</c:f>
              <c:strCache>
                <c:ptCount val="1"/>
                <c:pt idx="0">
                  <c:v>Ing. Interventoría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Servicios!$BH$3:$BL$3</c:f>
              <c:strCache>
                <c:ptCount val="1"/>
                <c:pt idx="0">
                  <c:v>A Ago 2018</c:v>
                </c:pt>
              </c:strCache>
            </c:strRef>
          </c:cat>
          <c:val>
            <c:numRef>
              <c:f>Servicios!$BH$144:$BL$144</c:f>
              <c:numCache>
                <c:formatCode>#,###,</c:formatCode>
                <c:ptCount val="1"/>
                <c:pt idx="0">
                  <c:v>14863679068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C6-49C6-87A5-3D544A87B3CE}"/>
            </c:ext>
          </c:extLst>
        </c:ser>
        <c:ser>
          <c:idx val="1"/>
          <c:order val="1"/>
          <c:tx>
            <c:strRef>
              <c:f>Servicios!$B$145</c:f>
              <c:strCache>
                <c:ptCount val="1"/>
                <c:pt idx="0">
                  <c:v>Ing. Gerencia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Servicios!$BH$3:$BL$3</c:f>
              <c:strCache>
                <c:ptCount val="1"/>
                <c:pt idx="0">
                  <c:v>A Ago 2018</c:v>
                </c:pt>
              </c:strCache>
            </c:strRef>
          </c:cat>
          <c:val>
            <c:numRef>
              <c:f>Servicios!$BH$145:$BL$145</c:f>
              <c:numCache>
                <c:formatCode>#,###,</c:formatCode>
                <c:ptCount val="1"/>
                <c:pt idx="0">
                  <c:v>10121736121.25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C6-49C6-87A5-3D544A87B3CE}"/>
            </c:ext>
          </c:extLst>
        </c:ser>
        <c:ser>
          <c:idx val="2"/>
          <c:order val="2"/>
          <c:tx>
            <c:strRef>
              <c:f>Servicios!$B$146</c:f>
              <c:strCache>
                <c:ptCount val="1"/>
                <c:pt idx="0">
                  <c:v>Ing. Asesorias, ppto y otros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Servicios!$BH$3:$BL$3</c:f>
              <c:strCache>
                <c:ptCount val="1"/>
                <c:pt idx="0">
                  <c:v>A Ago 2018</c:v>
                </c:pt>
              </c:strCache>
            </c:strRef>
          </c:cat>
          <c:val>
            <c:numRef>
              <c:f>Servicios!$BH$146:$BL$146</c:f>
              <c:numCache>
                <c:formatCode>#,###,</c:formatCode>
                <c:ptCount val="1"/>
                <c:pt idx="0">
                  <c:v>1326975700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C6-49C6-87A5-3D544A87B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20"/>
        <c:axId val="-1098968928"/>
        <c:axId val="-1098960768"/>
      </c:barChart>
      <c:lineChart>
        <c:grouping val="standard"/>
        <c:varyColors val="0"/>
        <c:ser>
          <c:idx val="3"/>
          <c:order val="3"/>
          <c:tx>
            <c:strRef>
              <c:f>Servicios!$B$147</c:f>
              <c:strCache>
                <c:ptCount val="1"/>
                <c:pt idx="0">
                  <c:v>Cont. Interventoría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Servicios!$BH$147:$BL$147</c:f>
              <c:numCache>
                <c:formatCode>0%</c:formatCode>
                <c:ptCount val="1"/>
                <c:pt idx="0">
                  <c:v>0.30137643736294378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C6-49C6-87A5-3D544A87B3CE}"/>
            </c:ext>
          </c:extLst>
        </c:ser>
        <c:ser>
          <c:idx val="4"/>
          <c:order val="4"/>
          <c:tx>
            <c:strRef>
              <c:f>Servicios!$B$148</c:f>
              <c:strCache>
                <c:ptCount val="1"/>
                <c:pt idx="0">
                  <c:v>Cont. Gerencia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Servicios!$BH$148:$BL$148</c:f>
              <c:numCache>
                <c:formatCode>0%</c:formatCode>
                <c:ptCount val="1"/>
                <c:pt idx="0">
                  <c:v>0.28980143100072714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C6-49C6-87A5-3D544A87B3CE}"/>
            </c:ext>
          </c:extLst>
        </c:ser>
        <c:ser>
          <c:idx val="5"/>
          <c:order val="5"/>
          <c:tx>
            <c:strRef>
              <c:f>Servicios!$B$149</c:f>
              <c:strCache>
                <c:ptCount val="1"/>
                <c:pt idx="0">
                  <c:v>Cont. Asesorías, ppto y otros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Servicios!$BH$149:$BL$149</c:f>
              <c:numCache>
                <c:formatCode>0%</c:formatCode>
                <c:ptCount val="1"/>
                <c:pt idx="0">
                  <c:v>0.20368665606310654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C6-49C6-87A5-3D544A87B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098964032"/>
        <c:axId val="-1098966752"/>
      </c:lineChart>
      <c:catAx>
        <c:axId val="-109896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098960768"/>
        <c:crosses val="autoZero"/>
        <c:auto val="1"/>
        <c:lblAlgn val="ctr"/>
        <c:lblOffset val="100"/>
        <c:noMultiLvlLbl val="0"/>
      </c:catAx>
      <c:valAx>
        <c:axId val="-1098960768"/>
        <c:scaling>
          <c:orientation val="minMax"/>
          <c:max val="3000000000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/>
                  <a:t>Ingreso (Millones de pesos)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#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098968928"/>
        <c:crosses val="autoZero"/>
        <c:crossBetween val="between"/>
      </c:valAx>
      <c:valAx>
        <c:axId val="-109896675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/>
                  <a:t>Contribución a U. Operacional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098964032"/>
        <c:crosses val="max"/>
        <c:crossBetween val="between"/>
      </c:valAx>
      <c:catAx>
        <c:axId val="-1098964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098966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Composición de Ingresos - Gerencia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Servicios!$B$62</c:f>
              <c:strCache>
                <c:ptCount val="1"/>
                <c:pt idx="0">
                  <c:v>HONORARIOS PROYECTOS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Servicios!$BH$3:$BL$3</c:f>
              <c:strCache>
                <c:ptCount val="1"/>
                <c:pt idx="0">
                  <c:v>A Ago 2018</c:v>
                </c:pt>
              </c:strCache>
            </c:strRef>
          </c:cat>
          <c:val>
            <c:numRef>
              <c:f>Servicios!$BM$62:$BQ$62</c:f>
            </c:numRef>
          </c:val>
          <c:extLst>
            <c:ext xmlns:c16="http://schemas.microsoft.com/office/drawing/2014/chart" uri="{C3380CC4-5D6E-409C-BE32-E72D297353CC}">
              <c16:uniqueId val="{00000000-B27A-45F7-B2DB-E94B3AE4F556}"/>
            </c:ext>
          </c:extLst>
        </c:ser>
        <c:ser>
          <c:idx val="1"/>
          <c:order val="1"/>
          <c:tx>
            <c:strRef>
              <c:f>Servicios!$B$63</c:f>
              <c:strCache>
                <c:ptCount val="1"/>
                <c:pt idx="0">
                  <c:v>GASTOS DE PERSONAL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Servicios!$BH$3:$BL$3</c:f>
              <c:strCache>
                <c:ptCount val="1"/>
                <c:pt idx="0">
                  <c:v>A Ago 2018</c:v>
                </c:pt>
              </c:strCache>
            </c:strRef>
          </c:cat>
          <c:val>
            <c:numRef>
              <c:f>Servicios!$BM$63:$BQ$63</c:f>
            </c:numRef>
          </c:val>
          <c:extLst>
            <c:ext xmlns:c16="http://schemas.microsoft.com/office/drawing/2014/chart" uri="{C3380CC4-5D6E-409C-BE32-E72D297353CC}">
              <c16:uniqueId val="{00000001-B27A-45F7-B2DB-E94B3AE4F556}"/>
            </c:ext>
          </c:extLst>
        </c:ser>
        <c:ser>
          <c:idx val="2"/>
          <c:order val="2"/>
          <c:tx>
            <c:strRef>
              <c:f>Servicios!$B$64</c:f>
              <c:strCache>
                <c:ptCount val="1"/>
                <c:pt idx="0">
                  <c:v>HONORARIOS CONSORCIOS Y UNIONES TEMPORALES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Servicios!$BH$3:$BL$3</c:f>
              <c:strCache>
                <c:ptCount val="1"/>
                <c:pt idx="0">
                  <c:v>A Ago 2018</c:v>
                </c:pt>
              </c:strCache>
            </c:strRef>
          </c:cat>
          <c:val>
            <c:numRef>
              <c:f>Servicios!$BM$64:$BQ$64</c:f>
            </c:numRef>
          </c:val>
          <c:extLst>
            <c:ext xmlns:c16="http://schemas.microsoft.com/office/drawing/2014/chart" uri="{C3380CC4-5D6E-409C-BE32-E72D297353CC}">
              <c16:uniqueId val="{00000002-B27A-45F7-B2DB-E94B3AE4F556}"/>
            </c:ext>
          </c:extLst>
        </c:ser>
        <c:ser>
          <c:idx val="3"/>
          <c:order val="3"/>
          <c:tx>
            <c:strRef>
              <c:f>Servicios!$B$65</c:f>
              <c:strCache>
                <c:ptCount val="1"/>
                <c:pt idx="0">
                  <c:v>HONORARIOS ITS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Servicios!$BH$3:$BL$3</c:f>
              <c:strCache>
                <c:ptCount val="1"/>
                <c:pt idx="0">
                  <c:v>A Ago 2018</c:v>
                </c:pt>
              </c:strCache>
            </c:strRef>
          </c:cat>
          <c:val>
            <c:numRef>
              <c:f>Servicios!$BM$65:$BQ$65</c:f>
            </c:numRef>
          </c:val>
          <c:extLst>
            <c:ext xmlns:c16="http://schemas.microsoft.com/office/drawing/2014/chart" uri="{C3380CC4-5D6E-409C-BE32-E72D297353CC}">
              <c16:uniqueId val="{00000003-B27A-45F7-B2DB-E94B3AE4F556}"/>
            </c:ext>
          </c:extLst>
        </c:ser>
        <c:ser>
          <c:idx val="4"/>
          <c:order val="4"/>
          <c:tx>
            <c:strRef>
              <c:f>Servicios!$B$66</c:f>
              <c:strCache>
                <c:ptCount val="1"/>
                <c:pt idx="0">
                  <c:v>TOPOGRAFIA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Servicios!$BH$3:$BL$3</c:f>
              <c:strCache>
                <c:ptCount val="1"/>
                <c:pt idx="0">
                  <c:v>A Ago 2018</c:v>
                </c:pt>
              </c:strCache>
            </c:strRef>
          </c:cat>
          <c:val>
            <c:numRef>
              <c:f>Servicios!$BM$66:$BQ$66</c:f>
            </c:numRef>
          </c:val>
          <c:extLst>
            <c:ext xmlns:c16="http://schemas.microsoft.com/office/drawing/2014/chart" uri="{C3380CC4-5D6E-409C-BE32-E72D297353CC}">
              <c16:uniqueId val="{00000004-B27A-45F7-B2DB-E94B3AE4F556}"/>
            </c:ext>
          </c:extLst>
        </c:ser>
        <c:ser>
          <c:idx val="5"/>
          <c:order val="5"/>
          <c:tx>
            <c:strRef>
              <c:f>Servicios!$B$67</c:f>
              <c:strCache>
                <c:ptCount val="1"/>
                <c:pt idx="0">
                  <c:v>REEMBOLSABLES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Servicios!$BH$3:$BL$3</c:f>
              <c:strCache>
                <c:ptCount val="1"/>
                <c:pt idx="0">
                  <c:v>A Ago 2018</c:v>
                </c:pt>
              </c:strCache>
            </c:strRef>
          </c:cat>
          <c:val>
            <c:numRef>
              <c:f>Servicios!$BM$67:$BQ$67</c:f>
            </c:numRef>
          </c:val>
          <c:extLst>
            <c:ext xmlns:c16="http://schemas.microsoft.com/office/drawing/2014/chart" uri="{C3380CC4-5D6E-409C-BE32-E72D297353CC}">
              <c16:uniqueId val="{00000005-B27A-45F7-B2DB-E94B3AE4F556}"/>
            </c:ext>
          </c:extLst>
        </c:ser>
        <c:ser>
          <c:idx val="6"/>
          <c:order val="6"/>
          <c:tx>
            <c:strRef>
              <c:f>Servicios!$B$68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Servicios!$BH$3:$BL$3</c:f>
              <c:strCache>
                <c:ptCount val="1"/>
                <c:pt idx="0">
                  <c:v>A Ago 2018</c:v>
                </c:pt>
              </c:strCache>
            </c:strRef>
          </c:cat>
          <c:val>
            <c:numRef>
              <c:f>Servicios!$BM$68:$BQ$68</c:f>
            </c:numRef>
          </c:val>
          <c:extLst>
            <c:ext xmlns:c16="http://schemas.microsoft.com/office/drawing/2014/chart" uri="{C3380CC4-5D6E-409C-BE32-E72D297353CC}">
              <c16:uniqueId val="{00000006-B27A-45F7-B2DB-E94B3AE4F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098956960"/>
        <c:axId val="-1098966208"/>
      </c:barChart>
      <c:catAx>
        <c:axId val="-109895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098966208"/>
        <c:crosses val="autoZero"/>
        <c:auto val="1"/>
        <c:lblAlgn val="ctr"/>
        <c:lblOffset val="100"/>
        <c:noMultiLvlLbl val="0"/>
      </c:catAx>
      <c:valAx>
        <c:axId val="-10989662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09895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Composición de Ingresos - Interventoría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Servicios!$B$32</c:f>
              <c:strCache>
                <c:ptCount val="1"/>
                <c:pt idx="0">
                  <c:v>HONORARIOS PROYECTOS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Servicios!$BH$3:$BL$3</c:f>
              <c:strCache>
                <c:ptCount val="1"/>
                <c:pt idx="0">
                  <c:v>A Ago 2018</c:v>
                </c:pt>
              </c:strCache>
            </c:strRef>
          </c:cat>
          <c:val>
            <c:numRef>
              <c:f>Servicios!$BM$32:$BQ$32</c:f>
            </c:numRef>
          </c:val>
          <c:extLst>
            <c:ext xmlns:c16="http://schemas.microsoft.com/office/drawing/2014/chart" uri="{C3380CC4-5D6E-409C-BE32-E72D297353CC}">
              <c16:uniqueId val="{00000000-1A0E-4933-AC25-5E6E849D3302}"/>
            </c:ext>
          </c:extLst>
        </c:ser>
        <c:ser>
          <c:idx val="1"/>
          <c:order val="1"/>
          <c:tx>
            <c:strRef>
              <c:f>Servicios!$B$33</c:f>
              <c:strCache>
                <c:ptCount val="1"/>
                <c:pt idx="0">
                  <c:v>GASTOS DE PERSONAL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Servicios!$BH$3:$BL$3</c:f>
              <c:strCache>
                <c:ptCount val="1"/>
                <c:pt idx="0">
                  <c:v>A Ago 2018</c:v>
                </c:pt>
              </c:strCache>
            </c:strRef>
          </c:cat>
          <c:val>
            <c:numRef>
              <c:f>Servicios!$BM$33:$BQ$33</c:f>
            </c:numRef>
          </c:val>
          <c:extLst>
            <c:ext xmlns:c16="http://schemas.microsoft.com/office/drawing/2014/chart" uri="{C3380CC4-5D6E-409C-BE32-E72D297353CC}">
              <c16:uniqueId val="{00000001-1A0E-4933-AC25-5E6E849D3302}"/>
            </c:ext>
          </c:extLst>
        </c:ser>
        <c:ser>
          <c:idx val="2"/>
          <c:order val="2"/>
          <c:tx>
            <c:strRef>
              <c:f>Servicios!$B$34</c:f>
              <c:strCache>
                <c:ptCount val="1"/>
                <c:pt idx="0">
                  <c:v>HONORARIOS CONSORCIOS Y UNIONES TEMPORALES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Servicios!$BH$3:$BL$3</c:f>
              <c:strCache>
                <c:ptCount val="1"/>
                <c:pt idx="0">
                  <c:v>A Ago 2018</c:v>
                </c:pt>
              </c:strCache>
            </c:strRef>
          </c:cat>
          <c:val>
            <c:numRef>
              <c:f>Servicios!$BM$34:$BQ$34</c:f>
            </c:numRef>
          </c:val>
          <c:extLst>
            <c:ext xmlns:c16="http://schemas.microsoft.com/office/drawing/2014/chart" uri="{C3380CC4-5D6E-409C-BE32-E72D297353CC}">
              <c16:uniqueId val="{00000002-1A0E-4933-AC25-5E6E849D3302}"/>
            </c:ext>
          </c:extLst>
        </c:ser>
        <c:ser>
          <c:idx val="3"/>
          <c:order val="3"/>
          <c:tx>
            <c:strRef>
              <c:f>Servicios!$B$35</c:f>
              <c:strCache>
                <c:ptCount val="1"/>
                <c:pt idx="0">
                  <c:v>HONORARIOS ITS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Servicios!$BH$3:$BL$3</c:f>
              <c:strCache>
                <c:ptCount val="1"/>
                <c:pt idx="0">
                  <c:v>A Ago 2018</c:v>
                </c:pt>
              </c:strCache>
            </c:strRef>
          </c:cat>
          <c:val>
            <c:numRef>
              <c:f>Servicios!$BM$35:$BQ$35</c:f>
            </c:numRef>
          </c:val>
          <c:extLst>
            <c:ext xmlns:c16="http://schemas.microsoft.com/office/drawing/2014/chart" uri="{C3380CC4-5D6E-409C-BE32-E72D297353CC}">
              <c16:uniqueId val="{00000003-1A0E-4933-AC25-5E6E849D3302}"/>
            </c:ext>
          </c:extLst>
        </c:ser>
        <c:ser>
          <c:idx val="4"/>
          <c:order val="4"/>
          <c:tx>
            <c:strRef>
              <c:f>Servicios!$B$36</c:f>
              <c:strCache>
                <c:ptCount val="1"/>
                <c:pt idx="0">
                  <c:v>TOPOGRAFIA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Servicios!$BH$3:$BL$3</c:f>
              <c:strCache>
                <c:ptCount val="1"/>
                <c:pt idx="0">
                  <c:v>A Ago 2018</c:v>
                </c:pt>
              </c:strCache>
            </c:strRef>
          </c:cat>
          <c:val>
            <c:numRef>
              <c:f>Servicios!$BM$36:$BQ$36</c:f>
            </c:numRef>
          </c:val>
          <c:extLst>
            <c:ext xmlns:c16="http://schemas.microsoft.com/office/drawing/2014/chart" uri="{C3380CC4-5D6E-409C-BE32-E72D297353CC}">
              <c16:uniqueId val="{00000004-1A0E-4933-AC25-5E6E849D3302}"/>
            </c:ext>
          </c:extLst>
        </c:ser>
        <c:ser>
          <c:idx val="5"/>
          <c:order val="5"/>
          <c:tx>
            <c:strRef>
              <c:f>Servicios!$B$37</c:f>
              <c:strCache>
                <c:ptCount val="1"/>
                <c:pt idx="0">
                  <c:v>REEMBOLSABLES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Servicios!$BH$3:$BL$3</c:f>
              <c:strCache>
                <c:ptCount val="1"/>
                <c:pt idx="0">
                  <c:v>A Ago 2018</c:v>
                </c:pt>
              </c:strCache>
            </c:strRef>
          </c:cat>
          <c:val>
            <c:numRef>
              <c:f>Servicios!$BM$37:$BQ$37</c:f>
            </c:numRef>
          </c:val>
          <c:extLst>
            <c:ext xmlns:c16="http://schemas.microsoft.com/office/drawing/2014/chart" uri="{C3380CC4-5D6E-409C-BE32-E72D297353CC}">
              <c16:uniqueId val="{00000005-1A0E-4933-AC25-5E6E849D3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098965664"/>
        <c:axId val="-1098955872"/>
      </c:barChart>
      <c:catAx>
        <c:axId val="-109896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098955872"/>
        <c:crosses val="autoZero"/>
        <c:auto val="1"/>
        <c:lblAlgn val="ctr"/>
        <c:lblOffset val="100"/>
        <c:noMultiLvlLbl val="0"/>
      </c:catAx>
      <c:valAx>
        <c:axId val="-10989558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09896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Ingresos y Costo de Personal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'Costo Personal'!$H$3:$X$3</c:f>
              <c:numCache>
                <c:formatCode>mmm\-yy</c:formatCode>
                <c:ptCount val="17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</c:numCache>
            </c:numRef>
          </c:cat>
          <c:val>
            <c:numRef>
              <c:f>'Costo Personal'!$H$4:$X$4</c:f>
              <c:numCache>
                <c:formatCode>#,###,</c:formatCode>
                <c:ptCount val="17"/>
                <c:pt idx="0">
                  <c:v>2302773861</c:v>
                </c:pt>
                <c:pt idx="1">
                  <c:v>2764197887.1900001</c:v>
                </c:pt>
                <c:pt idx="2">
                  <c:v>2890805930.8099999</c:v>
                </c:pt>
                <c:pt idx="3">
                  <c:v>2526609466</c:v>
                </c:pt>
                <c:pt idx="4">
                  <c:v>2378421695</c:v>
                </c:pt>
                <c:pt idx="5">
                  <c:v>2664952645</c:v>
                </c:pt>
                <c:pt idx="6">
                  <c:v>3031921577</c:v>
                </c:pt>
                <c:pt idx="7">
                  <c:v>2907891784</c:v>
                </c:pt>
                <c:pt idx="8">
                  <c:v>3234371499</c:v>
                </c:pt>
                <c:pt idx="9">
                  <c:v>3525319801</c:v>
                </c:pt>
                <c:pt idx="10">
                  <c:v>3078535110</c:v>
                </c:pt>
                <c:pt idx="11">
                  <c:v>4653933082</c:v>
                </c:pt>
                <c:pt idx="12">
                  <c:v>2667521168</c:v>
                </c:pt>
                <c:pt idx="13">
                  <c:v>2881897084</c:v>
                </c:pt>
                <c:pt idx="14">
                  <c:v>3758109025.25</c:v>
                </c:pt>
                <c:pt idx="15">
                  <c:v>3565526507</c:v>
                </c:pt>
                <c:pt idx="16">
                  <c:v>3565526507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F5-45AA-A8D8-93C05CA59B4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'Costo Personal'!$H$3:$X$3</c:f>
              <c:numCache>
                <c:formatCode>mmm\-yy</c:formatCode>
                <c:ptCount val="17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</c:numCache>
            </c:numRef>
          </c:cat>
          <c:val>
            <c:numRef>
              <c:f>'Costo Personal'!$H$6:$X$6</c:f>
              <c:numCache>
                <c:formatCode>#,###,</c:formatCode>
                <c:ptCount val="17"/>
                <c:pt idx="0">
                  <c:v>1514854385.3299999</c:v>
                </c:pt>
                <c:pt idx="1">
                  <c:v>1842817831.6700001</c:v>
                </c:pt>
                <c:pt idx="2">
                  <c:v>1741462370</c:v>
                </c:pt>
                <c:pt idx="3">
                  <c:v>1760417111</c:v>
                </c:pt>
                <c:pt idx="4">
                  <c:v>1838610823</c:v>
                </c:pt>
                <c:pt idx="5">
                  <c:v>1958916045.3399994</c:v>
                </c:pt>
                <c:pt idx="6">
                  <c:v>2355172867.2899995</c:v>
                </c:pt>
                <c:pt idx="7">
                  <c:v>2025001417.0100002</c:v>
                </c:pt>
                <c:pt idx="8">
                  <c:v>2029608441.6700001</c:v>
                </c:pt>
                <c:pt idx="9">
                  <c:v>2221190814.6599998</c:v>
                </c:pt>
                <c:pt idx="10">
                  <c:v>2075735399.3299999</c:v>
                </c:pt>
                <c:pt idx="11">
                  <c:v>2300599016.6500001</c:v>
                </c:pt>
                <c:pt idx="12">
                  <c:v>2038586539.6799998</c:v>
                </c:pt>
                <c:pt idx="13">
                  <c:v>2326038329.1300006</c:v>
                </c:pt>
                <c:pt idx="14">
                  <c:v>2296220884.77</c:v>
                </c:pt>
                <c:pt idx="15">
                  <c:v>2403578723.6599998</c:v>
                </c:pt>
                <c:pt idx="16">
                  <c:v>2403578723.6599998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5AA-A8D8-93C05CA59B4B}"/>
            </c:ext>
          </c:extLst>
        </c:ser>
        <c:ser>
          <c:idx val="3"/>
          <c:order val="2"/>
          <c:tx>
            <c:v>Personal técnico indirecto (MM)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'Costo Personal'!$H$3:$X$3</c:f>
              <c:numCache>
                <c:formatCode>mmm\-yy</c:formatCode>
                <c:ptCount val="17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</c:numCache>
            </c:numRef>
          </c:cat>
          <c:val>
            <c:numRef>
              <c:f>'Costo Personal'!$H$27:$W$27</c:f>
              <c:numCache>
                <c:formatCode>#,###,</c:formatCode>
                <c:ptCount val="16"/>
                <c:pt idx="0">
                  <c:v>159413746</c:v>
                </c:pt>
                <c:pt idx="1">
                  <c:v>141723098</c:v>
                </c:pt>
                <c:pt idx="2">
                  <c:v>145582618</c:v>
                </c:pt>
                <c:pt idx="3">
                  <c:v>116372345</c:v>
                </c:pt>
                <c:pt idx="4">
                  <c:v>129063349</c:v>
                </c:pt>
                <c:pt idx="5">
                  <c:v>128989601</c:v>
                </c:pt>
                <c:pt idx="6">
                  <c:v>212113151.00999975</c:v>
                </c:pt>
                <c:pt idx="7">
                  <c:v>121125837.67000008</c:v>
                </c:pt>
                <c:pt idx="8">
                  <c:v>131662186.67000008</c:v>
                </c:pt>
                <c:pt idx="9">
                  <c:v>120477563</c:v>
                </c:pt>
                <c:pt idx="10">
                  <c:v>132487352</c:v>
                </c:pt>
                <c:pt idx="11">
                  <c:v>209493393.36000013</c:v>
                </c:pt>
                <c:pt idx="12">
                  <c:v>147585631</c:v>
                </c:pt>
                <c:pt idx="13">
                  <c:v>144674327.80000019</c:v>
                </c:pt>
                <c:pt idx="14">
                  <c:v>144148027</c:v>
                </c:pt>
                <c:pt idx="15">
                  <c:v>150808391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F5-45AA-A8D8-93C05CA59B4B}"/>
            </c:ext>
          </c:extLst>
        </c:ser>
        <c:ser>
          <c:idx val="4"/>
          <c:order val="3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'Costo Personal'!$H$3:$X$3</c:f>
              <c:numCache>
                <c:formatCode>mmm\-yy</c:formatCode>
                <c:ptCount val="17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</c:numCache>
            </c:numRef>
          </c:cat>
          <c:val>
            <c:numRef>
              <c:f>'Costo Personal'!$H$26:$X$26</c:f>
              <c:numCache>
                <c:formatCode>#,###,</c:formatCode>
                <c:ptCount val="17"/>
                <c:pt idx="0">
                  <c:v>1355440639.3299999</c:v>
                </c:pt>
                <c:pt idx="1">
                  <c:v>1701094733.6700001</c:v>
                </c:pt>
                <c:pt idx="2">
                  <c:v>1595879752</c:v>
                </c:pt>
                <c:pt idx="3">
                  <c:v>1644044766</c:v>
                </c:pt>
                <c:pt idx="4">
                  <c:v>1709547474</c:v>
                </c:pt>
                <c:pt idx="5">
                  <c:v>1829926444.3399994</c:v>
                </c:pt>
                <c:pt idx="6">
                  <c:v>2143059716.2799997</c:v>
                </c:pt>
                <c:pt idx="7">
                  <c:v>1903875579.3400002</c:v>
                </c:pt>
                <c:pt idx="8">
                  <c:v>1897946255</c:v>
                </c:pt>
                <c:pt idx="9">
                  <c:v>2100713251.6599998</c:v>
                </c:pt>
                <c:pt idx="10">
                  <c:v>1943248047.3299999</c:v>
                </c:pt>
                <c:pt idx="11">
                  <c:v>2091105623.29</c:v>
                </c:pt>
                <c:pt idx="12">
                  <c:v>1891000908.6799998</c:v>
                </c:pt>
                <c:pt idx="13">
                  <c:v>2181364001.3300004</c:v>
                </c:pt>
                <c:pt idx="14">
                  <c:v>2152072857.77</c:v>
                </c:pt>
                <c:pt idx="15">
                  <c:v>2252770332.6599998</c:v>
                </c:pt>
                <c:pt idx="16">
                  <c:v>2252770333.6599998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F5-45AA-A8D8-93C05CA59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098963488"/>
        <c:axId val="-1098953696"/>
      </c:lineChart>
      <c:lineChart>
        <c:grouping val="standard"/>
        <c:varyColors val="0"/>
        <c:ser>
          <c:idx val="2"/>
          <c:order val="4"/>
          <c:tx>
            <c:v>Personal técnico en obra / Costo Personal</c:v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'Costo Personal'!$H$28:$W$28</c:f>
              <c:numCache>
                <c:formatCode>0%</c:formatCode>
                <c:ptCount val="16"/>
                <c:pt idx="0">
                  <c:v>0.89476629071164959</c:v>
                </c:pt>
                <c:pt idx="1">
                  <c:v>0.92309435280883534</c:v>
                </c:pt>
                <c:pt idx="2">
                  <c:v>0.91640208797621048</c:v>
                </c:pt>
                <c:pt idx="3">
                  <c:v>0.93389501597499525</c:v>
                </c:pt>
                <c:pt idx="4">
                  <c:v>0.92980387834908329</c:v>
                </c:pt>
                <c:pt idx="5">
                  <c:v>0.93415256294068905</c:v>
                </c:pt>
                <c:pt idx="6">
                  <c:v>0.90993733243281216</c:v>
                </c:pt>
                <c:pt idx="7">
                  <c:v>0.94018481337714443</c:v>
                </c:pt>
                <c:pt idx="8">
                  <c:v>0.93512926731736201</c:v>
                </c:pt>
                <c:pt idx="9">
                  <c:v>0.94575992201802728</c:v>
                </c:pt>
                <c:pt idx="10">
                  <c:v>0.93617329451395204</c:v>
                </c:pt>
                <c:pt idx="11">
                  <c:v>0.90893963187680904</c:v>
                </c:pt>
                <c:pt idx="12">
                  <c:v>0.92760394119782286</c:v>
                </c:pt>
                <c:pt idx="13">
                  <c:v>0.9378022597529112</c:v>
                </c:pt>
                <c:pt idx="14">
                  <c:v>0.93722379760759011</c:v>
                </c:pt>
                <c:pt idx="15">
                  <c:v>0.93725672909503888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F5-45AA-A8D8-93C05CA59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03853072"/>
        <c:axId val="-1098962944"/>
      </c:lineChart>
      <c:dateAx>
        <c:axId val="-109896348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098953696"/>
        <c:crosses val="autoZero"/>
        <c:auto val="1"/>
        <c:lblOffset val="100"/>
        <c:baseTimeUnit val="months"/>
      </c:dateAx>
      <c:valAx>
        <c:axId val="-1098953696"/>
        <c:scaling>
          <c:orientation val="minMax"/>
          <c:max val="470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Millones de pesos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#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098963488"/>
        <c:crosses val="autoZero"/>
        <c:crossBetween val="between"/>
      </c:valAx>
      <c:valAx>
        <c:axId val="-1098962944"/>
        <c:scaling>
          <c:orientation val="minMax"/>
          <c:max val="1"/>
          <c:min val="0.5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103853072"/>
        <c:crosses val="max"/>
        <c:crossBetween val="between"/>
      </c:valAx>
      <c:catAx>
        <c:axId val="-1103853072"/>
        <c:scaling>
          <c:orientation val="minMax"/>
        </c:scaling>
        <c:delete val="1"/>
        <c:axPos val="b"/>
        <c:majorTickMark val="out"/>
        <c:minorTickMark val="none"/>
        <c:tickLblPos val="nextTo"/>
        <c:crossAx val="-1098962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Ingresos y Costo de Personal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Ingresos (MM)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'Costo Personal'!$B$3:$F$3</c:f>
              <c:strCache>
                <c:ptCount val="5"/>
                <c:pt idx="0">
                  <c:v>Año 2014</c:v>
                </c:pt>
                <c:pt idx="1">
                  <c:v>Año 2015</c:v>
                </c:pt>
                <c:pt idx="2">
                  <c:v>Año 2016</c:v>
                </c:pt>
                <c:pt idx="3">
                  <c:v>Año 2017</c:v>
                </c:pt>
                <c:pt idx="4">
                  <c:v>Año 2018</c:v>
                </c:pt>
              </c:strCache>
            </c:strRef>
          </c:cat>
          <c:val>
            <c:numRef>
              <c:f>'Costo Personal'!$B$4:$F$4</c:f>
              <c:numCache>
                <c:formatCode>#,###,</c:formatCode>
                <c:ptCount val="5"/>
                <c:pt idx="0">
                  <c:v>28306531977</c:v>
                </c:pt>
                <c:pt idx="1">
                  <c:v>33673825278.419998</c:v>
                </c:pt>
                <c:pt idx="2">
                  <c:v>33267952003.080002</c:v>
                </c:pt>
                <c:pt idx="3">
                  <c:v>35959734338</c:v>
                </c:pt>
                <c:pt idx="4">
                  <c:v>16216624255.25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8D-4735-A971-6D3B2FD297C0}"/>
            </c:ext>
          </c:extLst>
        </c:ser>
        <c:ser>
          <c:idx val="1"/>
          <c:order val="1"/>
          <c:tx>
            <c:v>Costo de Personal (MM)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'Costo Personal'!$B$3:$F$3</c:f>
              <c:strCache>
                <c:ptCount val="5"/>
                <c:pt idx="0">
                  <c:v>Año 2014</c:v>
                </c:pt>
                <c:pt idx="1">
                  <c:v>Año 2015</c:v>
                </c:pt>
                <c:pt idx="2">
                  <c:v>Año 2016</c:v>
                </c:pt>
                <c:pt idx="3">
                  <c:v>Año 2017</c:v>
                </c:pt>
                <c:pt idx="4">
                  <c:v>Año 2018</c:v>
                </c:pt>
              </c:strCache>
            </c:strRef>
          </c:cat>
          <c:val>
            <c:numRef>
              <c:f>'Costo Personal'!$B$6:$F$6</c:f>
              <c:numCache>
                <c:formatCode>#,###,</c:formatCode>
                <c:ptCount val="5"/>
                <c:pt idx="0">
                  <c:v>15799392191.419998</c:v>
                </c:pt>
                <c:pt idx="1">
                  <c:v>19433679822</c:v>
                </c:pt>
                <c:pt idx="2">
                  <c:v>20373604103</c:v>
                </c:pt>
                <c:pt idx="3">
                  <c:v>23664386522.950005</c:v>
                </c:pt>
                <c:pt idx="4">
                  <c:v>11503264307.57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8D-4735-A971-6D3B2FD297C0}"/>
            </c:ext>
          </c:extLst>
        </c:ser>
        <c:ser>
          <c:idx val="3"/>
          <c:order val="2"/>
          <c:tx>
            <c:v>Personal técnico indirecto (MM)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'Costo Personal'!$B$3:$F$3</c:f>
              <c:strCache>
                <c:ptCount val="5"/>
                <c:pt idx="0">
                  <c:v>Año 2014</c:v>
                </c:pt>
                <c:pt idx="1">
                  <c:v>Año 2015</c:v>
                </c:pt>
                <c:pt idx="2">
                  <c:v>Año 2016</c:v>
                </c:pt>
                <c:pt idx="3">
                  <c:v>Año 2017</c:v>
                </c:pt>
                <c:pt idx="4">
                  <c:v>Año 2018</c:v>
                </c:pt>
              </c:strCache>
            </c:strRef>
          </c:cat>
          <c:val>
            <c:numRef>
              <c:f>'Costo Personal'!$B$27:$F$27</c:f>
              <c:numCache>
                <c:formatCode>#,###,</c:formatCode>
                <c:ptCount val="5"/>
                <c:pt idx="0">
                  <c:v>1028576479.7500012</c:v>
                </c:pt>
                <c:pt idx="1">
                  <c:v>1740467692</c:v>
                </c:pt>
                <c:pt idx="2">
                  <c:v>1814223112</c:v>
                </c:pt>
                <c:pt idx="3">
                  <c:v>1748504240.71</c:v>
                </c:pt>
                <c:pt idx="4">
                  <c:v>738024766.80000019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8D-4735-A971-6D3B2FD297C0}"/>
            </c:ext>
          </c:extLst>
        </c:ser>
        <c:ser>
          <c:idx val="4"/>
          <c:order val="3"/>
          <c:tx>
            <c:v>Personal el obra (MM)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'Costo Personal'!$B$3:$F$3</c:f>
              <c:strCache>
                <c:ptCount val="5"/>
                <c:pt idx="0">
                  <c:v>Año 2014</c:v>
                </c:pt>
                <c:pt idx="1">
                  <c:v>Año 2015</c:v>
                </c:pt>
                <c:pt idx="2">
                  <c:v>Año 2016</c:v>
                </c:pt>
                <c:pt idx="3">
                  <c:v>Año 2017</c:v>
                </c:pt>
                <c:pt idx="4">
                  <c:v>Año 2018</c:v>
                </c:pt>
              </c:strCache>
            </c:strRef>
          </c:cat>
          <c:val>
            <c:numRef>
              <c:f>'Costo Personal'!$B$26:$F$26</c:f>
              <c:numCache>
                <c:formatCode>#,###,</c:formatCode>
                <c:ptCount val="5"/>
                <c:pt idx="0">
                  <c:v>14770815711.669996</c:v>
                </c:pt>
                <c:pt idx="1">
                  <c:v>17693212130</c:v>
                </c:pt>
                <c:pt idx="2">
                  <c:v>18559380991</c:v>
                </c:pt>
                <c:pt idx="3">
                  <c:v>21915882282.240005</c:v>
                </c:pt>
                <c:pt idx="4">
                  <c:v>10765239540.77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8D-4735-A971-6D3B2FD29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03846000"/>
        <c:axId val="-1103849264"/>
      </c:lineChart>
      <c:lineChart>
        <c:grouping val="standard"/>
        <c:varyColors val="0"/>
        <c:ser>
          <c:idx val="2"/>
          <c:order val="4"/>
          <c:tx>
            <c:v>Personal técnico en obra / Costo Personal</c:v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'Costo Personal'!$B$28:$F$28</c:f>
              <c:numCache>
                <c:formatCode>0%</c:formatCode>
                <c:ptCount val="5"/>
                <c:pt idx="0">
                  <c:v>0.93489771838763647</c:v>
                </c:pt>
                <c:pt idx="1">
                  <c:v>0.91044065210801228</c:v>
                </c:pt>
                <c:pt idx="2">
                  <c:v>0.91095227418634017</c:v>
                </c:pt>
                <c:pt idx="3">
                  <c:v>0.92611242049252873</c:v>
                </c:pt>
                <c:pt idx="4">
                  <c:v>0.93584214471066929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8D-4735-A971-6D3B2FD29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03846544"/>
        <c:axId val="-1103850352"/>
      </c:lineChart>
      <c:catAx>
        <c:axId val="-110384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103849264"/>
        <c:crosses val="autoZero"/>
        <c:auto val="1"/>
        <c:lblAlgn val="ctr"/>
        <c:lblOffset val="100"/>
        <c:noMultiLvlLbl val="0"/>
      </c:catAx>
      <c:valAx>
        <c:axId val="-1103849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Millones de pesos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#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103846000"/>
        <c:crosses val="autoZero"/>
        <c:crossBetween val="between"/>
      </c:valAx>
      <c:valAx>
        <c:axId val="-1103850352"/>
        <c:scaling>
          <c:orientation val="minMax"/>
          <c:max val="1"/>
          <c:min val="0.5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103846544"/>
        <c:crosses val="max"/>
        <c:crossBetween val="between"/>
      </c:valAx>
      <c:catAx>
        <c:axId val="-1103846544"/>
        <c:scaling>
          <c:orientation val="minMax"/>
        </c:scaling>
        <c:delete val="1"/>
        <c:axPos val="b"/>
        <c:majorTickMark val="out"/>
        <c:minorTickMark val="none"/>
        <c:tickLblPos val="nextTo"/>
        <c:crossAx val="-11038503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Costos / Costo de Ventas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643717"/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'Costo Prod '!$C$26</c:f>
              <c:strCache>
                <c:ptCount val="1"/>
                <c:pt idx="0">
                  <c:v>COSTOS DE PERSONAL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'!$D$26:$G$26</c:f>
              <c:numCache>
                <c:formatCode>0.0%</c:formatCode>
                <c:ptCount val="4"/>
                <c:pt idx="0">
                  <c:v>0.86004899843021376</c:v>
                </c:pt>
                <c:pt idx="1">
                  <c:v>0.88285193005171891</c:v>
                </c:pt>
                <c:pt idx="2">
                  <c:v>0.91873755255557832</c:v>
                </c:pt>
                <c:pt idx="3">
                  <c:v>0.92443344346806455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A7-4CFB-8843-1A925893DB1B}"/>
            </c:ext>
          </c:extLst>
        </c:ser>
        <c:ser>
          <c:idx val="1"/>
          <c:order val="1"/>
          <c:tx>
            <c:strRef>
              <c:f>'Costo Prod '!$C$27</c:f>
              <c:strCache>
                <c:ptCount val="1"/>
                <c:pt idx="0">
                  <c:v>DIVERSOS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'!$D$27:$G$27</c:f>
              <c:numCache>
                <c:formatCode>0.0%</c:formatCode>
                <c:ptCount val="4"/>
                <c:pt idx="0">
                  <c:v>6.4925282961000821E-2</c:v>
                </c:pt>
                <c:pt idx="1">
                  <c:v>5.3158673909554602E-2</c:v>
                </c:pt>
                <c:pt idx="2">
                  <c:v>3.0009813565704542E-2</c:v>
                </c:pt>
                <c:pt idx="3">
                  <c:v>3.0075410922703941E-2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A7-4CFB-8843-1A925893DB1B}"/>
            </c:ext>
          </c:extLst>
        </c:ser>
        <c:ser>
          <c:idx val="2"/>
          <c:order val="2"/>
          <c:tx>
            <c:strRef>
              <c:f>'Costo Prod '!$C$28</c:f>
              <c:strCache>
                <c:ptCount val="1"/>
                <c:pt idx="0">
                  <c:v>GASTOS DE VIAJE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'!$D$28:$G$28</c:f>
              <c:numCache>
                <c:formatCode>0.0%</c:formatCode>
                <c:ptCount val="4"/>
                <c:pt idx="0">
                  <c:v>1.5661771179686295E-2</c:v>
                </c:pt>
                <c:pt idx="1">
                  <c:v>1.151442025630019E-2</c:v>
                </c:pt>
                <c:pt idx="2">
                  <c:v>8.1387226807906905E-3</c:v>
                </c:pt>
                <c:pt idx="3">
                  <c:v>1.0803110792210045E-2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A7-4CFB-8843-1A925893DB1B}"/>
            </c:ext>
          </c:extLst>
        </c:ser>
        <c:ser>
          <c:idx val="3"/>
          <c:order val="3"/>
          <c:tx>
            <c:strRef>
              <c:f>'Costo Prod '!$C$29</c:f>
              <c:strCache>
                <c:ptCount val="1"/>
                <c:pt idx="0">
                  <c:v>HONORARIOS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'!$D$29:$G$29</c:f>
              <c:numCache>
                <c:formatCode>0.0%</c:formatCode>
                <c:ptCount val="4"/>
                <c:pt idx="0">
                  <c:v>2.3789426070900555E-2</c:v>
                </c:pt>
                <c:pt idx="1">
                  <c:v>1.8595505209772187E-2</c:v>
                </c:pt>
                <c:pt idx="2">
                  <c:v>1.5361995026674706E-2</c:v>
                </c:pt>
                <c:pt idx="3">
                  <c:v>1.2149452434371251E-2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A7-4CFB-8843-1A925893DB1B}"/>
            </c:ext>
          </c:extLst>
        </c:ser>
        <c:ser>
          <c:idx val="4"/>
          <c:order val="4"/>
          <c:tx>
            <c:strRef>
              <c:f>'Costo Prod '!$C$30</c:f>
              <c:strCache>
                <c:ptCount val="1"/>
                <c:pt idx="0">
                  <c:v>SERVICIOS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'!$D$30:$G$30</c:f>
              <c:numCache>
                <c:formatCode>0.0%</c:formatCode>
                <c:ptCount val="4"/>
                <c:pt idx="0">
                  <c:v>9.7416242554590696E-3</c:v>
                </c:pt>
                <c:pt idx="1">
                  <c:v>9.2137626089947213E-3</c:v>
                </c:pt>
                <c:pt idx="2">
                  <c:v>8.4489543276866901E-3</c:v>
                </c:pt>
                <c:pt idx="3">
                  <c:v>7.5235062005006986E-3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A7-4CFB-8843-1A925893DB1B}"/>
            </c:ext>
          </c:extLst>
        </c:ser>
        <c:ser>
          <c:idx val="5"/>
          <c:order val="5"/>
          <c:tx>
            <c:strRef>
              <c:f>'Costo Prod '!$C$31</c:f>
              <c:strCache>
                <c:ptCount val="1"/>
                <c:pt idx="0">
                  <c:v>IMPUESTOS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'!$D$31:$G$31</c:f>
              <c:numCache>
                <c:formatCode>0.0%</c:formatCode>
                <c:ptCount val="4"/>
                <c:pt idx="0">
                  <c:v>1.1877935264908719E-2</c:v>
                </c:pt>
                <c:pt idx="1">
                  <c:v>1.0938884035429407E-2</c:v>
                </c:pt>
                <c:pt idx="2">
                  <c:v>1.1368220919894376E-2</c:v>
                </c:pt>
                <c:pt idx="3">
                  <c:v>8.7854575139257058E-3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A7-4CFB-8843-1A925893DB1B}"/>
            </c:ext>
          </c:extLst>
        </c:ser>
        <c:ser>
          <c:idx val="6"/>
          <c:order val="6"/>
          <c:tx>
            <c:strRef>
              <c:f>'Costo Prod '!$C$32</c:f>
              <c:strCache>
                <c:ptCount val="1"/>
                <c:pt idx="0">
                  <c:v>SEGUROS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'!$D$32:$G$32</c:f>
              <c:numCache>
                <c:formatCode>0.0%</c:formatCode>
                <c:ptCount val="4"/>
                <c:pt idx="0">
                  <c:v>7.8318489013065613E-3</c:v>
                </c:pt>
                <c:pt idx="1">
                  <c:v>1.0545265212616409E-2</c:v>
                </c:pt>
                <c:pt idx="2">
                  <c:v>6.1915830711627567E-3</c:v>
                </c:pt>
                <c:pt idx="3">
                  <c:v>3.1431433217745499E-3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A7-4CFB-8843-1A925893DB1B}"/>
            </c:ext>
          </c:extLst>
        </c:ser>
        <c:ser>
          <c:idx val="7"/>
          <c:order val="7"/>
          <c:tx>
            <c:strRef>
              <c:f>'Costo Prod '!$C$33</c:f>
              <c:strCache>
                <c:ptCount val="1"/>
                <c:pt idx="0">
                  <c:v>MANTENIMIENTO Y REPARACIONES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'!$D$33:$G$33</c:f>
              <c:numCache>
                <c:formatCode>0.0%</c:formatCode>
                <c:ptCount val="4"/>
                <c:pt idx="0">
                  <c:v>1.1636565268057775E-3</c:v>
                </c:pt>
                <c:pt idx="1">
                  <c:v>6.0993539869625541E-4</c:v>
                </c:pt>
                <c:pt idx="2">
                  <c:v>7.7589360811163781E-4</c:v>
                </c:pt>
                <c:pt idx="3">
                  <c:v>1.8681131838821933E-3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A7-4CFB-8843-1A925893DB1B}"/>
            </c:ext>
          </c:extLst>
        </c:ser>
        <c:ser>
          <c:idx val="8"/>
          <c:order val="8"/>
          <c:tx>
            <c:strRef>
              <c:f>'Costo Prod '!$C$34</c:f>
              <c:strCache>
                <c:ptCount val="1"/>
                <c:pt idx="0">
                  <c:v>ARRENDAMIENTOS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'!$D$34:$G$34</c:f>
              <c:numCache>
                <c:formatCode>0.0%</c:formatCode>
                <c:ptCount val="4"/>
                <c:pt idx="0">
                  <c:v>3.2964802841447078E-3</c:v>
                </c:pt>
                <c:pt idx="1">
                  <c:v>2.112037004832942E-3</c:v>
                </c:pt>
                <c:pt idx="2">
                  <c:v>5.2676846351942884E-4</c:v>
                </c:pt>
                <c:pt idx="3">
                  <c:v>8.5567017987374426E-4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A7-4CFB-8843-1A925893DB1B}"/>
            </c:ext>
          </c:extLst>
        </c:ser>
        <c:ser>
          <c:idx val="9"/>
          <c:order val="9"/>
          <c:tx>
            <c:strRef>
              <c:f>'Costo Prod '!$C$35</c:f>
              <c:strCache>
                <c:ptCount val="1"/>
                <c:pt idx="0">
                  <c:v>GASTOS LEGALES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'!$D$35:$G$35</c:f>
              <c:numCache>
                <c:formatCode>0.0%</c:formatCode>
                <c:ptCount val="4"/>
                <c:pt idx="0">
                  <c:v>1.4353253621338118E-3</c:v>
                </c:pt>
                <c:pt idx="1">
                  <c:v>2.2905408793145188E-4</c:v>
                </c:pt>
                <c:pt idx="2">
                  <c:v>1.0986437038213813E-4</c:v>
                </c:pt>
                <c:pt idx="3">
                  <c:v>4.510400380102916E-5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A7-4CFB-8843-1A925893DB1B}"/>
            </c:ext>
          </c:extLst>
        </c:ser>
        <c:ser>
          <c:idx val="10"/>
          <c:order val="10"/>
          <c:tx>
            <c:strRef>
              <c:f>'Costo Prod '!$C$36</c:f>
              <c:strCache>
                <c:ptCount val="1"/>
                <c:pt idx="0">
                  <c:v>CONTRIBUCIONES Y AFILIACIONES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'!$D$36:$G$36</c:f>
              <c:numCache>
                <c:formatCode>0.0%</c:formatCode>
                <c:ptCount val="4"/>
                <c:pt idx="0">
                  <c:v>2.2765076343990719E-4</c:v>
                </c:pt>
                <c:pt idx="1">
                  <c:v>2.3053222415289536E-4</c:v>
                </c:pt>
                <c:pt idx="2">
                  <c:v>3.3063141049475024E-4</c:v>
                </c:pt>
                <c:pt idx="3">
                  <c:v>3.1758797889214376E-4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A7-4CFB-8843-1A925893D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-1103848720"/>
        <c:axId val="-1103847632"/>
      </c:barChart>
      <c:catAx>
        <c:axId val="-1103848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103847632"/>
        <c:crosses val="autoZero"/>
        <c:auto val="1"/>
        <c:lblAlgn val="ctr"/>
        <c:lblOffset val="100"/>
        <c:noMultiLvlLbl val="0"/>
      </c:catAx>
      <c:valAx>
        <c:axId val="-110384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10384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rgbClr val="643717"/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643717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Costo de Producción y Personal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643717"/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'Costo Prod '!$C$22</c:f>
              <c:strCache>
                <c:ptCount val="1"/>
                <c:pt idx="0">
                  <c:v>Costo de Producción / Ventas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643717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'Costo Prod '!$D$1:$F$1</c:f>
              <c:numCache>
                <c:formatCode>General</c:formatCode>
                <c:ptCount val="3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</c:numCache>
            </c:numRef>
          </c:cat>
          <c:val>
            <c:numRef>
              <c:f>'Costo Prod '!$D$22:$F$22</c:f>
              <c:numCache>
                <c:formatCode>0.0%</c:formatCode>
                <c:ptCount val="3"/>
                <c:pt idx="0">
                  <c:v>0.67102607219919097</c:v>
                </c:pt>
                <c:pt idx="1">
                  <c:v>0.69367161846522718</c:v>
                </c:pt>
                <c:pt idx="2">
                  <c:v>0.71628739316717038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24-4C70-A457-BCE3195324E1}"/>
            </c:ext>
          </c:extLst>
        </c:ser>
        <c:ser>
          <c:idx val="1"/>
          <c:order val="1"/>
          <c:tx>
            <c:strRef>
              <c:f>'Costo Prod '!$C$23</c:f>
              <c:strCache>
                <c:ptCount val="1"/>
                <c:pt idx="0">
                  <c:v>Personal Producción / Ventas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643717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'Costo Prod '!$D$1:$F$1</c:f>
              <c:numCache>
                <c:formatCode>General</c:formatCode>
                <c:ptCount val="3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</c:numCache>
            </c:numRef>
          </c:cat>
          <c:val>
            <c:numRef>
              <c:f>'Costo Prod '!$D$23:$F$23</c:f>
              <c:numCache>
                <c:formatCode>0.0%</c:formatCode>
                <c:ptCount val="3"/>
                <c:pt idx="0">
                  <c:v>0.5771153013154745</c:v>
                </c:pt>
                <c:pt idx="1">
                  <c:v>0.61240932718412533</c:v>
                </c:pt>
                <c:pt idx="2">
                  <c:v>0.6580801265248214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24-4C70-A457-BCE319532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03856336"/>
        <c:axId val="-1103855792"/>
      </c:lineChart>
      <c:catAx>
        <c:axId val="-110385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103855792"/>
        <c:crosses val="autoZero"/>
        <c:auto val="1"/>
        <c:lblAlgn val="ctr"/>
        <c:lblOffset val="100"/>
        <c:noMultiLvlLbl val="0"/>
      </c:catAx>
      <c:valAx>
        <c:axId val="-110385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10385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643717"/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643717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Costos de Ventas</a:t>
            </a:r>
          </a:p>
          <a:p>
            <a:pPr>
              <a:defRPr/>
            </a:pPr>
            <a:r>
              <a:rPr lang="es-CO" sz="1200" b="0"/>
              <a:t>(millones</a:t>
            </a:r>
            <a:r>
              <a:rPr lang="es-CO" sz="1200" b="0" baseline="0"/>
              <a:t> de pesos)</a:t>
            </a:r>
            <a:endParaRPr lang="es-CO" sz="1200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643717"/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'Costo Prod '!$C$4</c:f>
              <c:strCache>
                <c:ptCount val="1"/>
                <c:pt idx="0">
                  <c:v>COSTOS DE PERSONAL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numFmt formatCode="#,###,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'!$D$4:$G$4</c:f>
              <c:numCache>
                <c:formatCode>#,###,</c:formatCode>
                <c:ptCount val="4"/>
                <c:pt idx="0">
                  <c:v>19433679822</c:v>
                </c:pt>
                <c:pt idx="1">
                  <c:v>20373604103</c:v>
                </c:pt>
                <c:pt idx="2">
                  <c:v>23664386522.950005</c:v>
                </c:pt>
                <c:pt idx="3">
                  <c:v>18673537587.91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62-4D31-BC44-6345CAA0C095}"/>
            </c:ext>
          </c:extLst>
        </c:ser>
        <c:ser>
          <c:idx val="1"/>
          <c:order val="1"/>
          <c:tx>
            <c:strRef>
              <c:f>'Costo Prod '!$C$5</c:f>
              <c:strCache>
                <c:ptCount val="1"/>
                <c:pt idx="0">
                  <c:v>DIVERSOS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'!$D$5:$G$5</c:f>
              <c:numCache>
                <c:formatCode>#,###,</c:formatCode>
                <c:ptCount val="4"/>
                <c:pt idx="0">
                  <c:v>1467052649</c:v>
                </c:pt>
                <c:pt idx="1">
                  <c:v>1226744531</c:v>
                </c:pt>
                <c:pt idx="2">
                  <c:v>772977904</c:v>
                </c:pt>
                <c:pt idx="3">
                  <c:v>607522716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62-4D31-BC44-6345CAA0C095}"/>
            </c:ext>
          </c:extLst>
        </c:ser>
        <c:ser>
          <c:idx val="2"/>
          <c:order val="2"/>
          <c:tx>
            <c:strRef>
              <c:f>'Costo Prod '!$C$7</c:f>
              <c:strCache>
                <c:ptCount val="1"/>
                <c:pt idx="0">
                  <c:v>HONORARIOS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'!$D$7:$G$7</c:f>
              <c:numCache>
                <c:formatCode>#,###,</c:formatCode>
                <c:ptCount val="4"/>
                <c:pt idx="0">
                  <c:v>537546221.5</c:v>
                </c:pt>
                <c:pt idx="1">
                  <c:v>429129108</c:v>
                </c:pt>
                <c:pt idx="2">
                  <c:v>395686654</c:v>
                </c:pt>
                <c:pt idx="3">
                  <c:v>245418703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62-4D31-BC44-6345CAA0C095}"/>
            </c:ext>
          </c:extLst>
        </c:ser>
        <c:ser>
          <c:idx val="3"/>
          <c:order val="3"/>
          <c:tx>
            <c:strRef>
              <c:f>'Costo Prod '!$C$9</c:f>
              <c:strCache>
                <c:ptCount val="1"/>
                <c:pt idx="0">
                  <c:v>IMPUESTOS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'!$D$9:$G$9</c:f>
              <c:numCache>
                <c:formatCode>#,###,</c:formatCode>
                <c:ptCount val="4"/>
                <c:pt idx="0">
                  <c:v>268394000</c:v>
                </c:pt>
                <c:pt idx="1">
                  <c:v>252437000</c:v>
                </c:pt>
                <c:pt idx="2">
                  <c:v>292817000</c:v>
                </c:pt>
                <c:pt idx="3">
                  <c:v>177466071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62-4D31-BC44-6345CAA0C095}"/>
            </c:ext>
          </c:extLst>
        </c:ser>
        <c:ser>
          <c:idx val="4"/>
          <c:order val="4"/>
          <c:tx>
            <c:strRef>
              <c:f>'Costo Prod '!$C$8</c:f>
              <c:strCache>
                <c:ptCount val="1"/>
                <c:pt idx="0">
                  <c:v>SERVICIOS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'!$D$8:$G$8</c:f>
              <c:numCache>
                <c:formatCode>#,###,</c:formatCode>
                <c:ptCount val="4"/>
                <c:pt idx="0">
                  <c:v>220121885</c:v>
                </c:pt>
                <c:pt idx="1">
                  <c:v>212626314</c:v>
                </c:pt>
                <c:pt idx="2">
                  <c:v>217623978</c:v>
                </c:pt>
                <c:pt idx="3">
                  <c:v>151974679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62-4D31-BC44-6345CAA0C095}"/>
            </c:ext>
          </c:extLst>
        </c:ser>
        <c:ser>
          <c:idx val="5"/>
          <c:order val="5"/>
          <c:tx>
            <c:strRef>
              <c:f>'Costo Prod '!$C$6</c:f>
              <c:strCache>
                <c:ptCount val="1"/>
                <c:pt idx="0">
                  <c:v>GASTOS DE VIAJE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'!$D$6:$G$6</c:f>
              <c:numCache>
                <c:formatCode>#,###,</c:formatCode>
                <c:ptCount val="4"/>
                <c:pt idx="0">
                  <c:v>353893612</c:v>
                </c:pt>
                <c:pt idx="1">
                  <c:v>265718669</c:v>
                </c:pt>
                <c:pt idx="2">
                  <c:v>209633185</c:v>
                </c:pt>
                <c:pt idx="3">
                  <c:v>218222628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62-4D31-BC44-6345CAA0C095}"/>
            </c:ext>
          </c:extLst>
        </c:ser>
        <c:ser>
          <c:idx val="6"/>
          <c:order val="6"/>
          <c:tx>
            <c:strRef>
              <c:f>'Costo Prod '!$C$10</c:f>
              <c:strCache>
                <c:ptCount val="1"/>
                <c:pt idx="0">
                  <c:v>SEGUROS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'!$D$10:$G$10</c:f>
              <c:numCache>
                <c:formatCode>#,###,</c:formatCode>
                <c:ptCount val="4"/>
                <c:pt idx="0">
                  <c:v>176968573</c:v>
                </c:pt>
                <c:pt idx="1">
                  <c:v>243353445</c:v>
                </c:pt>
                <c:pt idx="2">
                  <c:v>159479728</c:v>
                </c:pt>
                <c:pt idx="3">
                  <c:v>63491434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62-4D31-BC44-6345CAA0C095}"/>
            </c:ext>
          </c:extLst>
        </c:ser>
        <c:ser>
          <c:idx val="7"/>
          <c:order val="7"/>
          <c:tx>
            <c:strRef>
              <c:f>'Costo Prod '!$C$11</c:f>
              <c:strCache>
                <c:ptCount val="1"/>
                <c:pt idx="0">
                  <c:v>MANTENIMIENTO Y REPARACIONES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'!$D$11:$G$11</c:f>
              <c:numCache>
                <c:formatCode>#,###,</c:formatCode>
                <c:ptCount val="4"/>
                <c:pt idx="0">
                  <c:v>26294000</c:v>
                </c:pt>
                <c:pt idx="1">
                  <c:v>14075500</c:v>
                </c:pt>
                <c:pt idx="2">
                  <c:v>19985083</c:v>
                </c:pt>
                <c:pt idx="3">
                  <c:v>37735850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62-4D31-BC44-6345CAA0C095}"/>
            </c:ext>
          </c:extLst>
        </c:ser>
        <c:ser>
          <c:idx val="8"/>
          <c:order val="8"/>
          <c:tx>
            <c:strRef>
              <c:f>'Costo Prod '!$C$14</c:f>
              <c:strCache>
                <c:ptCount val="1"/>
                <c:pt idx="0">
                  <c:v>CONTRIBUCIONES Y AFILIACIONES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'!$D$14:$G$14</c:f>
              <c:numCache>
                <c:formatCode>#,###,</c:formatCode>
                <c:ptCount val="4"/>
                <c:pt idx="0">
                  <c:v>5144000</c:v>
                </c:pt>
                <c:pt idx="1">
                  <c:v>5320000</c:v>
                </c:pt>
                <c:pt idx="2">
                  <c:v>8516240</c:v>
                </c:pt>
                <c:pt idx="3">
                  <c:v>6415271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62-4D31-BC44-6345CAA0C095}"/>
            </c:ext>
          </c:extLst>
        </c:ser>
        <c:ser>
          <c:idx val="9"/>
          <c:order val="9"/>
          <c:tx>
            <c:strRef>
              <c:f>'Costo Prod '!$C$13</c:f>
              <c:strCache>
                <c:ptCount val="1"/>
                <c:pt idx="0">
                  <c:v>GASTOS LEGALES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'!$D$13:$G$13</c:f>
              <c:numCache>
                <c:formatCode>#,###,</c:formatCode>
                <c:ptCount val="4"/>
                <c:pt idx="0">
                  <c:v>32432633</c:v>
                </c:pt>
                <c:pt idx="1">
                  <c:v>5285889</c:v>
                </c:pt>
                <c:pt idx="2">
                  <c:v>2829832</c:v>
                </c:pt>
                <c:pt idx="3">
                  <c:v>911100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662-4D31-BC44-6345CAA0C095}"/>
            </c:ext>
          </c:extLst>
        </c:ser>
        <c:ser>
          <c:idx val="10"/>
          <c:order val="10"/>
          <c:tx>
            <c:strRef>
              <c:f>'Costo Prod '!$C$12</c:f>
              <c:strCache>
                <c:ptCount val="1"/>
                <c:pt idx="0">
                  <c:v>ARRENDAMIENTOS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'Costo Prod '!$D$1:$G$1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A Abr 2018</c:v>
                </c:pt>
              </c:strCache>
            </c:strRef>
          </c:cat>
          <c:val>
            <c:numRef>
              <c:f>'Costo Prod '!$D$12:$G$12</c:f>
              <c:numCache>
                <c:formatCode>#,###,</c:formatCode>
                <c:ptCount val="4"/>
                <c:pt idx="0">
                  <c:v>74487317</c:v>
                </c:pt>
                <c:pt idx="1">
                  <c:v>48739550</c:v>
                </c:pt>
                <c:pt idx="2">
                  <c:v>13568241</c:v>
                </c:pt>
                <c:pt idx="3">
                  <c:v>17284521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662-4D31-BC44-6345CAA0C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-1103849808"/>
        <c:axId val="-1103858512"/>
      </c:barChart>
      <c:catAx>
        <c:axId val="-1103849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103858512"/>
        <c:crosses val="autoZero"/>
        <c:auto val="1"/>
        <c:lblAlgn val="ctr"/>
        <c:lblOffset val="100"/>
        <c:noMultiLvlLbl val="0"/>
      </c:catAx>
      <c:valAx>
        <c:axId val="-110385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#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643717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10384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rgbClr val="643717"/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643717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2" Type="http://schemas.openxmlformats.org/officeDocument/2006/relationships/chart" Target="../charts/chart7.xml"/><Relationship Id="rId16" Type="http://schemas.openxmlformats.org/officeDocument/2006/relationships/chart" Target="../charts/chart21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5" Type="http://schemas.openxmlformats.org/officeDocument/2006/relationships/chart" Target="../charts/chart2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Relationship Id="rId1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166687</xdr:colOff>
      <xdr:row>77</xdr:row>
      <xdr:rowOff>33337</xdr:rowOff>
    </xdr:from>
    <xdr:to>
      <xdr:col>59</xdr:col>
      <xdr:colOff>14287</xdr:colOff>
      <xdr:row>94</xdr:row>
      <xdr:rowOff>23812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66681</xdr:colOff>
      <xdr:row>72</xdr:row>
      <xdr:rowOff>71437</xdr:rowOff>
    </xdr:from>
    <xdr:to>
      <xdr:col>10</xdr:col>
      <xdr:colOff>57156</xdr:colOff>
      <xdr:row>89</xdr:row>
      <xdr:rowOff>61912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228600</xdr:colOff>
      <xdr:row>72</xdr:row>
      <xdr:rowOff>66675</xdr:rowOff>
    </xdr:from>
    <xdr:to>
      <xdr:col>16</xdr:col>
      <xdr:colOff>180975</xdr:colOff>
      <xdr:row>89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66681</xdr:colOff>
      <xdr:row>29</xdr:row>
      <xdr:rowOff>100012</xdr:rowOff>
    </xdr:from>
    <xdr:to>
      <xdr:col>34</xdr:col>
      <xdr:colOff>333381</xdr:colOff>
      <xdr:row>72</xdr:row>
      <xdr:rowOff>100012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333375</xdr:colOff>
      <xdr:row>29</xdr:row>
      <xdr:rowOff>95250</xdr:rowOff>
    </xdr:from>
    <xdr:to>
      <xdr:col>41</xdr:col>
      <xdr:colOff>314325</xdr:colOff>
      <xdr:row>72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511269</xdr:colOff>
      <xdr:row>41</xdr:row>
      <xdr:rowOff>133349</xdr:rowOff>
    </xdr:from>
    <xdr:to>
      <xdr:col>56</xdr:col>
      <xdr:colOff>511269</xdr:colOff>
      <xdr:row>58</xdr:row>
      <xdr:rowOff>125661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212912</xdr:colOff>
      <xdr:row>41</xdr:row>
      <xdr:rowOff>142875</xdr:rowOff>
    </xdr:from>
    <xdr:to>
      <xdr:col>50</xdr:col>
      <xdr:colOff>212912</xdr:colOff>
      <xdr:row>58</xdr:row>
      <xdr:rowOff>135187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41</xdr:col>
      <xdr:colOff>471494</xdr:colOff>
      <xdr:row>74</xdr:row>
      <xdr:rowOff>71437</xdr:rowOff>
    </xdr:from>
    <xdr:to>
      <xdr:col>47</xdr:col>
      <xdr:colOff>471494</xdr:colOff>
      <xdr:row>91</xdr:row>
      <xdr:rowOff>63749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47</xdr:col>
      <xdr:colOff>676275</xdr:colOff>
      <xdr:row>74</xdr:row>
      <xdr:rowOff>71437</xdr:rowOff>
    </xdr:from>
    <xdr:to>
      <xdr:col>53</xdr:col>
      <xdr:colOff>676275</xdr:colOff>
      <xdr:row>91</xdr:row>
      <xdr:rowOff>63749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54</xdr:col>
      <xdr:colOff>114300</xdr:colOff>
      <xdr:row>74</xdr:row>
      <xdr:rowOff>61912</xdr:rowOff>
    </xdr:from>
    <xdr:to>
      <xdr:col>60</xdr:col>
      <xdr:colOff>114300</xdr:colOff>
      <xdr:row>91</xdr:row>
      <xdr:rowOff>54224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50</xdr:col>
      <xdr:colOff>119062</xdr:colOff>
      <xdr:row>96</xdr:row>
      <xdr:rowOff>109537</xdr:rowOff>
    </xdr:from>
    <xdr:to>
      <xdr:col>56</xdr:col>
      <xdr:colOff>119062</xdr:colOff>
      <xdr:row>113</xdr:row>
      <xdr:rowOff>101849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43</xdr:col>
      <xdr:colOff>600075</xdr:colOff>
      <xdr:row>96</xdr:row>
      <xdr:rowOff>128587</xdr:rowOff>
    </xdr:from>
    <xdr:to>
      <xdr:col>49</xdr:col>
      <xdr:colOff>600075</xdr:colOff>
      <xdr:row>113</xdr:row>
      <xdr:rowOff>120899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328613</xdr:colOff>
      <xdr:row>74</xdr:row>
      <xdr:rowOff>80962</xdr:rowOff>
    </xdr:from>
    <xdr:to>
      <xdr:col>41</xdr:col>
      <xdr:colOff>328613</xdr:colOff>
      <xdr:row>91</xdr:row>
      <xdr:rowOff>73274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56</xdr:col>
      <xdr:colOff>342900</xdr:colOff>
      <xdr:row>96</xdr:row>
      <xdr:rowOff>114300</xdr:rowOff>
    </xdr:from>
    <xdr:to>
      <xdr:col>63</xdr:col>
      <xdr:colOff>161925</xdr:colOff>
      <xdr:row>113</xdr:row>
      <xdr:rowOff>106612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63</xdr:col>
      <xdr:colOff>0</xdr:colOff>
      <xdr:row>131</xdr:row>
      <xdr:rowOff>0</xdr:rowOff>
    </xdr:from>
    <xdr:to>
      <xdr:col>72</xdr:col>
      <xdr:colOff>529167</xdr:colOff>
      <xdr:row>146</xdr:row>
      <xdr:rowOff>117476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0</xdr:colOff>
      <xdr:row>41</xdr:row>
      <xdr:rowOff>124105</xdr:rowOff>
    </xdr:from>
    <xdr:to>
      <xdr:col>63</xdr:col>
      <xdr:colOff>582083</xdr:colOff>
      <xdr:row>58</xdr:row>
      <xdr:rowOff>116417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3174</xdr:colOff>
      <xdr:row>135</xdr:row>
      <xdr:rowOff>147107</xdr:rowOff>
    </xdr:from>
    <xdr:to>
      <xdr:col>57</xdr:col>
      <xdr:colOff>3174</xdr:colOff>
      <xdr:row>153</xdr:row>
      <xdr:rowOff>32807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70</xdr:col>
      <xdr:colOff>409575</xdr:colOff>
      <xdr:row>41</xdr:row>
      <xdr:rowOff>123825</xdr:rowOff>
    </xdr:from>
    <xdr:to>
      <xdr:col>76</xdr:col>
      <xdr:colOff>410633</xdr:colOff>
      <xdr:row>58</xdr:row>
      <xdr:rowOff>116137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238125</xdr:colOff>
      <xdr:row>41</xdr:row>
      <xdr:rowOff>133350</xdr:rowOff>
    </xdr:from>
    <xdr:to>
      <xdr:col>70</xdr:col>
      <xdr:colOff>200025</xdr:colOff>
      <xdr:row>58</xdr:row>
      <xdr:rowOff>125662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60</xdr:col>
      <xdr:colOff>228600</xdr:colOff>
      <xdr:row>74</xdr:row>
      <xdr:rowOff>57150</xdr:rowOff>
    </xdr:from>
    <xdr:to>
      <xdr:col>67</xdr:col>
      <xdr:colOff>47625</xdr:colOff>
      <xdr:row>91</xdr:row>
      <xdr:rowOff>49462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69</xdr:col>
      <xdr:colOff>642937</xdr:colOff>
      <xdr:row>24</xdr:row>
      <xdr:rowOff>0</xdr:rowOff>
    </xdr:from>
    <xdr:to>
      <xdr:col>75</xdr:col>
      <xdr:colOff>642937</xdr:colOff>
      <xdr:row>40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442912</xdr:colOff>
      <xdr:row>117</xdr:row>
      <xdr:rowOff>95250</xdr:rowOff>
    </xdr:from>
    <xdr:to>
      <xdr:col>74</xdr:col>
      <xdr:colOff>381000</xdr:colOff>
      <xdr:row>148</xdr:row>
      <xdr:rowOff>33337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70</xdr:col>
      <xdr:colOff>161925</xdr:colOff>
      <xdr:row>71</xdr:row>
      <xdr:rowOff>28575</xdr:rowOff>
    </xdr:from>
    <xdr:to>
      <xdr:col>77</xdr:col>
      <xdr:colOff>352425</xdr:colOff>
      <xdr:row>145</xdr:row>
      <xdr:rowOff>100012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69</xdr:col>
      <xdr:colOff>400050</xdr:colOff>
      <xdr:row>39</xdr:row>
      <xdr:rowOff>133350</xdr:rowOff>
    </xdr:from>
    <xdr:to>
      <xdr:col>77</xdr:col>
      <xdr:colOff>66674</xdr:colOff>
      <xdr:row>90</xdr:row>
      <xdr:rowOff>142875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19049</xdr:colOff>
      <xdr:row>7</xdr:row>
      <xdr:rowOff>42862</xdr:rowOff>
    </xdr:from>
    <xdr:to>
      <xdr:col>16</xdr:col>
      <xdr:colOff>123824</xdr:colOff>
      <xdr:row>24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438151</xdr:colOff>
      <xdr:row>9</xdr:row>
      <xdr:rowOff>180975</xdr:rowOff>
    </xdr:from>
    <xdr:to>
      <xdr:col>8</xdr:col>
      <xdr:colOff>352426</xdr:colOff>
      <xdr:row>22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90487</xdr:colOff>
      <xdr:row>25</xdr:row>
      <xdr:rowOff>9525</xdr:rowOff>
    </xdr:from>
    <xdr:to>
      <xdr:col>14</xdr:col>
      <xdr:colOff>90487</xdr:colOff>
      <xdr:row>42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298978</xdr:colOff>
      <xdr:row>25</xdr:row>
      <xdr:rowOff>10583</xdr:rowOff>
    </xdr:from>
    <xdr:to>
      <xdr:col>26</xdr:col>
      <xdr:colOff>298978</xdr:colOff>
      <xdr:row>39</xdr:row>
      <xdr:rowOff>86783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190507</xdr:colOff>
      <xdr:row>25</xdr:row>
      <xdr:rowOff>14816</xdr:rowOff>
    </xdr:from>
    <xdr:to>
      <xdr:col>20</xdr:col>
      <xdr:colOff>190507</xdr:colOff>
      <xdr:row>42</xdr:row>
      <xdr:rowOff>59266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ROYECTOS\Documentos\Financiera\Presupuesto\Presupuesto%202018%2041-42-7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ROYECTOS\Documentos\Financiera\Presupuesto\Presupuesto%202018%205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Consolidado"/>
      <sheetName val="Notas"/>
    </sheetNames>
    <sheetDataSet>
      <sheetData sheetId="0"/>
      <sheetData sheetId="1">
        <row r="11">
          <cell r="BT11">
            <v>-1156698685.2647073</v>
          </cell>
          <cell r="BU11">
            <v>-1228924200.1639173</v>
          </cell>
          <cell r="BV11">
            <v>-1396173930.235167</v>
          </cell>
          <cell r="BW11">
            <v>-1512251231.9933641</v>
          </cell>
          <cell r="BX11">
            <v>-3190088484.1790705</v>
          </cell>
          <cell r="BY11">
            <v>-1533047140.7243085</v>
          </cell>
          <cell r="BZ11">
            <v>-2022928756.3216002</v>
          </cell>
          <cell r="CA11">
            <v>-1342342286.0597787</v>
          </cell>
          <cell r="CB11">
            <v>-1572088855.8379245</v>
          </cell>
          <cell r="CC11">
            <v>-1368371320.4047282</v>
          </cell>
          <cell r="CD11">
            <v>-1463435100.8692794</v>
          </cell>
          <cell r="CE11">
            <v>-1531159542.5175219</v>
          </cell>
        </row>
        <row r="12">
          <cell r="BT12">
            <v>-1474076011.2757649</v>
          </cell>
          <cell r="BU12">
            <v>-1541270577.376555</v>
          </cell>
          <cell r="BV12">
            <v>-1575737526.6736221</v>
          </cell>
          <cell r="BW12">
            <v>-1672950517.7061183</v>
          </cell>
          <cell r="BX12">
            <v>-1533116123.4186609</v>
          </cell>
          <cell r="BY12">
            <v>-1482182467.2447684</v>
          </cell>
          <cell r="BZ12">
            <v>-1440426433.9808421</v>
          </cell>
          <cell r="CA12">
            <v>-1357172793.3647199</v>
          </cell>
          <cell r="CB12">
            <v>-1564505678.8177931</v>
          </cell>
          <cell r="CC12">
            <v>-1292575320.8184595</v>
          </cell>
          <cell r="CD12">
            <v>-1401007134.6592922</v>
          </cell>
          <cell r="CE12">
            <v>-1477173369.5307941</v>
          </cell>
        </row>
        <row r="13">
          <cell r="BT13">
            <v>-10941527.916363636</v>
          </cell>
          <cell r="BU13">
            <v>-10941527.916363636</v>
          </cell>
          <cell r="BV13">
            <v>-10941527.916363636</v>
          </cell>
          <cell r="BW13">
            <v>-10941527.916363636</v>
          </cell>
          <cell r="BX13">
            <v>-10941527.916363636</v>
          </cell>
          <cell r="BY13">
            <v>-10941527.916363636</v>
          </cell>
          <cell r="BZ13">
            <v>-10941527.916363636</v>
          </cell>
          <cell r="CA13">
            <v>-10941527.916363636</v>
          </cell>
          <cell r="CB13">
            <v>-10941527.916363636</v>
          </cell>
          <cell r="CC13">
            <v>0</v>
          </cell>
          <cell r="CD13">
            <v>0</v>
          </cell>
          <cell r="CE13">
            <v>0</v>
          </cell>
        </row>
        <row r="14"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</row>
        <row r="15"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</row>
        <row r="16">
          <cell r="BT16">
            <v>-26388321.543164115</v>
          </cell>
          <cell r="BU16">
            <v>-26388321.543164115</v>
          </cell>
          <cell r="BV16">
            <v>-26388321.543164115</v>
          </cell>
          <cell r="BW16">
            <v>-26388321.543164115</v>
          </cell>
          <cell r="BX16">
            <v>-26388321.543164115</v>
          </cell>
          <cell r="BY16">
            <v>-26388321.543164115</v>
          </cell>
          <cell r="BZ16">
            <v>-26388321.543164115</v>
          </cell>
          <cell r="CA16">
            <v>-26388321.543164115</v>
          </cell>
          <cell r="CB16">
            <v>-26388321.543164115</v>
          </cell>
          <cell r="CC16">
            <v>-26388321.543164115</v>
          </cell>
          <cell r="CD16">
            <v>-26388321.543164115</v>
          </cell>
          <cell r="CE16">
            <v>-26388321.543164115</v>
          </cell>
        </row>
        <row r="33">
          <cell r="BT33">
            <v>162655727.368</v>
          </cell>
          <cell r="BU33">
            <v>162655727.368</v>
          </cell>
          <cell r="BV33">
            <v>162655727.368</v>
          </cell>
          <cell r="BW33">
            <v>152288818.368</v>
          </cell>
          <cell r="BX33">
            <v>152288818.368</v>
          </cell>
          <cell r="BY33">
            <v>152288818.368</v>
          </cell>
          <cell r="BZ33">
            <v>152288818.368</v>
          </cell>
          <cell r="CA33">
            <v>152288818.368</v>
          </cell>
          <cell r="CB33">
            <v>152288818.368</v>
          </cell>
          <cell r="CC33">
            <v>152288818.368</v>
          </cell>
          <cell r="CD33">
            <v>152288818.368</v>
          </cell>
          <cell r="CE33">
            <v>152288818.368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105"/>
      <sheetName val="51xx"/>
    </sheetNames>
    <sheetDataSet>
      <sheetData sheetId="0">
        <row r="2">
          <cell r="BH2">
            <v>168363062.42833999</v>
          </cell>
          <cell r="BI2">
            <v>168363062.42833999</v>
          </cell>
          <cell r="BJ2">
            <v>168363062.42833999</v>
          </cell>
          <cell r="BK2">
            <v>168363062.42833999</v>
          </cell>
          <cell r="BL2">
            <v>168363062.42833999</v>
          </cell>
          <cell r="BM2">
            <v>168363062.42833999</v>
          </cell>
          <cell r="BN2">
            <v>168363062.42833999</v>
          </cell>
          <cell r="BO2">
            <v>168363062.42833999</v>
          </cell>
          <cell r="BP2">
            <v>168363062.42833999</v>
          </cell>
          <cell r="BQ2">
            <v>168363062.42833999</v>
          </cell>
          <cell r="BR2">
            <v>168363062.42833999</v>
          </cell>
          <cell r="BS2">
            <v>168363062.42833999</v>
          </cell>
        </row>
      </sheetData>
      <sheetData sheetId="1">
        <row r="3">
          <cell r="BH3">
            <v>5652087</v>
          </cell>
          <cell r="BI3">
            <v>0</v>
          </cell>
          <cell r="BJ3">
            <v>11304174</v>
          </cell>
          <cell r="BK3">
            <v>11304174</v>
          </cell>
          <cell r="BL3">
            <v>11304174</v>
          </cell>
          <cell r="BM3">
            <v>11304174</v>
          </cell>
          <cell r="BN3">
            <v>11304174</v>
          </cell>
          <cell r="BO3">
            <v>11304174</v>
          </cell>
          <cell r="BP3">
            <v>11304174</v>
          </cell>
          <cell r="BQ3">
            <v>11304174</v>
          </cell>
          <cell r="BR3">
            <v>11304174</v>
          </cell>
          <cell r="BS3">
            <v>0</v>
          </cell>
        </row>
        <row r="8">
          <cell r="BH8">
            <v>2576000</v>
          </cell>
          <cell r="BI8">
            <v>2576000</v>
          </cell>
          <cell r="BJ8">
            <v>2576000</v>
          </cell>
          <cell r="BK8">
            <v>2681358.4</v>
          </cell>
          <cell r="BL8">
            <v>2681358.4</v>
          </cell>
          <cell r="BM8">
            <v>2681358.4</v>
          </cell>
          <cell r="BN8">
            <v>2681358.4</v>
          </cell>
          <cell r="BO8">
            <v>2681358.4</v>
          </cell>
          <cell r="BP8">
            <v>2681358.4</v>
          </cell>
          <cell r="BQ8">
            <v>2681358.4</v>
          </cell>
          <cell r="BR8">
            <v>2681358.4</v>
          </cell>
          <cell r="BS8">
            <v>2681358.4</v>
          </cell>
        </row>
        <row r="10">
          <cell r="BH10">
            <v>1000000</v>
          </cell>
          <cell r="BI10">
            <v>1000000</v>
          </cell>
          <cell r="BJ10">
            <v>1000000</v>
          </cell>
          <cell r="BK10">
            <v>1000000</v>
          </cell>
          <cell r="BL10">
            <v>1000000</v>
          </cell>
          <cell r="BM10">
            <v>1000000</v>
          </cell>
          <cell r="BN10">
            <v>1000000</v>
          </cell>
          <cell r="BO10">
            <v>1000000</v>
          </cell>
          <cell r="BP10">
            <v>1000000</v>
          </cell>
          <cell r="BQ10">
            <v>1000000</v>
          </cell>
          <cell r="BR10">
            <v>1000000</v>
          </cell>
          <cell r="BS10">
            <v>1000000</v>
          </cell>
        </row>
        <row r="19">
          <cell r="BH19">
            <v>0</v>
          </cell>
          <cell r="BI19">
            <v>7500000</v>
          </cell>
          <cell r="BJ19">
            <v>11000000</v>
          </cell>
          <cell r="BK19">
            <v>7500000</v>
          </cell>
          <cell r="BL19">
            <v>7500000</v>
          </cell>
          <cell r="BM19">
            <v>2500000</v>
          </cell>
          <cell r="BN19">
            <v>14000000</v>
          </cell>
          <cell r="BO19">
            <v>2500000</v>
          </cell>
          <cell r="BP19">
            <v>2500000</v>
          </cell>
          <cell r="BQ19">
            <v>2500000</v>
          </cell>
          <cell r="BR19">
            <v>10500000</v>
          </cell>
          <cell r="BS19">
            <v>2500000</v>
          </cell>
        </row>
        <row r="33">
          <cell r="BH33">
            <v>0</v>
          </cell>
          <cell r="BI33">
            <v>0</v>
          </cell>
          <cell r="BJ33">
            <v>0</v>
          </cell>
          <cell r="BK33">
            <v>2500000</v>
          </cell>
          <cell r="BL33">
            <v>0</v>
          </cell>
          <cell r="BM33">
            <v>0</v>
          </cell>
          <cell r="BN33">
            <v>2500000</v>
          </cell>
          <cell r="BO33">
            <v>0</v>
          </cell>
          <cell r="BP33">
            <v>0</v>
          </cell>
          <cell r="BQ33">
            <v>2500000</v>
          </cell>
          <cell r="BR33">
            <v>0</v>
          </cell>
          <cell r="BS33">
            <v>0</v>
          </cell>
        </row>
        <row r="36">
          <cell r="BH36">
            <v>3071558.5011999998</v>
          </cell>
          <cell r="BI36">
            <v>3071558.5011999998</v>
          </cell>
          <cell r="BJ36">
            <v>3071558.5011999998</v>
          </cell>
          <cell r="BK36">
            <v>3071558.5011999998</v>
          </cell>
          <cell r="BL36">
            <v>3071558.5011999998</v>
          </cell>
          <cell r="BM36">
            <v>3071558.5011999998</v>
          </cell>
          <cell r="BN36">
            <v>10071558.5012</v>
          </cell>
          <cell r="BO36">
            <v>3071558.5011999998</v>
          </cell>
          <cell r="BP36">
            <v>10071558.5012</v>
          </cell>
          <cell r="BQ36">
            <v>3071558.5011999998</v>
          </cell>
          <cell r="BR36">
            <v>10071558.5012</v>
          </cell>
          <cell r="BS36">
            <v>3071558.5011999998</v>
          </cell>
        </row>
        <row r="42">
          <cell r="BH42">
            <v>15300000</v>
          </cell>
          <cell r="BI42">
            <v>8000000</v>
          </cell>
          <cell r="BJ42">
            <v>15000000</v>
          </cell>
          <cell r="BK42">
            <v>11000000</v>
          </cell>
          <cell r="BL42">
            <v>8000000</v>
          </cell>
          <cell r="BM42">
            <v>8000000</v>
          </cell>
          <cell r="BN42">
            <v>3000000</v>
          </cell>
          <cell r="BO42">
            <v>3000000</v>
          </cell>
          <cell r="BP42">
            <v>3000000</v>
          </cell>
          <cell r="BQ42">
            <v>3000000</v>
          </cell>
          <cell r="BR42">
            <v>3000000</v>
          </cell>
          <cell r="BS42">
            <v>3000000</v>
          </cell>
        </row>
        <row r="50">
          <cell r="BH50">
            <v>0</v>
          </cell>
        </row>
        <row r="54">
          <cell r="BH54">
            <v>34237255.259999998</v>
          </cell>
          <cell r="BI54">
            <v>34237255.259999998</v>
          </cell>
          <cell r="BJ54">
            <v>34237255.259999998</v>
          </cell>
          <cell r="BK54">
            <v>34237255.259999998</v>
          </cell>
          <cell r="BL54">
            <v>34237255.259999998</v>
          </cell>
          <cell r="BM54">
            <v>54116474.759999998</v>
          </cell>
          <cell r="BN54">
            <v>26285267.259999998</v>
          </cell>
          <cell r="BO54">
            <v>26285267.259999998</v>
          </cell>
          <cell r="BP54">
            <v>31285267.259999998</v>
          </cell>
          <cell r="BQ54">
            <v>37285267.259999998</v>
          </cell>
          <cell r="BR54">
            <v>26285267.259999998</v>
          </cell>
          <cell r="BS54">
            <v>39188492.759999998</v>
          </cell>
        </row>
        <row r="70">
          <cell r="BH70">
            <v>1120000</v>
          </cell>
          <cell r="BI70">
            <v>1120000</v>
          </cell>
          <cell r="BJ70">
            <v>1120000</v>
          </cell>
          <cell r="BK70">
            <v>1120000</v>
          </cell>
          <cell r="BL70">
            <v>1120000</v>
          </cell>
          <cell r="BM70">
            <v>1120000</v>
          </cell>
          <cell r="BN70">
            <v>1120000</v>
          </cell>
          <cell r="BO70">
            <v>1120000</v>
          </cell>
          <cell r="BP70">
            <v>1120000</v>
          </cell>
          <cell r="BQ70">
            <v>1120000</v>
          </cell>
          <cell r="BR70">
            <v>1120000</v>
          </cell>
          <cell r="BS70">
            <v>1120000</v>
          </cell>
        </row>
        <row r="71">
          <cell r="BH71">
            <v>13708333.333333334</v>
          </cell>
          <cell r="BI71">
            <v>13708333.333333334</v>
          </cell>
          <cell r="BJ71">
            <v>13708333.333333334</v>
          </cell>
          <cell r="BK71">
            <v>13708333.333333334</v>
          </cell>
          <cell r="BL71">
            <v>13708333.333333334</v>
          </cell>
          <cell r="BM71">
            <v>13708333.333333334</v>
          </cell>
          <cell r="BN71">
            <v>13708333.333333334</v>
          </cell>
          <cell r="BO71">
            <v>13708333.333333334</v>
          </cell>
          <cell r="BP71">
            <v>13708333.333333334</v>
          </cell>
          <cell r="BQ71">
            <v>13708333.333333334</v>
          </cell>
          <cell r="BR71">
            <v>13708333.333333334</v>
          </cell>
          <cell r="BS71">
            <v>13708333.333333334</v>
          </cell>
        </row>
        <row r="72"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</row>
        <row r="73"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</row>
        <row r="74"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</row>
        <row r="75">
          <cell r="BH75">
            <v>0</v>
          </cell>
          <cell r="BJ75">
            <v>0</v>
          </cell>
          <cell r="BL75">
            <v>0</v>
          </cell>
          <cell r="BN75">
            <v>0</v>
          </cell>
          <cell r="BP75">
            <v>0</v>
          </cell>
          <cell r="BR75">
            <v>0</v>
          </cell>
        </row>
        <row r="76"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</row>
        <row r="78">
          <cell r="BH78">
            <v>47876604</v>
          </cell>
          <cell r="BI78">
            <v>47876604</v>
          </cell>
          <cell r="BJ78">
            <v>49817828.593599997</v>
          </cell>
          <cell r="BK78">
            <v>49817828.593599997</v>
          </cell>
          <cell r="BL78">
            <v>49817828.593599997</v>
          </cell>
          <cell r="BM78">
            <v>49817828.593599997</v>
          </cell>
          <cell r="BN78">
            <v>49817828.593599997</v>
          </cell>
          <cell r="BO78">
            <v>49817828.593599997</v>
          </cell>
          <cell r="BP78">
            <v>49817828.593599997</v>
          </cell>
          <cell r="BQ78">
            <v>49817828.593599997</v>
          </cell>
          <cell r="BR78">
            <v>49817828.593599997</v>
          </cell>
          <cell r="BS78">
            <v>49834757.103599995</v>
          </cell>
        </row>
        <row r="91">
          <cell r="BH91">
            <v>125000</v>
          </cell>
        </row>
        <row r="93"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4000000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</row>
        <row r="97">
          <cell r="BH97">
            <v>4439915.2321999995</v>
          </cell>
          <cell r="BI97">
            <v>4439915.2321999995</v>
          </cell>
          <cell r="BJ97">
            <v>4439915.2321999995</v>
          </cell>
          <cell r="BK97">
            <v>4439915.2321999995</v>
          </cell>
          <cell r="BL97">
            <v>4439915.2321999995</v>
          </cell>
          <cell r="BM97">
            <v>4439915.2321999995</v>
          </cell>
          <cell r="BN97">
            <v>4439915.2321999995</v>
          </cell>
          <cell r="BO97">
            <v>4439915.2321999995</v>
          </cell>
          <cell r="BP97">
            <v>4439915.2321999995</v>
          </cell>
          <cell r="BQ97">
            <v>4439915.2321999995</v>
          </cell>
          <cell r="BR97">
            <v>4439915.2321999995</v>
          </cell>
          <cell r="BS97">
            <v>4439915.2321999995</v>
          </cell>
        </row>
        <row r="100"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1500000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</row>
        <row r="110"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</row>
        <row r="111"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</row>
        <row r="116"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</row>
        <row r="117"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</row>
        <row r="118"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</row>
        <row r="119"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</row>
        <row r="120"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</row>
        <row r="121"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</row>
        <row r="122"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82000000</v>
          </cell>
          <cell r="BS122">
            <v>0</v>
          </cell>
        </row>
        <row r="128"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3500000</v>
          </cell>
          <cell r="BS128">
            <v>0</v>
          </cell>
        </row>
        <row r="133">
          <cell r="BH133">
            <v>3121247.2450000001</v>
          </cell>
          <cell r="BI133">
            <v>3121247.2450000001</v>
          </cell>
          <cell r="BJ133">
            <v>3121247.2450000001</v>
          </cell>
          <cell r="BK133">
            <v>3121247.2450000001</v>
          </cell>
          <cell r="BL133">
            <v>3121247.2450000001</v>
          </cell>
          <cell r="BM133">
            <v>3121247.2450000001</v>
          </cell>
          <cell r="BN133">
            <v>3121247.2450000001</v>
          </cell>
          <cell r="BO133">
            <v>3121247.2450000001</v>
          </cell>
          <cell r="BP133">
            <v>3121247.2450000001</v>
          </cell>
          <cell r="BQ133">
            <v>3121247.2450000001</v>
          </cell>
          <cell r="BR133">
            <v>3121247.2450000001</v>
          </cell>
          <cell r="BS133">
            <v>3121247.2450000001</v>
          </cell>
        </row>
        <row r="138"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</row>
        <row r="139">
          <cell r="BH139">
            <v>0</v>
          </cell>
          <cell r="BI139">
            <v>1600000</v>
          </cell>
          <cell r="BJ139">
            <v>0</v>
          </cell>
          <cell r="BK139">
            <v>1600000</v>
          </cell>
          <cell r="BL139">
            <v>0</v>
          </cell>
          <cell r="BM139">
            <v>1600000</v>
          </cell>
          <cell r="BN139">
            <v>0</v>
          </cell>
          <cell r="BO139">
            <v>1600000</v>
          </cell>
          <cell r="BP139">
            <v>0</v>
          </cell>
          <cell r="BQ139">
            <v>1600000</v>
          </cell>
          <cell r="BR139">
            <v>0</v>
          </cell>
          <cell r="BS139">
            <v>1600000</v>
          </cell>
        </row>
        <row r="142">
          <cell r="BH142">
            <v>2226342.8436666667</v>
          </cell>
          <cell r="BI142">
            <v>2226342.8436666667</v>
          </cell>
          <cell r="BJ142">
            <v>2226342.8436666667</v>
          </cell>
          <cell r="BK142">
            <v>2226342.8436666667</v>
          </cell>
          <cell r="BL142">
            <v>2226342.8436666667</v>
          </cell>
          <cell r="BM142">
            <v>2226342.8436666667</v>
          </cell>
          <cell r="BN142">
            <v>2226342.8436666667</v>
          </cell>
          <cell r="BO142">
            <v>2226342.8436666667</v>
          </cell>
          <cell r="BP142">
            <v>2226342.8436666667</v>
          </cell>
          <cell r="BQ142">
            <v>2226342.8436666667</v>
          </cell>
          <cell r="BR142">
            <v>2226342.8436666667</v>
          </cell>
          <cell r="BS142">
            <v>2226342.8436666667</v>
          </cell>
        </row>
        <row r="146">
          <cell r="BH146">
            <v>2441067.9</v>
          </cell>
          <cell r="BI146">
            <v>2441067.9</v>
          </cell>
          <cell r="BJ146">
            <v>2441067.9</v>
          </cell>
          <cell r="BK146">
            <v>2441067.9</v>
          </cell>
          <cell r="BL146">
            <v>2441067.9</v>
          </cell>
          <cell r="BM146">
            <v>2441067.9</v>
          </cell>
          <cell r="BN146">
            <v>2441067.9</v>
          </cell>
          <cell r="BO146">
            <v>2441067.9</v>
          </cell>
          <cell r="BP146">
            <v>2441067.9</v>
          </cell>
          <cell r="BQ146">
            <v>2441067.9</v>
          </cell>
          <cell r="BR146">
            <v>2441067.9</v>
          </cell>
          <cell r="BS146">
            <v>2441067.9</v>
          </cell>
        </row>
        <row r="155"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</row>
        <row r="156">
          <cell r="BH156">
            <v>302598.5</v>
          </cell>
          <cell r="BI156">
            <v>302598.5</v>
          </cell>
          <cell r="BJ156">
            <v>302598.5</v>
          </cell>
          <cell r="BK156">
            <v>302598.5</v>
          </cell>
          <cell r="BL156">
            <v>302598.5</v>
          </cell>
          <cell r="BM156">
            <v>302598.5</v>
          </cell>
          <cell r="BN156">
            <v>302598.5</v>
          </cell>
          <cell r="BO156">
            <v>302598.5</v>
          </cell>
          <cell r="BP156">
            <v>302598.5</v>
          </cell>
          <cell r="BQ156">
            <v>302598.5</v>
          </cell>
          <cell r="BR156">
            <v>302598.5</v>
          </cell>
          <cell r="BS156">
            <v>302598.5</v>
          </cell>
        </row>
        <row r="168">
          <cell r="BH168">
            <v>350000</v>
          </cell>
          <cell r="BI168">
            <v>350000</v>
          </cell>
          <cell r="BJ168">
            <v>350000</v>
          </cell>
          <cell r="BK168">
            <v>350000</v>
          </cell>
          <cell r="BL168">
            <v>400000</v>
          </cell>
          <cell r="BM168">
            <v>590000</v>
          </cell>
          <cell r="BN168">
            <v>350000</v>
          </cell>
          <cell r="BO168">
            <v>350000</v>
          </cell>
          <cell r="BP168">
            <v>450000</v>
          </cell>
          <cell r="BQ168">
            <v>350000</v>
          </cell>
          <cell r="BR168">
            <v>350000</v>
          </cell>
          <cell r="BS168">
            <v>350000</v>
          </cell>
        </row>
        <row r="183">
          <cell r="BH183">
            <v>7759248.5284999991</v>
          </cell>
          <cell r="BI183">
            <v>7759248.5284999991</v>
          </cell>
          <cell r="BJ183">
            <v>7759248.5284999991</v>
          </cell>
          <cell r="BK183">
            <v>7759248.5284999991</v>
          </cell>
          <cell r="BL183">
            <v>7759248.5284999991</v>
          </cell>
          <cell r="BM183">
            <v>7759248.5284999991</v>
          </cell>
          <cell r="BN183">
            <v>7759248.5284999991</v>
          </cell>
          <cell r="BO183">
            <v>7759248.5284999991</v>
          </cell>
          <cell r="BP183">
            <v>7759248.5284999991</v>
          </cell>
          <cell r="BQ183">
            <v>7759248.5284999991</v>
          </cell>
          <cell r="BR183">
            <v>7759248.5284999991</v>
          </cell>
          <cell r="BS183">
            <v>7759248.5284999991</v>
          </cell>
        </row>
        <row r="186">
          <cell r="BH186">
            <v>3300000</v>
          </cell>
          <cell r="BI186">
            <v>3300000</v>
          </cell>
          <cell r="BJ186">
            <v>3300000</v>
          </cell>
          <cell r="BK186">
            <v>3300000</v>
          </cell>
          <cell r="BL186">
            <v>3300000</v>
          </cell>
          <cell r="BM186">
            <v>3300000</v>
          </cell>
          <cell r="BN186">
            <v>3300000</v>
          </cell>
          <cell r="BO186">
            <v>3300000</v>
          </cell>
          <cell r="BP186">
            <v>3300000</v>
          </cell>
          <cell r="BQ186">
            <v>3300000</v>
          </cell>
          <cell r="BR186">
            <v>3300000</v>
          </cell>
          <cell r="BS186">
            <v>3300000</v>
          </cell>
        </row>
        <row r="189"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3500000</v>
          </cell>
          <cell r="BS189">
            <v>0</v>
          </cell>
        </row>
        <row r="197">
          <cell r="BH197">
            <v>19045</v>
          </cell>
          <cell r="BI197">
            <v>19045</v>
          </cell>
          <cell r="BJ197">
            <v>23045</v>
          </cell>
          <cell r="BK197">
            <v>19045</v>
          </cell>
          <cell r="BL197">
            <v>19045</v>
          </cell>
          <cell r="BM197">
            <v>19045</v>
          </cell>
          <cell r="BN197">
            <v>19045</v>
          </cell>
          <cell r="BO197">
            <v>19045</v>
          </cell>
          <cell r="BP197">
            <v>19045</v>
          </cell>
          <cell r="BQ197">
            <v>19045</v>
          </cell>
          <cell r="BR197">
            <v>19045</v>
          </cell>
          <cell r="BS197">
            <v>19045</v>
          </cell>
        </row>
        <row r="211">
          <cell r="BH211">
            <v>0</v>
          </cell>
          <cell r="BI211">
            <v>0</v>
          </cell>
          <cell r="BJ211">
            <v>2800000</v>
          </cell>
          <cell r="BK211">
            <v>0</v>
          </cell>
          <cell r="BL211">
            <v>500000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</row>
        <row r="218">
          <cell r="BH218">
            <v>114097.15</v>
          </cell>
          <cell r="BI218">
            <v>114097.15</v>
          </cell>
          <cell r="BJ218">
            <v>232350.75</v>
          </cell>
          <cell r="BK218">
            <v>124097.15</v>
          </cell>
          <cell r="BL218">
            <v>124097.15</v>
          </cell>
          <cell r="BM218">
            <v>148097.15</v>
          </cell>
          <cell r="BN218">
            <v>124097.15</v>
          </cell>
          <cell r="BO218">
            <v>124097.15</v>
          </cell>
          <cell r="BP218">
            <v>124097.15</v>
          </cell>
          <cell r="BQ218">
            <v>148097.15</v>
          </cell>
          <cell r="BR218">
            <v>124097.15</v>
          </cell>
          <cell r="BS218">
            <v>124097.15</v>
          </cell>
        </row>
        <row r="234"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</row>
        <row r="238"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</row>
        <row r="243">
          <cell r="BH243">
            <v>0</v>
          </cell>
          <cell r="BI243">
            <v>250000</v>
          </cell>
          <cell r="BJ243">
            <v>0</v>
          </cell>
          <cell r="BK243">
            <v>250000</v>
          </cell>
          <cell r="BL243">
            <v>0</v>
          </cell>
          <cell r="BM243">
            <v>250000</v>
          </cell>
          <cell r="BN243">
            <v>0</v>
          </cell>
          <cell r="BO243">
            <v>250000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</row>
        <row r="271">
          <cell r="BH271">
            <v>230000</v>
          </cell>
          <cell r="BI271">
            <v>100000</v>
          </cell>
          <cell r="BJ271">
            <v>300000</v>
          </cell>
          <cell r="BK271">
            <v>700000</v>
          </cell>
          <cell r="BL271">
            <v>600000</v>
          </cell>
          <cell r="BM271">
            <v>750000</v>
          </cell>
          <cell r="BN271">
            <v>785000</v>
          </cell>
          <cell r="BO271">
            <v>500000</v>
          </cell>
          <cell r="BP271">
            <v>700000</v>
          </cell>
          <cell r="BQ271">
            <v>900000</v>
          </cell>
          <cell r="BR271">
            <v>700000</v>
          </cell>
          <cell r="BS271">
            <v>400000</v>
          </cell>
        </row>
        <row r="300">
          <cell r="BH300">
            <v>833333.33333333337</v>
          </cell>
          <cell r="BI300">
            <v>833333.33333333337</v>
          </cell>
          <cell r="BJ300">
            <v>2333333.3333333335</v>
          </cell>
          <cell r="BK300">
            <v>833333.33333333337</v>
          </cell>
          <cell r="BL300">
            <v>833333.33333333337</v>
          </cell>
          <cell r="BM300">
            <v>1613333.3333333335</v>
          </cell>
          <cell r="BN300">
            <v>833333.33333333337</v>
          </cell>
          <cell r="BO300">
            <v>833333.33333333337</v>
          </cell>
          <cell r="BP300">
            <v>2333333.3333333335</v>
          </cell>
          <cell r="BQ300">
            <v>833333.33333333337</v>
          </cell>
          <cell r="BR300">
            <v>833333.33333333337</v>
          </cell>
          <cell r="BS300">
            <v>833333.33333333337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H18"/>
  <sheetViews>
    <sheetView showGridLines="0" workbookViewId="0">
      <selection activeCell="B3" sqref="B3"/>
    </sheetView>
  </sheetViews>
  <sheetFormatPr baseColWidth="10" defaultRowHeight="12.75" x14ac:dyDescent="0.2"/>
  <cols>
    <col min="1" max="1" width="14.140625" style="2" bestFit="1" customWidth="1"/>
    <col min="2" max="2" width="13.140625" style="2" customWidth="1"/>
    <col min="3" max="3" width="11.42578125" style="2" customWidth="1"/>
    <col min="4" max="7" width="11.42578125" style="2"/>
    <col min="8" max="8" width="14.140625" style="2" bestFit="1" customWidth="1"/>
    <col min="9" max="16384" width="11.42578125" style="2"/>
  </cols>
  <sheetData>
    <row r="1" spans="1:8" x14ac:dyDescent="0.2">
      <c r="A1" s="2" t="s">
        <v>1961</v>
      </c>
    </row>
    <row r="2" spans="1:8" x14ac:dyDescent="0.2">
      <c r="B2" s="2">
        <v>2018</v>
      </c>
    </row>
    <row r="3" spans="1:8" x14ac:dyDescent="0.2">
      <c r="A3" s="73" t="s">
        <v>1841</v>
      </c>
      <c r="B3" s="74">
        <v>4.0899999999999999E-2</v>
      </c>
      <c r="F3" s="75">
        <v>0.33900000000000002</v>
      </c>
      <c r="G3" s="2" t="s">
        <v>1858</v>
      </c>
    </row>
    <row r="4" spans="1:8" x14ac:dyDescent="0.2">
      <c r="A4" s="73" t="s">
        <v>1843</v>
      </c>
      <c r="B4" s="75">
        <v>0.35199999999999998</v>
      </c>
      <c r="C4" s="75">
        <f>1-B4</f>
        <v>0.64800000000000002</v>
      </c>
      <c r="D4" s="75">
        <v>0.26424265633533045</v>
      </c>
      <c r="E4" s="75">
        <f>1-D4</f>
        <v>0.73575734366466961</v>
      </c>
      <c r="F4" s="75">
        <v>0.35199999999999998</v>
      </c>
      <c r="G4" s="2" t="s">
        <v>1859</v>
      </c>
    </row>
    <row r="5" spans="1:8" x14ac:dyDescent="0.2">
      <c r="A5" s="73" t="s">
        <v>1844</v>
      </c>
      <c r="B5" s="74">
        <v>5.8999999999999997E-2</v>
      </c>
    </row>
    <row r="6" spans="1:8" x14ac:dyDescent="0.2">
      <c r="A6" s="73" t="s">
        <v>1845</v>
      </c>
      <c r="B6" s="76">
        <v>0.43</v>
      </c>
    </row>
    <row r="7" spans="1:8" x14ac:dyDescent="0.2">
      <c r="A7" s="77"/>
      <c r="B7" s="78"/>
      <c r="C7" s="14"/>
    </row>
    <row r="8" spans="1:8" x14ac:dyDescent="0.2">
      <c r="A8" s="2" t="s">
        <v>1846</v>
      </c>
    </row>
    <row r="9" spans="1:8" x14ac:dyDescent="0.2">
      <c r="B9" s="70">
        <v>43040</v>
      </c>
      <c r="C9" s="70">
        <v>43070</v>
      </c>
    </row>
    <row r="10" spans="1:8" x14ac:dyDescent="0.2">
      <c r="A10" s="18" t="s">
        <v>1729</v>
      </c>
      <c r="B10" s="19"/>
      <c r="C10" s="19">
        <v>10000000</v>
      </c>
      <c r="D10" s="19">
        <f>B10+C10</f>
        <v>10000000</v>
      </c>
      <c r="E10" s="14"/>
      <c r="F10" s="14"/>
    </row>
    <row r="11" spans="1:8" x14ac:dyDescent="0.2">
      <c r="A11" s="18" t="s">
        <v>1728</v>
      </c>
      <c r="B11" s="19">
        <f>45657780</f>
        <v>45657780</v>
      </c>
      <c r="C11" s="19">
        <f>18150000+2500000000</f>
        <v>2518150000</v>
      </c>
      <c r="D11" s="19">
        <f>B11+C11</f>
        <v>2563807780</v>
      </c>
      <c r="E11" s="14"/>
      <c r="F11" s="14"/>
      <c r="G11" s="14"/>
    </row>
    <row r="12" spans="1:8" x14ac:dyDescent="0.2">
      <c r="A12" s="18" t="s">
        <v>1730</v>
      </c>
      <c r="B12" s="19">
        <f>756220000+61741014</f>
        <v>817961014</v>
      </c>
      <c r="C12" s="19">
        <v>61741014</v>
      </c>
      <c r="D12" s="19">
        <f>B12+C12</f>
        <v>879702028</v>
      </c>
      <c r="E12" s="14"/>
      <c r="F12" s="14"/>
      <c r="H12" s="79"/>
    </row>
    <row r="13" spans="1:8" x14ac:dyDescent="0.2">
      <c r="B13" s="19">
        <f>SUM(B10:B12)</f>
        <v>863618794</v>
      </c>
      <c r="C13" s="19">
        <f>SUM(C10:C12)</f>
        <v>2589891014</v>
      </c>
      <c r="D13" s="19">
        <f>B13+C13</f>
        <v>3453509808</v>
      </c>
      <c r="E13" s="14"/>
      <c r="F13" s="14"/>
    </row>
    <row r="14" spans="1:8" s="82" customFormat="1" x14ac:dyDescent="0.2">
      <c r="B14" s="71">
        <f>B13*$D$15</f>
        <v>863618794</v>
      </c>
      <c r="C14" s="71">
        <f>C13*$D$15</f>
        <v>2589891014</v>
      </c>
      <c r="D14" s="72">
        <f>B14+C14</f>
        <v>3453509808</v>
      </c>
      <c r="E14" s="81"/>
      <c r="F14" s="81"/>
    </row>
    <row r="15" spans="1:8" x14ac:dyDescent="0.2">
      <c r="D15" s="80">
        <v>1</v>
      </c>
      <c r="E15" s="14"/>
      <c r="F15" s="14"/>
    </row>
    <row r="16" spans="1:8" x14ac:dyDescent="0.2">
      <c r="A16" s="78"/>
    </row>
    <row r="17" spans="1:1" x14ac:dyDescent="0.2">
      <c r="A17" s="78"/>
    </row>
    <row r="18" spans="1:1" x14ac:dyDescent="0.2">
      <c r="A18" s="7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theme="5" tint="-0.499984740745262"/>
    <outlinePr summaryBelow="0"/>
  </sheetPr>
  <dimension ref="A1:CH1057"/>
  <sheetViews>
    <sheetView showGridLines="0" zoomScale="90" zoomScaleNormal="90" workbookViewId="0">
      <pane xSplit="12" ySplit="1" topLeftCell="M2" activePane="bottomRight" state="frozen"/>
      <selection pane="topRight" activeCell="L1" sqref="L1"/>
      <selection pane="bottomLeft" activeCell="A2" sqref="A2"/>
      <selection pane="bottomRight" activeCell="D653" sqref="D653"/>
    </sheetView>
  </sheetViews>
  <sheetFormatPr baseColWidth="10" defaultRowHeight="12.75" outlineLevelRow="3" x14ac:dyDescent="0.25"/>
  <cols>
    <col min="1" max="1" width="10.140625" style="24" customWidth="1"/>
    <col min="2" max="2" width="4.7109375" style="24" customWidth="1"/>
    <col min="3" max="3" width="13" style="24" bestFit="1" customWidth="1"/>
    <col min="4" max="4" width="50.28515625" style="24" customWidth="1"/>
    <col min="5" max="6" width="12.140625" style="24" hidden="1" customWidth="1"/>
    <col min="7" max="7" width="11.140625" style="24" hidden="1" customWidth="1"/>
    <col min="8" max="8" width="11" style="24" customWidth="1"/>
    <col min="9" max="9" width="12.7109375" style="24" customWidth="1"/>
    <col min="10" max="10" width="12.85546875" style="24" customWidth="1"/>
    <col min="11" max="11" width="11" style="24" customWidth="1"/>
    <col min="12" max="12" width="1.42578125" style="149" customWidth="1"/>
    <col min="13" max="25" width="11.140625" style="24" customWidth="1"/>
    <col min="26" max="26" width="10.7109375" style="24" customWidth="1"/>
    <col min="27" max="27" width="11.28515625" style="24" customWidth="1"/>
    <col min="28" max="28" width="10.7109375" style="24" customWidth="1"/>
    <col min="29" max="29" width="11.42578125" style="24" customWidth="1"/>
    <col min="30" max="30" width="10.5703125" style="24" customWidth="1"/>
    <col min="31" max="31" width="10.28515625" style="24" customWidth="1"/>
    <col min="32" max="33" width="10.85546875" style="24" customWidth="1"/>
    <col min="34" max="34" width="10.5703125" style="24" customWidth="1"/>
    <col min="35" max="35" width="11" style="24" customWidth="1"/>
    <col min="36" max="36" width="10.28515625" style="24" customWidth="1"/>
    <col min="37" max="37" width="11.140625" style="24" customWidth="1"/>
    <col min="38" max="38" width="10.7109375" style="24" customWidth="1"/>
    <col min="39" max="39" width="11.28515625" style="24" customWidth="1"/>
    <col min="40" max="40" width="11" style="24" customWidth="1"/>
    <col min="41" max="41" width="11.42578125" style="24" customWidth="1"/>
    <col min="42" max="47" width="11" style="24" customWidth="1"/>
    <col min="48" max="48" width="10.42578125" style="24" customWidth="1"/>
    <col min="49" max="49" width="11.140625" style="24" customWidth="1"/>
    <col min="50" max="50" width="11" style="24" customWidth="1"/>
    <col min="51" max="51" width="11.28515625" style="24" customWidth="1"/>
    <col min="52" max="52" width="11" style="24" customWidth="1"/>
    <col min="53" max="53" width="11.42578125" style="24" customWidth="1"/>
    <col min="54" max="55" width="11" style="24" customWidth="1"/>
    <col min="56" max="57" width="10.85546875" style="24" customWidth="1"/>
    <col min="58" max="68" width="11" style="24" customWidth="1"/>
    <col min="69" max="72" width="11" style="24" hidden="1" customWidth="1"/>
    <col min="73" max="73" width="10.28515625" style="24" customWidth="1"/>
    <col min="74" max="85" width="11" style="24" customWidth="1"/>
    <col min="86" max="16384" width="11.42578125" style="24"/>
  </cols>
  <sheetData>
    <row r="1" spans="1:85" s="22" customFormat="1" x14ac:dyDescent="0.25">
      <c r="A1" s="95"/>
      <c r="B1" s="95" t="s">
        <v>1693</v>
      </c>
      <c r="C1" s="95" t="s">
        <v>1691</v>
      </c>
      <c r="D1" s="95" t="s">
        <v>1692</v>
      </c>
      <c r="E1" s="95">
        <v>2014</v>
      </c>
      <c r="F1" s="95">
        <v>2015</v>
      </c>
      <c r="G1" s="95">
        <v>2016</v>
      </c>
      <c r="H1" s="96">
        <v>2017</v>
      </c>
      <c r="I1" s="96" t="s">
        <v>1909</v>
      </c>
      <c r="J1" s="177" t="s">
        <v>1910</v>
      </c>
      <c r="K1" s="96" t="s">
        <v>1962</v>
      </c>
      <c r="L1" s="145"/>
      <c r="M1" s="97">
        <v>41640</v>
      </c>
      <c r="N1" s="97">
        <v>41671</v>
      </c>
      <c r="O1" s="97">
        <v>41699</v>
      </c>
      <c r="P1" s="97">
        <v>41730</v>
      </c>
      <c r="Q1" s="97">
        <v>41760</v>
      </c>
      <c r="R1" s="97">
        <v>41791</v>
      </c>
      <c r="S1" s="97">
        <v>41821</v>
      </c>
      <c r="T1" s="97">
        <v>41852</v>
      </c>
      <c r="U1" s="97">
        <v>41883</v>
      </c>
      <c r="V1" s="97">
        <v>41913</v>
      </c>
      <c r="W1" s="97">
        <v>41944</v>
      </c>
      <c r="X1" s="97">
        <v>41974</v>
      </c>
      <c r="Y1" s="97">
        <v>42005</v>
      </c>
      <c r="Z1" s="97">
        <v>42036</v>
      </c>
      <c r="AA1" s="97">
        <v>42064</v>
      </c>
      <c r="AB1" s="97">
        <v>42095</v>
      </c>
      <c r="AC1" s="97">
        <v>42125</v>
      </c>
      <c r="AD1" s="97">
        <v>42156</v>
      </c>
      <c r="AE1" s="97">
        <v>42186</v>
      </c>
      <c r="AF1" s="97">
        <v>42217</v>
      </c>
      <c r="AG1" s="97">
        <v>42248</v>
      </c>
      <c r="AH1" s="97">
        <v>42278</v>
      </c>
      <c r="AI1" s="97">
        <v>42309</v>
      </c>
      <c r="AJ1" s="97">
        <v>42339</v>
      </c>
      <c r="AK1" s="97">
        <v>42370</v>
      </c>
      <c r="AL1" s="97">
        <v>42401</v>
      </c>
      <c r="AM1" s="97">
        <v>42430</v>
      </c>
      <c r="AN1" s="97">
        <v>42461</v>
      </c>
      <c r="AO1" s="97">
        <v>42491</v>
      </c>
      <c r="AP1" s="97">
        <v>42522</v>
      </c>
      <c r="AQ1" s="97">
        <v>42552</v>
      </c>
      <c r="AR1" s="97">
        <v>42583</v>
      </c>
      <c r="AS1" s="97">
        <v>42614</v>
      </c>
      <c r="AT1" s="97">
        <v>42644</v>
      </c>
      <c r="AU1" s="97">
        <v>42675</v>
      </c>
      <c r="AV1" s="97">
        <v>42705</v>
      </c>
      <c r="AW1" s="97">
        <v>42736</v>
      </c>
      <c r="AX1" s="97">
        <v>42767</v>
      </c>
      <c r="AY1" s="97">
        <v>42795</v>
      </c>
      <c r="AZ1" s="97">
        <v>42826</v>
      </c>
      <c r="BA1" s="97">
        <v>42856</v>
      </c>
      <c r="BB1" s="97">
        <v>42887</v>
      </c>
      <c r="BC1" s="97">
        <v>42917</v>
      </c>
      <c r="BD1" s="97">
        <v>42948</v>
      </c>
      <c r="BE1" s="97">
        <v>42979</v>
      </c>
      <c r="BF1" s="97">
        <v>43009</v>
      </c>
      <c r="BG1" s="97">
        <v>43040</v>
      </c>
      <c r="BH1" s="97">
        <v>43070</v>
      </c>
      <c r="BI1" s="97">
        <v>43101</v>
      </c>
      <c r="BJ1" s="97">
        <v>43132</v>
      </c>
      <c r="BK1" s="97">
        <v>43160</v>
      </c>
      <c r="BL1" s="97">
        <v>43191</v>
      </c>
      <c r="BM1" s="97">
        <v>43221</v>
      </c>
      <c r="BN1" s="97">
        <v>43252</v>
      </c>
      <c r="BO1" s="97">
        <v>43282</v>
      </c>
      <c r="BP1" s="97">
        <v>43313</v>
      </c>
      <c r="BQ1" s="97">
        <v>43344</v>
      </c>
      <c r="BR1" s="97">
        <v>43374</v>
      </c>
      <c r="BS1" s="97">
        <v>43405</v>
      </c>
      <c r="BT1" s="97">
        <v>43435</v>
      </c>
      <c r="BU1" s="206"/>
      <c r="BV1" s="141">
        <v>43101</v>
      </c>
      <c r="BW1" s="141">
        <v>43132</v>
      </c>
      <c r="BX1" s="141">
        <v>43160</v>
      </c>
      <c r="BY1" s="141">
        <v>43191</v>
      </c>
      <c r="BZ1" s="141">
        <v>43221</v>
      </c>
      <c r="CA1" s="141">
        <v>43252</v>
      </c>
      <c r="CB1" s="141">
        <v>43282</v>
      </c>
      <c r="CC1" s="141">
        <v>43313</v>
      </c>
      <c r="CD1" s="141">
        <v>43344</v>
      </c>
      <c r="CE1" s="141">
        <v>43374</v>
      </c>
      <c r="CF1" s="141">
        <v>43405</v>
      </c>
      <c r="CG1" s="141">
        <v>43435</v>
      </c>
    </row>
    <row r="2" spans="1:85" collapsed="1" x14ac:dyDescent="0.25">
      <c r="A2" s="98" t="s">
        <v>1753</v>
      </c>
      <c r="B2" s="98">
        <f t="shared" ref="B2:B66" si="0">LEN(C2)</f>
        <v>1</v>
      </c>
      <c r="C2" s="98" t="s">
        <v>0</v>
      </c>
      <c r="D2" s="98" t="s">
        <v>1</v>
      </c>
      <c r="E2" s="99">
        <f>X2</f>
        <v>9854760358.1499996</v>
      </c>
      <c r="F2" s="99">
        <f t="shared" ref="F2:F33" si="1">AJ2</f>
        <v>16018008061.01</v>
      </c>
      <c r="G2" s="99">
        <f t="shared" ref="G2:G33" si="2">AV2</f>
        <v>24447778023.09</v>
      </c>
      <c r="H2" s="99">
        <f>BH2</f>
        <v>21438137886.150002</v>
      </c>
      <c r="I2" s="99">
        <f>BD2</f>
        <v>25104024345.32</v>
      </c>
      <c r="J2" s="99">
        <f>BP2</f>
        <v>25074093190.220001</v>
      </c>
      <c r="K2" s="99">
        <f>CG2</f>
        <v>0</v>
      </c>
      <c r="L2" s="150">
        <f>(K2-H2)/H2</f>
        <v>-1</v>
      </c>
      <c r="M2" s="99">
        <v>14645786634</v>
      </c>
      <c r="N2" s="99">
        <v>14188700156</v>
      </c>
      <c r="O2" s="99">
        <v>11357111832</v>
      </c>
      <c r="P2" s="99">
        <v>11855757760</v>
      </c>
      <c r="Q2" s="99">
        <v>12176807360</v>
      </c>
      <c r="R2" s="99">
        <v>12696679203</v>
      </c>
      <c r="S2" s="99">
        <v>12585602740</v>
      </c>
      <c r="T2" s="99">
        <v>11774683077</v>
      </c>
      <c r="U2" s="99">
        <v>12102088498.459999</v>
      </c>
      <c r="V2" s="99">
        <v>13225665544.459999</v>
      </c>
      <c r="W2" s="99">
        <v>13270293316.459999</v>
      </c>
      <c r="X2" s="99">
        <v>9854760358.1499996</v>
      </c>
      <c r="Y2" s="99">
        <v>11350476783.08</v>
      </c>
      <c r="Z2" s="99">
        <v>11343026731.91</v>
      </c>
      <c r="AA2" s="99">
        <v>11561156282.52</v>
      </c>
      <c r="AB2" s="99">
        <v>13783215705.18</v>
      </c>
      <c r="AC2" s="99">
        <v>13527302451.66</v>
      </c>
      <c r="AD2" s="99">
        <v>13209752137.219999</v>
      </c>
      <c r="AE2" s="99">
        <v>13734115757.17</v>
      </c>
      <c r="AF2" s="99">
        <v>12466199802.73</v>
      </c>
      <c r="AG2" s="99">
        <v>13318803538.77</v>
      </c>
      <c r="AH2" s="99">
        <v>13815668101.629999</v>
      </c>
      <c r="AI2" s="99">
        <v>14693343245.290001</v>
      </c>
      <c r="AJ2" s="99">
        <v>16018008061.01</v>
      </c>
      <c r="AK2" s="99">
        <v>13037869908.57</v>
      </c>
      <c r="AL2" s="99">
        <v>14153827967.98</v>
      </c>
      <c r="AM2" s="99">
        <v>13437534152.889999</v>
      </c>
      <c r="AN2" s="99">
        <v>14453311106.52</v>
      </c>
      <c r="AO2" s="99">
        <v>13845761788.700001</v>
      </c>
      <c r="AP2" s="99">
        <v>14050833726.82</v>
      </c>
      <c r="AQ2" s="99">
        <v>14331654545.459999</v>
      </c>
      <c r="AR2" s="99">
        <v>17358695677.77</v>
      </c>
      <c r="AS2" s="99">
        <v>16434458595.75</v>
      </c>
      <c r="AT2" s="99">
        <v>16753320932.209999</v>
      </c>
      <c r="AU2" s="99">
        <v>18334087585.099998</v>
      </c>
      <c r="AV2" s="99">
        <v>24447778023.09</v>
      </c>
      <c r="AW2" s="99">
        <v>18344614674.080002</v>
      </c>
      <c r="AX2" s="99">
        <v>21797215827.529999</v>
      </c>
      <c r="AY2" s="99">
        <v>18846544310.419998</v>
      </c>
      <c r="AZ2" s="99">
        <v>21103499736.639999</v>
      </c>
      <c r="BA2" s="99">
        <v>20418189811.330002</v>
      </c>
      <c r="BB2" s="99">
        <v>22187842786.900002</v>
      </c>
      <c r="BC2" s="99">
        <v>23072333459.66</v>
      </c>
      <c r="BD2" s="99">
        <v>25104024345.32</v>
      </c>
      <c r="BE2" s="99">
        <v>21938806969.150002</v>
      </c>
      <c r="BF2" s="99">
        <v>23384419980.349998</v>
      </c>
      <c r="BG2" s="99">
        <v>21949292468.349998</v>
      </c>
      <c r="BH2" s="99">
        <v>21438137886.150002</v>
      </c>
      <c r="BI2" s="99">
        <v>21343625919.150002</v>
      </c>
      <c r="BJ2" s="99">
        <v>22199143577.349998</v>
      </c>
      <c r="BK2" s="99">
        <v>23115766358.599998</v>
      </c>
      <c r="BL2" s="99">
        <v>24162646308.84</v>
      </c>
      <c r="BM2" s="99">
        <v>24318367061.939999</v>
      </c>
      <c r="BN2" s="99">
        <v>24690495596.919998</v>
      </c>
      <c r="BO2" s="99">
        <v>24539438281.330002</v>
      </c>
      <c r="BP2" s="99">
        <v>25074093190.220001</v>
      </c>
      <c r="BQ2" s="99"/>
      <c r="BR2" s="99"/>
      <c r="BS2" s="99"/>
      <c r="BT2" s="99"/>
      <c r="BU2" s="24" t="s">
        <v>2007</v>
      </c>
      <c r="BV2" s="142"/>
      <c r="BW2" s="142"/>
      <c r="BX2" s="142"/>
      <c r="BY2" s="142"/>
      <c r="BZ2" s="142"/>
      <c r="CA2" s="142"/>
      <c r="CB2" s="142"/>
      <c r="CC2" s="142"/>
      <c r="CD2" s="142"/>
      <c r="CE2" s="142"/>
      <c r="CF2" s="142"/>
      <c r="CG2" s="142"/>
    </row>
    <row r="3" spans="1:85" hidden="1" outlineLevel="1" collapsed="1" x14ac:dyDescent="0.25">
      <c r="A3" s="101" t="s">
        <v>1753</v>
      </c>
      <c r="B3" s="101">
        <f t="shared" si="0"/>
        <v>2</v>
      </c>
      <c r="C3" s="101" t="s">
        <v>2</v>
      </c>
      <c r="D3" s="101" t="s">
        <v>3</v>
      </c>
      <c r="E3" s="102">
        <f t="shared" ref="E3:E67" si="3">X3</f>
        <v>3051472844.9499998</v>
      </c>
      <c r="F3" s="102">
        <f t="shared" si="1"/>
        <v>2042850652.0899999</v>
      </c>
      <c r="G3" s="102">
        <f t="shared" si="2"/>
        <v>3946256739.1199999</v>
      </c>
      <c r="H3" s="102">
        <f t="shared" ref="H3:H67" si="4">BH3</f>
        <v>4370501117.2299995</v>
      </c>
      <c r="I3" s="102">
        <f t="shared" ref="I3:I66" si="5">BD3</f>
        <v>4332195732.2299995</v>
      </c>
      <c r="J3" s="102">
        <f t="shared" ref="J3:J66" si="6">BP3</f>
        <v>2973386602.6500001</v>
      </c>
      <c r="K3" s="102">
        <f t="shared" ref="K3:K66" si="7">CG3</f>
        <v>0</v>
      </c>
      <c r="L3" s="150"/>
      <c r="M3" s="102">
        <v>4093906673</v>
      </c>
      <c r="N3" s="102">
        <v>2504112727</v>
      </c>
      <c r="O3" s="102">
        <v>2211049438</v>
      </c>
      <c r="P3" s="102">
        <v>2431496401</v>
      </c>
      <c r="Q3" s="102">
        <v>2390704909</v>
      </c>
      <c r="R3" s="102">
        <v>2672275373</v>
      </c>
      <c r="S3" s="102">
        <v>2294029348</v>
      </c>
      <c r="T3" s="102">
        <v>3026663227</v>
      </c>
      <c r="U3" s="102">
        <v>3403124305.46</v>
      </c>
      <c r="V3" s="102">
        <v>3032923540.46</v>
      </c>
      <c r="W3" s="102">
        <v>2026334330.26</v>
      </c>
      <c r="X3" s="102">
        <v>3051472844.9499998</v>
      </c>
      <c r="Y3" s="102">
        <v>2533905306.9499998</v>
      </c>
      <c r="Z3" s="102">
        <v>2354138627.9499998</v>
      </c>
      <c r="AA3" s="102">
        <v>2970765708.9499998</v>
      </c>
      <c r="AB3" s="102">
        <v>4671240675.9499998</v>
      </c>
      <c r="AC3" s="102">
        <v>3875572259.9499998</v>
      </c>
      <c r="AD3" s="102">
        <v>2581748299.9499998</v>
      </c>
      <c r="AE3" s="102">
        <v>3183442614.9499998</v>
      </c>
      <c r="AF3" s="102">
        <v>1811261631.95</v>
      </c>
      <c r="AG3" s="102">
        <v>2019426100.95</v>
      </c>
      <c r="AH3" s="102">
        <v>2070230980.95</v>
      </c>
      <c r="AI3" s="102">
        <v>1368749299.48</v>
      </c>
      <c r="AJ3" s="102">
        <v>2042850652.0899999</v>
      </c>
      <c r="AK3" s="102">
        <v>1091036446.0899999</v>
      </c>
      <c r="AL3" s="102">
        <v>1380361996.03</v>
      </c>
      <c r="AM3" s="102">
        <v>849195788.02999997</v>
      </c>
      <c r="AN3" s="102">
        <v>591171690.02999997</v>
      </c>
      <c r="AO3" s="102">
        <v>1081506381.03</v>
      </c>
      <c r="AP3" s="102">
        <v>260642483.75</v>
      </c>
      <c r="AQ3" s="102">
        <v>704428288.32000005</v>
      </c>
      <c r="AR3" s="102">
        <v>3070364400.3200002</v>
      </c>
      <c r="AS3" s="102">
        <v>1522655221.3199999</v>
      </c>
      <c r="AT3" s="102">
        <v>2378007686.3200002</v>
      </c>
      <c r="AU3" s="102">
        <v>2075779057.98</v>
      </c>
      <c r="AV3" s="102">
        <v>3946256739.1199999</v>
      </c>
      <c r="AW3" s="102">
        <v>3543905424.9699998</v>
      </c>
      <c r="AX3" s="102">
        <v>3466149564.9699998</v>
      </c>
      <c r="AY3" s="102">
        <v>2911994262.7800002</v>
      </c>
      <c r="AZ3" s="102">
        <v>3622561385.71</v>
      </c>
      <c r="BA3" s="102">
        <v>3053850143.2199998</v>
      </c>
      <c r="BB3" s="102">
        <v>3386735429.2199998</v>
      </c>
      <c r="BC3" s="102">
        <v>3430483982.2199998</v>
      </c>
      <c r="BD3" s="102">
        <v>4332195732.2299995</v>
      </c>
      <c r="BE3" s="102">
        <v>4138293521.23</v>
      </c>
      <c r="BF3" s="102">
        <v>5065849416.2299995</v>
      </c>
      <c r="BG3" s="102">
        <v>4680050014.2299995</v>
      </c>
      <c r="BH3" s="102">
        <v>4370501117.2299995</v>
      </c>
      <c r="BI3" s="102">
        <v>3431055798.23</v>
      </c>
      <c r="BJ3" s="102">
        <v>3563229689.4299998</v>
      </c>
      <c r="BK3" s="102">
        <v>3412886853.4299998</v>
      </c>
      <c r="BL3" s="102">
        <v>3758576194.4299998</v>
      </c>
      <c r="BM3" s="102">
        <v>4651289304.1199999</v>
      </c>
      <c r="BN3" s="102">
        <v>3985357809.4000001</v>
      </c>
      <c r="BO3" s="102">
        <v>2980068758.8800001</v>
      </c>
      <c r="BP3" s="102">
        <v>2973386602.6500001</v>
      </c>
      <c r="BQ3" s="102"/>
      <c r="BR3" s="102"/>
      <c r="BS3" s="102"/>
      <c r="BT3" s="102"/>
      <c r="BU3" s="24" t="s">
        <v>2007</v>
      </c>
      <c r="BV3" s="143"/>
      <c r="BW3" s="143"/>
      <c r="BX3" s="143"/>
      <c r="BY3" s="143"/>
      <c r="BZ3" s="143"/>
      <c r="CA3" s="143"/>
      <c r="CB3" s="143"/>
      <c r="CC3" s="143"/>
      <c r="CD3" s="143"/>
      <c r="CE3" s="143"/>
      <c r="CF3" s="143"/>
      <c r="CG3" s="143"/>
    </row>
    <row r="4" spans="1:85" hidden="1" outlineLevel="2" x14ac:dyDescent="0.25">
      <c r="A4" s="103" t="s">
        <v>1753</v>
      </c>
      <c r="B4" s="103">
        <f t="shared" si="0"/>
        <v>4</v>
      </c>
      <c r="C4" s="103" t="s">
        <v>4</v>
      </c>
      <c r="D4" s="103" t="s">
        <v>5</v>
      </c>
      <c r="E4" s="104">
        <f t="shared" si="3"/>
        <v>681760903</v>
      </c>
      <c r="F4" s="104">
        <f t="shared" si="1"/>
        <v>12912010</v>
      </c>
      <c r="G4" s="104">
        <f t="shared" si="2"/>
        <v>10722610</v>
      </c>
      <c r="H4" s="104">
        <f t="shared" si="4"/>
        <v>17144414</v>
      </c>
      <c r="I4" s="104">
        <f t="shared" si="5"/>
        <v>13029000</v>
      </c>
      <c r="J4" s="104">
        <f t="shared" si="6"/>
        <v>22048850</v>
      </c>
      <c r="K4" s="104">
        <f t="shared" si="7"/>
        <v>0</v>
      </c>
      <c r="L4" s="150"/>
      <c r="M4" s="104">
        <v>12136840</v>
      </c>
      <c r="N4" s="104">
        <v>12843100</v>
      </c>
      <c r="O4" s="104">
        <v>14143100</v>
      </c>
      <c r="P4" s="104">
        <v>36129272</v>
      </c>
      <c r="Q4" s="104">
        <v>113619272</v>
      </c>
      <c r="R4" s="104">
        <v>230904272</v>
      </c>
      <c r="S4" s="104">
        <v>308994272</v>
      </c>
      <c r="T4" s="104">
        <v>367084272</v>
      </c>
      <c r="U4" s="104">
        <v>423524847</v>
      </c>
      <c r="V4" s="104">
        <v>484496037</v>
      </c>
      <c r="W4" s="104">
        <v>583095903</v>
      </c>
      <c r="X4" s="104">
        <v>681760903</v>
      </c>
      <c r="Y4" s="104">
        <v>682360903</v>
      </c>
      <c r="Z4" s="104">
        <v>682811803</v>
      </c>
      <c r="AA4" s="104">
        <v>683011803</v>
      </c>
      <c r="AB4" s="104">
        <v>682972356</v>
      </c>
      <c r="AC4" s="104">
        <v>683001458</v>
      </c>
      <c r="AD4" s="104">
        <v>683011858</v>
      </c>
      <c r="AE4" s="104">
        <v>683161838</v>
      </c>
      <c r="AF4" s="104">
        <v>14954810</v>
      </c>
      <c r="AG4" s="104">
        <v>14404810</v>
      </c>
      <c r="AH4" s="104">
        <v>14315260</v>
      </c>
      <c r="AI4" s="104">
        <v>14181760</v>
      </c>
      <c r="AJ4" s="104">
        <v>12912010</v>
      </c>
      <c r="AK4" s="104">
        <v>11720810</v>
      </c>
      <c r="AL4" s="104">
        <v>11620810</v>
      </c>
      <c r="AM4" s="104">
        <v>11420810</v>
      </c>
      <c r="AN4" s="104">
        <v>10625810</v>
      </c>
      <c r="AO4" s="104">
        <v>10424810</v>
      </c>
      <c r="AP4" s="104">
        <v>10324810</v>
      </c>
      <c r="AQ4" s="104">
        <v>10204810</v>
      </c>
      <c r="AR4" s="104">
        <v>10504810</v>
      </c>
      <c r="AS4" s="104">
        <v>10704810</v>
      </c>
      <c r="AT4" s="104">
        <v>11081010</v>
      </c>
      <c r="AU4" s="104">
        <v>11504810</v>
      </c>
      <c r="AV4" s="104">
        <v>10722610</v>
      </c>
      <c r="AW4" s="104">
        <v>11081432</v>
      </c>
      <c r="AX4" s="104">
        <v>11103832</v>
      </c>
      <c r="AY4" s="104">
        <v>11303832</v>
      </c>
      <c r="AZ4" s="104">
        <v>11240132</v>
      </c>
      <c r="BA4" s="104">
        <v>11304810</v>
      </c>
      <c r="BB4" s="104">
        <v>11704810</v>
      </c>
      <c r="BC4" s="104">
        <v>11979000</v>
      </c>
      <c r="BD4" s="104">
        <v>13029000</v>
      </c>
      <c r="BE4" s="104">
        <v>14429000</v>
      </c>
      <c r="BF4" s="104">
        <v>16626135</v>
      </c>
      <c r="BG4" s="104">
        <v>16964509</v>
      </c>
      <c r="BH4" s="104">
        <v>17144414</v>
      </c>
      <c r="BI4" s="104">
        <v>18798940</v>
      </c>
      <c r="BJ4" s="104">
        <v>19378800</v>
      </c>
      <c r="BK4" s="104">
        <v>20805348</v>
      </c>
      <c r="BL4" s="104">
        <v>22155348</v>
      </c>
      <c r="BM4" s="104">
        <v>23155348</v>
      </c>
      <c r="BN4" s="104">
        <v>21926800</v>
      </c>
      <c r="BO4" s="104">
        <v>22776800</v>
      </c>
      <c r="BP4" s="104">
        <v>22048850</v>
      </c>
      <c r="BQ4" s="104"/>
      <c r="BR4" s="104"/>
      <c r="BS4" s="104"/>
      <c r="BT4" s="104"/>
      <c r="BU4" s="24" t="s">
        <v>2007</v>
      </c>
      <c r="BV4" s="144"/>
      <c r="BW4" s="144"/>
      <c r="BX4" s="144"/>
      <c r="BY4" s="144"/>
      <c r="BZ4" s="144"/>
      <c r="CA4" s="144"/>
      <c r="CB4" s="144"/>
      <c r="CC4" s="144"/>
      <c r="CD4" s="144"/>
      <c r="CE4" s="144"/>
      <c r="CF4" s="144"/>
      <c r="CG4" s="144"/>
    </row>
    <row r="5" spans="1:85" hidden="1" outlineLevel="3" x14ac:dyDescent="0.25">
      <c r="A5" s="105" t="s">
        <v>1753</v>
      </c>
      <c r="B5" s="105">
        <f t="shared" si="0"/>
        <v>6</v>
      </c>
      <c r="C5" s="105" t="s">
        <v>6</v>
      </c>
      <c r="D5" s="105" t="s">
        <v>7</v>
      </c>
      <c r="E5" s="26">
        <f t="shared" si="3"/>
        <v>669007028</v>
      </c>
      <c r="F5" s="26">
        <f t="shared" si="1"/>
        <v>0</v>
      </c>
      <c r="G5" s="26">
        <f t="shared" si="2"/>
        <v>0</v>
      </c>
      <c r="H5" s="26">
        <f t="shared" si="4"/>
        <v>0</v>
      </c>
      <c r="I5" s="26">
        <f t="shared" si="5"/>
        <v>0</v>
      </c>
      <c r="J5" s="26">
        <f t="shared" si="6"/>
        <v>0</v>
      </c>
      <c r="K5" s="26">
        <f t="shared" si="7"/>
        <v>0</v>
      </c>
      <c r="L5" s="150"/>
      <c r="M5" s="26">
        <v>0</v>
      </c>
      <c r="N5" s="26">
        <v>0</v>
      </c>
      <c r="O5" s="26">
        <v>0</v>
      </c>
      <c r="P5" s="26">
        <v>21486172</v>
      </c>
      <c r="Q5" s="26">
        <v>99276172</v>
      </c>
      <c r="R5" s="26">
        <v>215961172</v>
      </c>
      <c r="S5" s="26">
        <v>293751172</v>
      </c>
      <c r="T5" s="26">
        <v>351041172</v>
      </c>
      <c r="U5" s="26">
        <v>408331172</v>
      </c>
      <c r="V5" s="26">
        <v>470021172</v>
      </c>
      <c r="W5" s="26">
        <v>569527028</v>
      </c>
      <c r="X5" s="26">
        <v>669007028</v>
      </c>
      <c r="Y5" s="26">
        <v>669007028</v>
      </c>
      <c r="Z5" s="26">
        <v>669007028</v>
      </c>
      <c r="AA5" s="26">
        <v>669007028</v>
      </c>
      <c r="AB5" s="26">
        <v>669007028</v>
      </c>
      <c r="AC5" s="26">
        <v>669007028</v>
      </c>
      <c r="AD5" s="26">
        <v>669007028</v>
      </c>
      <c r="AE5" s="26">
        <v>669007028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  <c r="AQ5" s="26">
        <v>0</v>
      </c>
      <c r="AR5" s="26">
        <v>0</v>
      </c>
      <c r="AS5" s="26">
        <v>0</v>
      </c>
      <c r="AT5" s="26">
        <v>0</v>
      </c>
      <c r="AU5" s="26">
        <v>0</v>
      </c>
      <c r="AV5" s="26">
        <v>0</v>
      </c>
      <c r="AW5" s="26">
        <v>0</v>
      </c>
      <c r="AX5" s="26">
        <v>0</v>
      </c>
      <c r="AY5" s="26">
        <v>0</v>
      </c>
      <c r="AZ5" s="26">
        <v>0</v>
      </c>
      <c r="BA5" s="26">
        <v>0</v>
      </c>
      <c r="BB5" s="26">
        <v>0</v>
      </c>
      <c r="BC5" s="26">
        <v>0</v>
      </c>
      <c r="BD5" s="26">
        <v>0</v>
      </c>
      <c r="BE5" s="26">
        <v>0</v>
      </c>
      <c r="BF5" s="26">
        <v>0</v>
      </c>
      <c r="BG5" s="26">
        <v>0</v>
      </c>
      <c r="BH5" s="26">
        <v>0</v>
      </c>
      <c r="BI5" s="26">
        <v>0</v>
      </c>
      <c r="BJ5" s="26">
        <v>0</v>
      </c>
      <c r="BK5" s="26">
        <v>0</v>
      </c>
      <c r="BL5" s="26">
        <v>0</v>
      </c>
      <c r="BM5" s="26">
        <v>0</v>
      </c>
      <c r="BN5" s="26">
        <v>0</v>
      </c>
      <c r="BO5" s="26">
        <v>0</v>
      </c>
      <c r="BP5" s="26">
        <v>0</v>
      </c>
      <c r="BQ5" s="26"/>
      <c r="BR5" s="26"/>
      <c r="BS5" s="26"/>
      <c r="BT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</row>
    <row r="6" spans="1:85" hidden="1" outlineLevel="3" x14ac:dyDescent="0.25">
      <c r="A6" s="106" t="s">
        <v>1753</v>
      </c>
      <c r="B6" s="106">
        <f t="shared" si="0"/>
        <v>8</v>
      </c>
      <c r="C6" s="106" t="s">
        <v>8</v>
      </c>
      <c r="D6" s="106" t="s">
        <v>9</v>
      </c>
      <c r="E6" s="107">
        <f t="shared" si="3"/>
        <v>669007028</v>
      </c>
      <c r="F6" s="107">
        <f t="shared" si="1"/>
        <v>0</v>
      </c>
      <c r="G6" s="107">
        <f t="shared" si="2"/>
        <v>0</v>
      </c>
      <c r="H6" s="108">
        <f t="shared" si="4"/>
        <v>0</v>
      </c>
      <c r="I6" s="108">
        <f t="shared" si="5"/>
        <v>0</v>
      </c>
      <c r="J6" s="108">
        <f t="shared" si="6"/>
        <v>0</v>
      </c>
      <c r="K6" s="108">
        <f t="shared" si="7"/>
        <v>0</v>
      </c>
      <c r="L6" s="150"/>
      <c r="M6" s="108">
        <v>0</v>
      </c>
      <c r="N6" s="108">
        <v>0</v>
      </c>
      <c r="O6" s="108">
        <v>0</v>
      </c>
      <c r="P6" s="108">
        <v>21486172</v>
      </c>
      <c r="Q6" s="108">
        <v>99276172</v>
      </c>
      <c r="R6" s="108">
        <v>215961172</v>
      </c>
      <c r="S6" s="108">
        <v>293751172</v>
      </c>
      <c r="T6" s="108">
        <v>351041172</v>
      </c>
      <c r="U6" s="108">
        <v>408331172</v>
      </c>
      <c r="V6" s="108">
        <v>470021172</v>
      </c>
      <c r="W6" s="108">
        <v>569527028</v>
      </c>
      <c r="X6" s="108">
        <v>669007028</v>
      </c>
      <c r="Y6" s="108">
        <v>669007028</v>
      </c>
      <c r="Z6" s="108">
        <v>669007028</v>
      </c>
      <c r="AA6" s="108">
        <v>669007028</v>
      </c>
      <c r="AB6" s="108">
        <v>669007028</v>
      </c>
      <c r="AC6" s="108">
        <v>669007028</v>
      </c>
      <c r="AD6" s="108">
        <v>669007028</v>
      </c>
      <c r="AE6" s="108">
        <v>669007028</v>
      </c>
      <c r="AF6" s="108">
        <v>0</v>
      </c>
      <c r="AG6" s="108">
        <v>0</v>
      </c>
      <c r="AH6" s="108">
        <v>0</v>
      </c>
      <c r="AI6" s="108">
        <v>0</v>
      </c>
      <c r="AJ6" s="108">
        <v>0</v>
      </c>
      <c r="AK6" s="108">
        <v>0</v>
      </c>
      <c r="AL6" s="108">
        <v>0</v>
      </c>
      <c r="AM6" s="108">
        <v>0</v>
      </c>
      <c r="AN6" s="108">
        <v>0</v>
      </c>
      <c r="AO6" s="108">
        <v>0</v>
      </c>
      <c r="AP6" s="108">
        <v>0</v>
      </c>
      <c r="AQ6" s="108">
        <v>0</v>
      </c>
      <c r="AR6" s="108">
        <v>0</v>
      </c>
      <c r="AS6" s="108">
        <v>0</v>
      </c>
      <c r="AT6" s="108">
        <v>0</v>
      </c>
      <c r="AU6" s="108">
        <v>0</v>
      </c>
      <c r="AV6" s="108">
        <v>0</v>
      </c>
      <c r="AW6" s="108">
        <v>0</v>
      </c>
      <c r="AX6" s="108">
        <v>0</v>
      </c>
      <c r="AY6" s="108">
        <v>0</v>
      </c>
      <c r="AZ6" s="108">
        <v>0</v>
      </c>
      <c r="BA6" s="108">
        <v>0</v>
      </c>
      <c r="BB6" s="108">
        <v>0</v>
      </c>
      <c r="BC6" s="108">
        <v>0</v>
      </c>
      <c r="BD6" s="108">
        <v>0</v>
      </c>
      <c r="BE6" s="108">
        <v>0</v>
      </c>
      <c r="BF6" s="108">
        <v>0</v>
      </c>
      <c r="BG6" s="108">
        <v>0</v>
      </c>
      <c r="BH6" s="108">
        <v>0</v>
      </c>
      <c r="BI6" s="108">
        <v>0</v>
      </c>
      <c r="BJ6" s="108">
        <v>0</v>
      </c>
      <c r="BK6" s="108">
        <v>0</v>
      </c>
      <c r="BL6" s="108">
        <v>0</v>
      </c>
      <c r="BM6" s="108">
        <v>0</v>
      </c>
      <c r="BN6" s="108">
        <v>0</v>
      </c>
      <c r="BO6" s="108">
        <v>0</v>
      </c>
      <c r="BP6" s="108">
        <v>0</v>
      </c>
      <c r="BQ6" s="108"/>
      <c r="BR6" s="108"/>
      <c r="BS6" s="108"/>
      <c r="BT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</row>
    <row r="7" spans="1:85" hidden="1" outlineLevel="3" x14ac:dyDescent="0.25">
      <c r="A7" s="105" t="s">
        <v>1753</v>
      </c>
      <c r="B7" s="105">
        <f t="shared" si="0"/>
        <v>6</v>
      </c>
      <c r="C7" s="105" t="s">
        <v>10</v>
      </c>
      <c r="D7" s="105" t="s">
        <v>11</v>
      </c>
      <c r="E7" s="26">
        <f t="shared" si="3"/>
        <v>12753875</v>
      </c>
      <c r="F7" s="26">
        <f t="shared" si="1"/>
        <v>12912010</v>
      </c>
      <c r="G7" s="26">
        <f t="shared" si="2"/>
        <v>10722610</v>
      </c>
      <c r="H7" s="26">
        <f t="shared" si="4"/>
        <v>17144414</v>
      </c>
      <c r="I7" s="26">
        <f t="shared" si="5"/>
        <v>13029000</v>
      </c>
      <c r="J7" s="26">
        <f t="shared" si="6"/>
        <v>22048850</v>
      </c>
      <c r="K7" s="26">
        <f t="shared" si="7"/>
        <v>0</v>
      </c>
      <c r="L7" s="150"/>
      <c r="M7" s="26">
        <v>12136840</v>
      </c>
      <c r="N7" s="26">
        <v>12843100</v>
      </c>
      <c r="O7" s="26">
        <v>14143100</v>
      </c>
      <c r="P7" s="26">
        <v>14643100</v>
      </c>
      <c r="Q7" s="26">
        <v>14343100</v>
      </c>
      <c r="R7" s="26">
        <v>14943100</v>
      </c>
      <c r="S7" s="26">
        <v>15243100</v>
      </c>
      <c r="T7" s="26">
        <v>16043100</v>
      </c>
      <c r="U7" s="26">
        <v>15193675</v>
      </c>
      <c r="V7" s="26">
        <v>14474865</v>
      </c>
      <c r="W7" s="26">
        <v>13568875</v>
      </c>
      <c r="X7" s="26">
        <v>12753875</v>
      </c>
      <c r="Y7" s="26">
        <v>13353875</v>
      </c>
      <c r="Z7" s="26">
        <v>13804775</v>
      </c>
      <c r="AA7" s="26">
        <v>14004775</v>
      </c>
      <c r="AB7" s="26">
        <v>13965328</v>
      </c>
      <c r="AC7" s="26">
        <v>13994430</v>
      </c>
      <c r="AD7" s="26">
        <v>14004830</v>
      </c>
      <c r="AE7" s="26">
        <v>14154810</v>
      </c>
      <c r="AF7" s="26">
        <v>14954810</v>
      </c>
      <c r="AG7" s="26">
        <v>14404810</v>
      </c>
      <c r="AH7" s="26">
        <v>14315260</v>
      </c>
      <c r="AI7" s="26">
        <v>14181760</v>
      </c>
      <c r="AJ7" s="26">
        <v>12912010</v>
      </c>
      <c r="AK7" s="26">
        <v>11720810</v>
      </c>
      <c r="AL7" s="26">
        <v>11620810</v>
      </c>
      <c r="AM7" s="26">
        <v>11420810</v>
      </c>
      <c r="AN7" s="26">
        <v>10625810</v>
      </c>
      <c r="AO7" s="26">
        <v>10424810</v>
      </c>
      <c r="AP7" s="26">
        <v>10324810</v>
      </c>
      <c r="AQ7" s="26">
        <v>10204810</v>
      </c>
      <c r="AR7" s="26">
        <v>10504810</v>
      </c>
      <c r="AS7" s="26">
        <v>10704810</v>
      </c>
      <c r="AT7" s="26">
        <v>11081010</v>
      </c>
      <c r="AU7" s="26">
        <v>11504810</v>
      </c>
      <c r="AV7" s="26">
        <v>10722610</v>
      </c>
      <c r="AW7" s="26">
        <v>11081432</v>
      </c>
      <c r="AX7" s="26">
        <v>11103832</v>
      </c>
      <c r="AY7" s="26">
        <v>11303832</v>
      </c>
      <c r="AZ7" s="26">
        <v>11240132</v>
      </c>
      <c r="BA7" s="26">
        <v>11304810</v>
      </c>
      <c r="BB7" s="26">
        <v>11704810</v>
      </c>
      <c r="BC7" s="26">
        <v>11979000</v>
      </c>
      <c r="BD7" s="26">
        <v>13029000</v>
      </c>
      <c r="BE7" s="26">
        <v>14429000</v>
      </c>
      <c r="BF7" s="26">
        <v>16626135</v>
      </c>
      <c r="BG7" s="26">
        <v>16964509</v>
      </c>
      <c r="BH7" s="26">
        <v>17144414</v>
      </c>
      <c r="BI7" s="26">
        <v>18798940</v>
      </c>
      <c r="BJ7" s="26">
        <v>19378800</v>
      </c>
      <c r="BK7" s="26">
        <v>20805348</v>
      </c>
      <c r="BL7" s="26">
        <v>22155348</v>
      </c>
      <c r="BM7" s="26">
        <v>23155348</v>
      </c>
      <c r="BN7" s="26">
        <v>21926800</v>
      </c>
      <c r="BO7" s="26">
        <v>22776800</v>
      </c>
      <c r="BP7" s="26">
        <v>22048850</v>
      </c>
      <c r="BQ7" s="26"/>
      <c r="BR7" s="26"/>
      <c r="BS7" s="26"/>
      <c r="BT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</row>
    <row r="8" spans="1:85" hidden="1" outlineLevel="3" x14ac:dyDescent="0.25">
      <c r="A8" s="106" t="s">
        <v>1753</v>
      </c>
      <c r="B8" s="106">
        <f t="shared" si="0"/>
        <v>8</v>
      </c>
      <c r="C8" s="106" t="s">
        <v>12</v>
      </c>
      <c r="D8" s="106" t="s">
        <v>13</v>
      </c>
      <c r="E8" s="107">
        <f t="shared" si="3"/>
        <v>1700000</v>
      </c>
      <c r="F8" s="107">
        <f t="shared" si="1"/>
        <v>2700000</v>
      </c>
      <c r="G8" s="107">
        <f t="shared" si="2"/>
        <v>1500000</v>
      </c>
      <c r="H8" s="108">
        <f t="shared" si="4"/>
        <v>2500000</v>
      </c>
      <c r="I8" s="108">
        <f t="shared" si="5"/>
        <v>1500000</v>
      </c>
      <c r="J8" s="108">
        <f t="shared" si="6"/>
        <v>2500000</v>
      </c>
      <c r="K8" s="108">
        <f t="shared" si="7"/>
        <v>0</v>
      </c>
      <c r="L8" s="150"/>
      <c r="M8" s="108">
        <v>2100000</v>
      </c>
      <c r="N8" s="108">
        <v>2100000</v>
      </c>
      <c r="O8" s="108">
        <v>2100000</v>
      </c>
      <c r="P8" s="108">
        <v>2200000</v>
      </c>
      <c r="Q8" s="108">
        <v>2200000</v>
      </c>
      <c r="R8" s="108">
        <v>2200000</v>
      </c>
      <c r="S8" s="108">
        <v>2200000</v>
      </c>
      <c r="T8" s="108">
        <v>1700000</v>
      </c>
      <c r="U8" s="108">
        <v>1700000</v>
      </c>
      <c r="V8" s="108">
        <v>1700000</v>
      </c>
      <c r="W8" s="108">
        <v>1700000</v>
      </c>
      <c r="X8" s="108">
        <v>1700000</v>
      </c>
      <c r="Y8" s="108">
        <v>1700000</v>
      </c>
      <c r="Z8" s="108">
        <v>1700000</v>
      </c>
      <c r="AA8" s="108">
        <v>1700000</v>
      </c>
      <c r="AB8" s="108">
        <v>1700000</v>
      </c>
      <c r="AC8" s="108">
        <v>2200000</v>
      </c>
      <c r="AD8" s="108">
        <v>2200000</v>
      </c>
      <c r="AE8" s="108">
        <v>2200000</v>
      </c>
      <c r="AF8" s="108">
        <v>2200000</v>
      </c>
      <c r="AG8" s="108">
        <v>2700000</v>
      </c>
      <c r="AH8" s="108">
        <v>2700000</v>
      </c>
      <c r="AI8" s="108">
        <v>2700000</v>
      </c>
      <c r="AJ8" s="108">
        <v>2700000</v>
      </c>
      <c r="AK8" s="108">
        <v>1500000</v>
      </c>
      <c r="AL8" s="108">
        <v>1500000</v>
      </c>
      <c r="AM8" s="108">
        <v>1500000</v>
      </c>
      <c r="AN8" s="108">
        <v>1500000</v>
      </c>
      <c r="AO8" s="108">
        <v>1500000</v>
      </c>
      <c r="AP8" s="108">
        <v>1500000</v>
      </c>
      <c r="AQ8" s="108">
        <v>1500000</v>
      </c>
      <c r="AR8" s="108">
        <v>1500000</v>
      </c>
      <c r="AS8" s="108">
        <v>1500000</v>
      </c>
      <c r="AT8" s="108">
        <v>1500000</v>
      </c>
      <c r="AU8" s="108">
        <v>1500000</v>
      </c>
      <c r="AV8" s="108">
        <v>1500000</v>
      </c>
      <c r="AW8" s="108">
        <v>1500000</v>
      </c>
      <c r="AX8" s="108">
        <v>1500000</v>
      </c>
      <c r="AY8" s="108">
        <v>1500000</v>
      </c>
      <c r="AZ8" s="108">
        <v>1500000</v>
      </c>
      <c r="BA8" s="108">
        <v>1500000</v>
      </c>
      <c r="BB8" s="108">
        <v>1500000</v>
      </c>
      <c r="BC8" s="108">
        <v>1500000</v>
      </c>
      <c r="BD8" s="108">
        <v>1500000</v>
      </c>
      <c r="BE8" s="108">
        <v>1500000</v>
      </c>
      <c r="BF8" s="108">
        <v>2500000</v>
      </c>
      <c r="BG8" s="108">
        <v>2500000</v>
      </c>
      <c r="BH8" s="108">
        <v>2500000</v>
      </c>
      <c r="BI8" s="108">
        <v>2500000</v>
      </c>
      <c r="BJ8" s="108">
        <v>2500000</v>
      </c>
      <c r="BK8" s="108">
        <v>2500000</v>
      </c>
      <c r="BL8" s="108">
        <v>2500000</v>
      </c>
      <c r="BM8" s="108">
        <v>2500000</v>
      </c>
      <c r="BN8" s="108">
        <v>2500000</v>
      </c>
      <c r="BO8" s="108">
        <v>2500000</v>
      </c>
      <c r="BP8" s="108">
        <v>2500000</v>
      </c>
      <c r="BQ8" s="108"/>
      <c r="BR8" s="108"/>
      <c r="BS8" s="108"/>
      <c r="BT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</row>
    <row r="9" spans="1:85" hidden="1" outlineLevel="3" x14ac:dyDescent="0.25">
      <c r="A9" s="106" t="s">
        <v>1753</v>
      </c>
      <c r="B9" s="106">
        <f t="shared" si="0"/>
        <v>8</v>
      </c>
      <c r="C9" s="106" t="s">
        <v>14</v>
      </c>
      <c r="D9" s="106" t="s">
        <v>15</v>
      </c>
      <c r="E9" s="107">
        <f t="shared" si="3"/>
        <v>11053875</v>
      </c>
      <c r="F9" s="107">
        <f t="shared" si="1"/>
        <v>10212010</v>
      </c>
      <c r="G9" s="107">
        <f t="shared" si="2"/>
        <v>9222610</v>
      </c>
      <c r="H9" s="108">
        <f t="shared" si="4"/>
        <v>14644414</v>
      </c>
      <c r="I9" s="108">
        <f t="shared" si="5"/>
        <v>11529000</v>
      </c>
      <c r="J9" s="108">
        <f t="shared" si="6"/>
        <v>19548850</v>
      </c>
      <c r="K9" s="108">
        <f t="shared" si="7"/>
        <v>0</v>
      </c>
      <c r="L9" s="150"/>
      <c r="M9" s="108">
        <v>10036840</v>
      </c>
      <c r="N9" s="108">
        <v>10743100</v>
      </c>
      <c r="O9" s="108">
        <v>12043100</v>
      </c>
      <c r="P9" s="108">
        <v>12443100</v>
      </c>
      <c r="Q9" s="108">
        <v>12143100</v>
      </c>
      <c r="R9" s="108">
        <v>12743100</v>
      </c>
      <c r="S9" s="108">
        <v>13043100</v>
      </c>
      <c r="T9" s="108">
        <v>14343100</v>
      </c>
      <c r="U9" s="108">
        <v>13493675</v>
      </c>
      <c r="V9" s="108">
        <v>12774865</v>
      </c>
      <c r="W9" s="108">
        <v>11868875</v>
      </c>
      <c r="X9" s="108">
        <v>11053875</v>
      </c>
      <c r="Y9" s="108">
        <v>11653875</v>
      </c>
      <c r="Z9" s="108">
        <v>12104775</v>
      </c>
      <c r="AA9" s="108">
        <v>12304775</v>
      </c>
      <c r="AB9" s="108">
        <v>12265328</v>
      </c>
      <c r="AC9" s="108">
        <v>11794430</v>
      </c>
      <c r="AD9" s="108">
        <v>11804830</v>
      </c>
      <c r="AE9" s="108">
        <v>11954810</v>
      </c>
      <c r="AF9" s="108">
        <v>12754810</v>
      </c>
      <c r="AG9" s="108">
        <v>11704810</v>
      </c>
      <c r="AH9" s="108">
        <v>11615260</v>
      </c>
      <c r="AI9" s="108">
        <v>11481760</v>
      </c>
      <c r="AJ9" s="108">
        <v>10212010</v>
      </c>
      <c r="AK9" s="108">
        <v>10220810</v>
      </c>
      <c r="AL9" s="108">
        <v>10120810</v>
      </c>
      <c r="AM9" s="108">
        <v>9920810</v>
      </c>
      <c r="AN9" s="108">
        <v>9125810</v>
      </c>
      <c r="AO9" s="108">
        <v>8924810</v>
      </c>
      <c r="AP9" s="108">
        <v>8824810</v>
      </c>
      <c r="AQ9" s="108">
        <v>8704810</v>
      </c>
      <c r="AR9" s="108">
        <v>9004810</v>
      </c>
      <c r="AS9" s="108">
        <v>9204810</v>
      </c>
      <c r="AT9" s="108">
        <v>9581010</v>
      </c>
      <c r="AU9" s="108">
        <v>10004810</v>
      </c>
      <c r="AV9" s="108">
        <v>9222610</v>
      </c>
      <c r="AW9" s="108">
        <v>9581432</v>
      </c>
      <c r="AX9" s="108">
        <v>9603832</v>
      </c>
      <c r="AY9" s="108">
        <v>9803832</v>
      </c>
      <c r="AZ9" s="108">
        <v>9740132</v>
      </c>
      <c r="BA9" s="108">
        <v>9804810</v>
      </c>
      <c r="BB9" s="108">
        <v>10204810</v>
      </c>
      <c r="BC9" s="108">
        <v>10479000</v>
      </c>
      <c r="BD9" s="108">
        <v>11529000</v>
      </c>
      <c r="BE9" s="108">
        <v>12929000</v>
      </c>
      <c r="BF9" s="108">
        <v>14126135</v>
      </c>
      <c r="BG9" s="108">
        <v>14464509</v>
      </c>
      <c r="BH9" s="108">
        <v>14644414</v>
      </c>
      <c r="BI9" s="108">
        <v>16298940</v>
      </c>
      <c r="BJ9" s="108">
        <v>16878800</v>
      </c>
      <c r="BK9" s="108">
        <v>18305348</v>
      </c>
      <c r="BL9" s="108">
        <v>19655348</v>
      </c>
      <c r="BM9" s="108">
        <v>20655348</v>
      </c>
      <c r="BN9" s="108">
        <v>19426800</v>
      </c>
      <c r="BO9" s="108">
        <v>20276800</v>
      </c>
      <c r="BP9" s="108">
        <v>19548850</v>
      </c>
      <c r="BQ9" s="108"/>
      <c r="BR9" s="108"/>
      <c r="BS9" s="108"/>
      <c r="BT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</row>
    <row r="10" spans="1:85" hidden="1" outlineLevel="2" x14ac:dyDescent="0.25">
      <c r="A10" s="103" t="s">
        <v>1753</v>
      </c>
      <c r="B10" s="103">
        <f t="shared" si="0"/>
        <v>4</v>
      </c>
      <c r="C10" s="103" t="s">
        <v>16</v>
      </c>
      <c r="D10" s="103" t="s">
        <v>17</v>
      </c>
      <c r="E10" s="104">
        <f t="shared" si="3"/>
        <v>1184907614.1500001</v>
      </c>
      <c r="F10" s="104">
        <f t="shared" si="1"/>
        <v>880011392.29999995</v>
      </c>
      <c r="G10" s="104">
        <f t="shared" si="2"/>
        <v>1698637901.95</v>
      </c>
      <c r="H10" s="104">
        <f t="shared" si="4"/>
        <v>453356045.60000002</v>
      </c>
      <c r="I10" s="104">
        <f t="shared" si="5"/>
        <v>1179613387.5999999</v>
      </c>
      <c r="J10" s="104">
        <f t="shared" si="6"/>
        <v>369514422.93000001</v>
      </c>
      <c r="K10" s="104">
        <f t="shared" si="7"/>
        <v>0</v>
      </c>
      <c r="L10" s="150"/>
      <c r="M10" s="104">
        <v>1462425350</v>
      </c>
      <c r="N10" s="104">
        <v>802182221</v>
      </c>
      <c r="O10" s="104">
        <v>1108697912</v>
      </c>
      <c r="P10" s="104">
        <v>1306215542</v>
      </c>
      <c r="Q10" s="104">
        <v>1187002967</v>
      </c>
      <c r="R10" s="104">
        <v>1350356629</v>
      </c>
      <c r="S10" s="104">
        <v>870294160</v>
      </c>
      <c r="T10" s="104">
        <v>1146147997</v>
      </c>
      <c r="U10" s="104">
        <v>1267320471.46</v>
      </c>
      <c r="V10" s="104">
        <v>1278441306.46</v>
      </c>
      <c r="W10" s="104">
        <v>112274634.45999999</v>
      </c>
      <c r="X10" s="104">
        <v>1184907614.1500001</v>
      </c>
      <c r="Y10" s="104">
        <v>100000298.15000001</v>
      </c>
      <c r="Z10" s="104">
        <v>250268121.15000001</v>
      </c>
      <c r="AA10" s="104">
        <v>982009434.14999998</v>
      </c>
      <c r="AB10" s="104">
        <v>2274107205.1500001</v>
      </c>
      <c r="AC10" s="104">
        <v>1151128463.1500001</v>
      </c>
      <c r="AD10" s="104">
        <v>476185044.14999998</v>
      </c>
      <c r="AE10" s="104">
        <v>459639195.14999998</v>
      </c>
      <c r="AF10" s="104">
        <v>533226725.14999998</v>
      </c>
      <c r="AG10" s="104">
        <v>687838401.14999998</v>
      </c>
      <c r="AH10" s="104">
        <v>421112723.14999998</v>
      </c>
      <c r="AI10" s="104">
        <v>377371375.69</v>
      </c>
      <c r="AJ10" s="104">
        <v>880011392.29999995</v>
      </c>
      <c r="AK10" s="104">
        <v>52983119.299999997</v>
      </c>
      <c r="AL10" s="104">
        <v>804983056.24000001</v>
      </c>
      <c r="AM10" s="104">
        <v>497410013.24000001</v>
      </c>
      <c r="AN10" s="104">
        <v>-14662123.76</v>
      </c>
      <c r="AO10" s="104">
        <v>432826128.24000001</v>
      </c>
      <c r="AP10" s="104">
        <v>-4279325.04</v>
      </c>
      <c r="AQ10" s="104">
        <v>345120794.95999998</v>
      </c>
      <c r="AR10" s="104">
        <v>778228168.96000004</v>
      </c>
      <c r="AS10" s="104">
        <v>60202047.960000001</v>
      </c>
      <c r="AT10" s="104">
        <v>159201900.96000001</v>
      </c>
      <c r="AU10" s="104">
        <v>347890169.95999998</v>
      </c>
      <c r="AV10" s="104">
        <v>1698637901.95</v>
      </c>
      <c r="AW10" s="104">
        <v>895283915.59000003</v>
      </c>
      <c r="AX10" s="104">
        <v>1191199936.5899999</v>
      </c>
      <c r="AY10" s="104">
        <v>641171427.59000003</v>
      </c>
      <c r="AZ10" s="104">
        <v>1379527751.5899999</v>
      </c>
      <c r="BA10" s="104">
        <v>1083902166.5899999</v>
      </c>
      <c r="BB10" s="104">
        <v>1343348045.5899999</v>
      </c>
      <c r="BC10" s="104">
        <v>743659354.59000003</v>
      </c>
      <c r="BD10" s="104">
        <v>1179613387.5999999</v>
      </c>
      <c r="BE10" s="104">
        <v>1327999970.5999999</v>
      </c>
      <c r="BF10" s="104">
        <v>865446711.60000002</v>
      </c>
      <c r="BG10" s="104">
        <v>1075860300.5999999</v>
      </c>
      <c r="BH10" s="104">
        <v>453356045.60000002</v>
      </c>
      <c r="BI10" s="104">
        <v>857418258.60000002</v>
      </c>
      <c r="BJ10" s="104">
        <v>726584587.60000002</v>
      </c>
      <c r="BK10" s="104">
        <v>977917011.60000002</v>
      </c>
      <c r="BL10" s="104">
        <v>1138821262.5999999</v>
      </c>
      <c r="BM10" s="104">
        <v>1386516060.9300001</v>
      </c>
      <c r="BN10" s="104">
        <v>788066838.92999995</v>
      </c>
      <c r="BO10" s="104">
        <v>575518568.92999995</v>
      </c>
      <c r="BP10" s="104">
        <v>369514422.93000001</v>
      </c>
      <c r="BQ10" s="104"/>
      <c r="BR10" s="104"/>
      <c r="BS10" s="104"/>
      <c r="BT10" s="104"/>
      <c r="BU10" s="24" t="s">
        <v>2007</v>
      </c>
      <c r="BV10" s="144"/>
      <c r="BW10" s="144"/>
      <c r="BX10" s="144"/>
      <c r="BY10" s="144"/>
      <c r="BZ10" s="144"/>
      <c r="CA10" s="144"/>
      <c r="CB10" s="144"/>
      <c r="CC10" s="144"/>
      <c r="CD10" s="144"/>
      <c r="CE10" s="144"/>
      <c r="CF10" s="144"/>
      <c r="CG10" s="144"/>
    </row>
    <row r="11" spans="1:85" hidden="1" outlineLevel="3" x14ac:dyDescent="0.25">
      <c r="A11" s="105" t="s">
        <v>1753</v>
      </c>
      <c r="B11" s="105">
        <f t="shared" si="0"/>
        <v>6</v>
      </c>
      <c r="C11" s="105" t="s">
        <v>18</v>
      </c>
      <c r="D11" s="105" t="s">
        <v>19</v>
      </c>
      <c r="E11" s="26">
        <f t="shared" si="3"/>
        <v>1167922057.1500001</v>
      </c>
      <c r="F11" s="26">
        <f t="shared" si="1"/>
        <v>858832403.29999995</v>
      </c>
      <c r="G11" s="26">
        <f t="shared" si="2"/>
        <v>1679359479.95</v>
      </c>
      <c r="H11" s="26">
        <f t="shared" si="4"/>
        <v>453356045.60000002</v>
      </c>
      <c r="I11" s="26">
        <f t="shared" si="5"/>
        <v>1179613387.5999999</v>
      </c>
      <c r="J11" s="26">
        <f t="shared" si="6"/>
        <v>369514422.93000001</v>
      </c>
      <c r="K11" s="26">
        <f t="shared" si="7"/>
        <v>0</v>
      </c>
      <c r="L11" s="150"/>
      <c r="M11" s="26">
        <v>1448263882</v>
      </c>
      <c r="N11" s="26">
        <v>788020753</v>
      </c>
      <c r="O11" s="26">
        <v>1094536444</v>
      </c>
      <c r="P11" s="26">
        <v>1292054074</v>
      </c>
      <c r="Q11" s="26">
        <v>1172841499</v>
      </c>
      <c r="R11" s="26">
        <v>1336195161</v>
      </c>
      <c r="S11" s="26">
        <v>856132692</v>
      </c>
      <c r="T11" s="26">
        <v>1131986529</v>
      </c>
      <c r="U11" s="26">
        <v>1253159003.46</v>
      </c>
      <c r="V11" s="26">
        <v>1264279838.46</v>
      </c>
      <c r="W11" s="26">
        <v>98113166.459999993</v>
      </c>
      <c r="X11" s="26">
        <v>1167922057.1500001</v>
      </c>
      <c r="Y11" s="26">
        <v>83014741.150000006</v>
      </c>
      <c r="Z11" s="26">
        <v>233282564.15000001</v>
      </c>
      <c r="AA11" s="26">
        <v>965023877.14999998</v>
      </c>
      <c r="AB11" s="26">
        <v>2257121648.1500001</v>
      </c>
      <c r="AC11" s="26">
        <v>1134142906.1500001</v>
      </c>
      <c r="AD11" s="26">
        <v>459199487.14999998</v>
      </c>
      <c r="AE11" s="26">
        <v>442653638.14999998</v>
      </c>
      <c r="AF11" s="26">
        <v>516241168.14999998</v>
      </c>
      <c r="AG11" s="26">
        <v>670852844.14999998</v>
      </c>
      <c r="AH11" s="26">
        <v>404127166.14999998</v>
      </c>
      <c r="AI11" s="26">
        <v>360385818.69</v>
      </c>
      <c r="AJ11" s="26">
        <v>858832403.29999995</v>
      </c>
      <c r="AK11" s="26">
        <v>31886703.300000001</v>
      </c>
      <c r="AL11" s="26">
        <v>783962836.24000001</v>
      </c>
      <c r="AM11" s="26">
        <v>476465352.24000001</v>
      </c>
      <c r="AN11" s="26">
        <v>-35534641.759999998</v>
      </c>
      <c r="AO11" s="26">
        <v>412030339.24000001</v>
      </c>
      <c r="AP11" s="26">
        <v>-25075114.039999999</v>
      </c>
      <c r="AQ11" s="26">
        <v>324325005.95999998</v>
      </c>
      <c r="AR11" s="26">
        <v>757432379.96000004</v>
      </c>
      <c r="AS11" s="26">
        <v>39406258.960000001</v>
      </c>
      <c r="AT11" s="26">
        <v>138406111.96000001</v>
      </c>
      <c r="AU11" s="26">
        <v>327094380.95999998</v>
      </c>
      <c r="AV11" s="26">
        <v>1679359479.95</v>
      </c>
      <c r="AW11" s="26">
        <v>876490406.59000003</v>
      </c>
      <c r="AX11" s="26">
        <v>1172737315.5899999</v>
      </c>
      <c r="AY11" s="26">
        <v>622882997.59000003</v>
      </c>
      <c r="AZ11" s="26">
        <v>1379527751.5899999</v>
      </c>
      <c r="BA11" s="26">
        <v>1083902166.5899999</v>
      </c>
      <c r="BB11" s="26">
        <v>1343348045.5899999</v>
      </c>
      <c r="BC11" s="26">
        <v>743659354.59000003</v>
      </c>
      <c r="BD11" s="26">
        <v>1179613387.5999999</v>
      </c>
      <c r="BE11" s="26">
        <v>1327999970.5999999</v>
      </c>
      <c r="BF11" s="26">
        <v>865446711.60000002</v>
      </c>
      <c r="BG11" s="26">
        <v>1075860300.5999999</v>
      </c>
      <c r="BH11" s="26">
        <v>453356045.60000002</v>
      </c>
      <c r="BI11" s="26">
        <v>857418258.60000002</v>
      </c>
      <c r="BJ11" s="26">
        <v>726584587.60000002</v>
      </c>
      <c r="BK11" s="26">
        <v>977917011.60000002</v>
      </c>
      <c r="BL11" s="26">
        <v>1138821262.5999999</v>
      </c>
      <c r="BM11" s="26">
        <v>1386516060.9300001</v>
      </c>
      <c r="BN11" s="26">
        <v>788066838.92999995</v>
      </c>
      <c r="BO11" s="26">
        <v>575518568.92999995</v>
      </c>
      <c r="BP11" s="26">
        <v>369514422.93000001</v>
      </c>
      <c r="BQ11" s="26"/>
      <c r="BR11" s="26"/>
      <c r="BS11" s="26"/>
      <c r="BT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</row>
    <row r="12" spans="1:85" hidden="1" outlineLevel="3" x14ac:dyDescent="0.25">
      <c r="A12" s="106" t="s">
        <v>1753</v>
      </c>
      <c r="B12" s="106">
        <f t="shared" si="0"/>
        <v>8</v>
      </c>
      <c r="C12" s="106" t="s">
        <v>20</v>
      </c>
      <c r="D12" s="106" t="s">
        <v>1847</v>
      </c>
      <c r="E12" s="107">
        <f t="shared" si="3"/>
        <v>1723948</v>
      </c>
      <c r="F12" s="107">
        <f t="shared" si="1"/>
        <v>9609030.5299999993</v>
      </c>
      <c r="G12" s="107">
        <f t="shared" si="2"/>
        <v>9417.19</v>
      </c>
      <c r="H12" s="108">
        <f t="shared" si="4"/>
        <v>197801642.02000001</v>
      </c>
      <c r="I12" s="108">
        <f t="shared" si="5"/>
        <v>644814968.01999998</v>
      </c>
      <c r="J12" s="108">
        <f t="shared" si="6"/>
        <v>25811973.350000001</v>
      </c>
      <c r="K12" s="108">
        <f t="shared" si="7"/>
        <v>0</v>
      </c>
      <c r="L12" s="150"/>
      <c r="M12" s="108">
        <v>90135660</v>
      </c>
      <c r="N12" s="108">
        <v>82970003</v>
      </c>
      <c r="O12" s="108">
        <v>83998833</v>
      </c>
      <c r="P12" s="108">
        <v>85832919</v>
      </c>
      <c r="Q12" s="108">
        <v>7667005</v>
      </c>
      <c r="R12" s="108">
        <v>100450511</v>
      </c>
      <c r="S12" s="108">
        <v>102284597</v>
      </c>
      <c r="T12" s="108">
        <v>44700683</v>
      </c>
      <c r="U12" s="108">
        <v>7116769</v>
      </c>
      <c r="V12" s="108">
        <v>1115255</v>
      </c>
      <c r="W12" s="108">
        <v>346622</v>
      </c>
      <c r="X12" s="108">
        <v>1723948</v>
      </c>
      <c r="Y12" s="108">
        <v>2073914</v>
      </c>
      <c r="Z12" s="108">
        <v>2073914</v>
      </c>
      <c r="AA12" s="108">
        <v>1935322</v>
      </c>
      <c r="AB12" s="108">
        <v>1866026</v>
      </c>
      <c r="AC12" s="108">
        <v>1796730</v>
      </c>
      <c r="AD12" s="108">
        <v>1727434</v>
      </c>
      <c r="AE12" s="108">
        <v>1658138</v>
      </c>
      <c r="AF12" s="108">
        <v>1588842</v>
      </c>
      <c r="AG12" s="108">
        <v>347802587</v>
      </c>
      <c r="AH12" s="108">
        <v>52215160</v>
      </c>
      <c r="AI12" s="108">
        <v>9678326.5299999993</v>
      </c>
      <c r="AJ12" s="108">
        <v>9609030.5299999993</v>
      </c>
      <c r="AK12" s="108">
        <v>9539734.5299999993</v>
      </c>
      <c r="AL12" s="108">
        <v>757759739.47000003</v>
      </c>
      <c r="AM12" s="108">
        <v>231651389.47</v>
      </c>
      <c r="AN12" s="108">
        <v>33862408.469999999</v>
      </c>
      <c r="AO12" s="108">
        <v>70737270.469999999</v>
      </c>
      <c r="AP12" s="108">
        <v>22778671.190000001</v>
      </c>
      <c r="AQ12" s="108">
        <v>1430991.19</v>
      </c>
      <c r="AR12" s="108">
        <v>38915.19</v>
      </c>
      <c r="AS12" s="108">
        <v>26532.19</v>
      </c>
      <c r="AT12" s="108">
        <v>153833.19</v>
      </c>
      <c r="AU12" s="108">
        <v>81625.19</v>
      </c>
      <c r="AV12" s="108">
        <v>9417.19</v>
      </c>
      <c r="AW12" s="108">
        <v>4166.01</v>
      </c>
      <c r="AX12" s="108">
        <v>3463.01</v>
      </c>
      <c r="AY12" s="108">
        <v>3463.01</v>
      </c>
      <c r="AZ12" s="108">
        <v>243205794.00999999</v>
      </c>
      <c r="BA12" s="108">
        <v>141690940.00999999</v>
      </c>
      <c r="BB12" s="108">
        <v>230464140.00999999</v>
      </c>
      <c r="BC12" s="108">
        <v>429912299.00999999</v>
      </c>
      <c r="BD12" s="108">
        <v>644814968.01999998</v>
      </c>
      <c r="BE12" s="108">
        <v>1001600257.02</v>
      </c>
      <c r="BF12" s="108">
        <v>295452.02</v>
      </c>
      <c r="BG12" s="108">
        <v>13191747.02</v>
      </c>
      <c r="BH12" s="108">
        <v>197801642.02000001</v>
      </c>
      <c r="BI12" s="108">
        <v>8160412.0199999996</v>
      </c>
      <c r="BJ12" s="108">
        <v>50855843.020000003</v>
      </c>
      <c r="BK12" s="108">
        <v>184834616.02000001</v>
      </c>
      <c r="BL12" s="108">
        <v>65361.02</v>
      </c>
      <c r="BM12" s="108">
        <v>982192636.35000002</v>
      </c>
      <c r="BN12" s="108">
        <v>162531877.34999999</v>
      </c>
      <c r="BO12" s="108">
        <v>153980128.34999999</v>
      </c>
      <c r="BP12" s="108">
        <v>25811973.350000001</v>
      </c>
      <c r="BQ12" s="108"/>
      <c r="BR12" s="108"/>
      <c r="BS12" s="108"/>
      <c r="BT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</row>
    <row r="13" spans="1:85" hidden="1" outlineLevel="3" x14ac:dyDescent="0.25">
      <c r="A13" s="106" t="s">
        <v>1753</v>
      </c>
      <c r="B13" s="106">
        <f t="shared" si="0"/>
        <v>8</v>
      </c>
      <c r="C13" s="106" t="s">
        <v>21</v>
      </c>
      <c r="D13" s="106" t="s">
        <v>22</v>
      </c>
      <c r="E13" s="107">
        <f t="shared" si="3"/>
        <v>1165078920.1500001</v>
      </c>
      <c r="F13" s="107">
        <f t="shared" si="1"/>
        <v>751937844.75999999</v>
      </c>
      <c r="G13" s="107">
        <f t="shared" si="2"/>
        <v>383487448.75999999</v>
      </c>
      <c r="H13" s="108">
        <f t="shared" si="4"/>
        <v>9334890.5800000001</v>
      </c>
      <c r="I13" s="108">
        <f t="shared" si="5"/>
        <v>314281333.57999998</v>
      </c>
      <c r="J13" s="108">
        <f t="shared" si="6"/>
        <v>39813699.579999998</v>
      </c>
      <c r="K13" s="108">
        <f t="shared" si="7"/>
        <v>0</v>
      </c>
      <c r="L13" s="150"/>
      <c r="M13" s="108">
        <v>1033987916</v>
      </c>
      <c r="N13" s="108">
        <v>380910444</v>
      </c>
      <c r="O13" s="108">
        <v>686397305</v>
      </c>
      <c r="P13" s="108">
        <v>882080849</v>
      </c>
      <c r="Q13" s="108">
        <v>841034188</v>
      </c>
      <c r="R13" s="108">
        <v>911604344</v>
      </c>
      <c r="S13" s="108">
        <v>429707789</v>
      </c>
      <c r="T13" s="108">
        <v>1087285846</v>
      </c>
      <c r="U13" s="108">
        <v>1245920047.46</v>
      </c>
      <c r="V13" s="108">
        <v>1263042396.46</v>
      </c>
      <c r="W13" s="108">
        <v>97644357.459999993</v>
      </c>
      <c r="X13" s="108">
        <v>1165078920.1500001</v>
      </c>
      <c r="Y13" s="108">
        <v>74919520.150000006</v>
      </c>
      <c r="Z13" s="108">
        <v>225187343.15000001</v>
      </c>
      <c r="AA13" s="108">
        <v>957067248.14999998</v>
      </c>
      <c r="AB13" s="108">
        <v>2249234315.1500001</v>
      </c>
      <c r="AC13" s="108">
        <v>1126324869.1500001</v>
      </c>
      <c r="AD13" s="108">
        <v>451450746.14999998</v>
      </c>
      <c r="AE13" s="108">
        <v>434974193.14999998</v>
      </c>
      <c r="AF13" s="108">
        <v>194320538.15000001</v>
      </c>
      <c r="AG13" s="108">
        <v>191507523.15000001</v>
      </c>
      <c r="AH13" s="108">
        <v>169487091.15000001</v>
      </c>
      <c r="AI13" s="108">
        <v>234109704.15000001</v>
      </c>
      <c r="AJ13" s="108">
        <v>751937844.75999999</v>
      </c>
      <c r="AK13" s="108">
        <v>16739819.76</v>
      </c>
      <c r="AL13" s="108">
        <v>12440217.76</v>
      </c>
      <c r="AM13" s="108">
        <v>234808447.75999999</v>
      </c>
      <c r="AN13" s="108">
        <v>-75302966.239999995</v>
      </c>
      <c r="AO13" s="108">
        <v>331929171.75999999</v>
      </c>
      <c r="AP13" s="108">
        <v>-53186118.240000002</v>
      </c>
      <c r="AQ13" s="108">
        <v>317735987.75999999</v>
      </c>
      <c r="AR13" s="108">
        <v>702434892.75999999</v>
      </c>
      <c r="AS13" s="108">
        <v>-4527158.24</v>
      </c>
      <c r="AT13" s="108">
        <v>97102842.760000005</v>
      </c>
      <c r="AU13" s="108">
        <v>262934214.75999999</v>
      </c>
      <c r="AV13" s="108">
        <v>383487448.75999999</v>
      </c>
      <c r="AW13" s="108">
        <v>53666342.579999998</v>
      </c>
      <c r="AX13" s="108">
        <v>334190140.57999998</v>
      </c>
      <c r="AY13" s="108">
        <v>354535775.57999998</v>
      </c>
      <c r="AZ13" s="108">
        <v>762283482.58000004</v>
      </c>
      <c r="BA13" s="108">
        <v>630448369.58000004</v>
      </c>
      <c r="BB13" s="108">
        <v>344218619.57999998</v>
      </c>
      <c r="BC13" s="108">
        <v>188695691.58000001</v>
      </c>
      <c r="BD13" s="108">
        <v>314281333.57999998</v>
      </c>
      <c r="BE13" s="108">
        <v>216857084.58000001</v>
      </c>
      <c r="BF13" s="108">
        <v>115465378.58</v>
      </c>
      <c r="BG13" s="108">
        <v>754698851.58000004</v>
      </c>
      <c r="BH13" s="108">
        <v>9334890.5800000001</v>
      </c>
      <c r="BI13" s="108">
        <v>195447358.58000001</v>
      </c>
      <c r="BJ13" s="108">
        <v>9357030.5800000001</v>
      </c>
      <c r="BK13" s="108">
        <v>3598634.58</v>
      </c>
      <c r="BL13" s="108">
        <v>222158819.58000001</v>
      </c>
      <c r="BM13" s="108">
        <v>160997659.58000001</v>
      </c>
      <c r="BN13" s="108">
        <v>124740668.58</v>
      </c>
      <c r="BO13" s="108">
        <v>102996341.58</v>
      </c>
      <c r="BP13" s="108">
        <v>39813699.579999998</v>
      </c>
      <c r="BQ13" s="108"/>
      <c r="BR13" s="108"/>
      <c r="BS13" s="108"/>
      <c r="BT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</row>
    <row r="14" spans="1:85" hidden="1" outlineLevel="3" x14ac:dyDescent="0.25">
      <c r="A14" s="106" t="s">
        <v>1753</v>
      </c>
      <c r="B14" s="106">
        <f t="shared" si="0"/>
        <v>8</v>
      </c>
      <c r="C14" s="106" t="s">
        <v>23</v>
      </c>
      <c r="D14" s="106" t="s">
        <v>24</v>
      </c>
      <c r="E14" s="107">
        <f t="shared" si="3"/>
        <v>0</v>
      </c>
      <c r="F14" s="107">
        <f t="shared" si="1"/>
        <v>94363401</v>
      </c>
      <c r="G14" s="107">
        <f t="shared" si="2"/>
        <v>233513861</v>
      </c>
      <c r="H14" s="108">
        <f t="shared" si="4"/>
        <v>241330160</v>
      </c>
      <c r="I14" s="108">
        <f t="shared" si="5"/>
        <v>112970501</v>
      </c>
      <c r="J14" s="108">
        <f t="shared" si="6"/>
        <v>241330160</v>
      </c>
      <c r="K14" s="108">
        <f t="shared" si="7"/>
        <v>0</v>
      </c>
      <c r="L14" s="150"/>
      <c r="M14" s="108">
        <v>324140306</v>
      </c>
      <c r="N14" s="108">
        <v>324140306</v>
      </c>
      <c r="O14" s="108">
        <v>324140306</v>
      </c>
      <c r="P14" s="108">
        <v>324140306</v>
      </c>
      <c r="Q14" s="108">
        <v>324140306</v>
      </c>
      <c r="R14" s="108">
        <v>324140306</v>
      </c>
      <c r="S14" s="108">
        <v>324140306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4902118</v>
      </c>
      <c r="Z14" s="108">
        <v>4902118</v>
      </c>
      <c r="AA14" s="108">
        <v>4902118</v>
      </c>
      <c r="AB14" s="108">
        <v>4902118</v>
      </c>
      <c r="AC14" s="108">
        <v>4902118</v>
      </c>
      <c r="AD14" s="108">
        <v>4902118</v>
      </c>
      <c r="AE14" s="108">
        <v>4902118</v>
      </c>
      <c r="AF14" s="108">
        <v>4902118</v>
      </c>
      <c r="AG14" s="108">
        <v>4902118</v>
      </c>
      <c r="AH14" s="108">
        <v>4902118</v>
      </c>
      <c r="AI14" s="108">
        <v>4902118</v>
      </c>
      <c r="AJ14" s="108">
        <v>94363401</v>
      </c>
      <c r="AK14" s="108">
        <v>5241475</v>
      </c>
      <c r="AL14" s="108">
        <v>13397205</v>
      </c>
      <c r="AM14" s="108">
        <v>9639841</v>
      </c>
      <c r="AN14" s="108">
        <v>5540242</v>
      </c>
      <c r="AO14" s="108">
        <v>8998223</v>
      </c>
      <c r="AP14" s="108">
        <v>4966659</v>
      </c>
      <c r="AQ14" s="108">
        <v>5158021</v>
      </c>
      <c r="AR14" s="108">
        <v>4958566</v>
      </c>
      <c r="AS14" s="108">
        <v>5073433</v>
      </c>
      <c r="AT14" s="108">
        <v>5075089</v>
      </c>
      <c r="AU14" s="108">
        <v>15277508</v>
      </c>
      <c r="AV14" s="108">
        <v>233513861</v>
      </c>
      <c r="AW14" s="108">
        <v>9187414</v>
      </c>
      <c r="AX14" s="108">
        <v>66564673</v>
      </c>
      <c r="AY14" s="108">
        <v>66678325</v>
      </c>
      <c r="AZ14" s="108">
        <v>74291027</v>
      </c>
      <c r="BA14" s="108">
        <v>82913354</v>
      </c>
      <c r="BB14" s="108">
        <v>87206337</v>
      </c>
      <c r="BC14" s="108">
        <v>113146614</v>
      </c>
      <c r="BD14" s="108">
        <v>112970501</v>
      </c>
      <c r="BE14" s="108">
        <v>93306589</v>
      </c>
      <c r="BF14" s="108">
        <v>89443253</v>
      </c>
      <c r="BG14" s="108">
        <v>254723226</v>
      </c>
      <c r="BH14" s="108">
        <v>241330160</v>
      </c>
      <c r="BI14" s="109">
        <v>241330160</v>
      </c>
      <c r="BJ14" s="109">
        <v>241330160</v>
      </c>
      <c r="BK14" s="109">
        <v>241330160</v>
      </c>
      <c r="BL14" s="109">
        <v>241330160</v>
      </c>
      <c r="BM14" s="109">
        <v>241330160</v>
      </c>
      <c r="BN14" s="109">
        <v>241330160</v>
      </c>
      <c r="BO14" s="109">
        <v>241330160</v>
      </c>
      <c r="BP14" s="109">
        <v>241330160</v>
      </c>
      <c r="BQ14" s="108"/>
      <c r="BR14" s="108"/>
      <c r="BS14" s="108"/>
      <c r="BT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</row>
    <row r="15" spans="1:85" hidden="1" outlineLevel="3" x14ac:dyDescent="0.25">
      <c r="A15" s="106" t="s">
        <v>1753</v>
      </c>
      <c r="B15" s="106">
        <f t="shared" si="0"/>
        <v>8</v>
      </c>
      <c r="C15" s="106" t="s">
        <v>25</v>
      </c>
      <c r="D15" s="106" t="s">
        <v>26</v>
      </c>
      <c r="E15" s="107">
        <f t="shared" si="3"/>
        <v>1119189</v>
      </c>
      <c r="F15" s="107">
        <f t="shared" si="1"/>
        <v>0.01</v>
      </c>
      <c r="G15" s="107">
        <f t="shared" si="2"/>
        <v>0</v>
      </c>
      <c r="H15" s="108">
        <f t="shared" si="4"/>
        <v>0</v>
      </c>
      <c r="I15" s="108">
        <f t="shared" si="5"/>
        <v>0</v>
      </c>
      <c r="J15" s="108">
        <f t="shared" si="6"/>
        <v>0</v>
      </c>
      <c r="K15" s="108">
        <f t="shared" si="7"/>
        <v>0</v>
      </c>
      <c r="L15" s="150"/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122187</v>
      </c>
      <c r="V15" s="108">
        <v>122187</v>
      </c>
      <c r="W15" s="108">
        <v>122187</v>
      </c>
      <c r="X15" s="108">
        <v>1119189</v>
      </c>
      <c r="Y15" s="108">
        <v>1119189</v>
      </c>
      <c r="Z15" s="108">
        <v>1119189</v>
      </c>
      <c r="AA15" s="108">
        <v>1119189</v>
      </c>
      <c r="AB15" s="108">
        <v>1119189</v>
      </c>
      <c r="AC15" s="108">
        <v>1119189</v>
      </c>
      <c r="AD15" s="108">
        <v>1119189</v>
      </c>
      <c r="AE15" s="108">
        <v>1119189</v>
      </c>
      <c r="AF15" s="108">
        <v>1119189</v>
      </c>
      <c r="AG15" s="108">
        <v>1119189</v>
      </c>
      <c r="AH15" s="108">
        <v>1119189</v>
      </c>
      <c r="AI15" s="108">
        <v>4909.01</v>
      </c>
      <c r="AJ15" s="108">
        <v>0.01</v>
      </c>
      <c r="AK15" s="108">
        <v>0.01</v>
      </c>
      <c r="AL15" s="108">
        <v>0.01</v>
      </c>
      <c r="AM15" s="108">
        <v>0.01</v>
      </c>
      <c r="AN15" s="108">
        <v>0.01</v>
      </c>
      <c r="AO15" s="108">
        <v>0.01</v>
      </c>
      <c r="AP15" s="108">
        <v>0.01</v>
      </c>
      <c r="AQ15" s="108">
        <v>0.01</v>
      </c>
      <c r="AR15" s="108">
        <v>0.01</v>
      </c>
      <c r="AS15" s="108">
        <v>0.01</v>
      </c>
      <c r="AT15" s="108">
        <v>0.01</v>
      </c>
      <c r="AU15" s="108">
        <v>0.01</v>
      </c>
      <c r="AV15" s="108">
        <v>0</v>
      </c>
      <c r="AW15" s="108">
        <v>0</v>
      </c>
      <c r="AX15" s="108">
        <v>0</v>
      </c>
      <c r="AY15" s="108">
        <v>0</v>
      </c>
      <c r="AZ15" s="108">
        <v>0</v>
      </c>
      <c r="BA15" s="108">
        <v>0</v>
      </c>
      <c r="BB15" s="108">
        <v>0</v>
      </c>
      <c r="BC15" s="108">
        <v>0</v>
      </c>
      <c r="BD15" s="108">
        <v>0</v>
      </c>
      <c r="BE15" s="108">
        <v>0</v>
      </c>
      <c r="BF15" s="108">
        <v>0</v>
      </c>
      <c r="BG15" s="108">
        <v>0</v>
      </c>
      <c r="BH15" s="108">
        <v>0</v>
      </c>
      <c r="BI15" s="108">
        <v>0</v>
      </c>
      <c r="BJ15" s="108">
        <v>0</v>
      </c>
      <c r="BK15" s="108">
        <v>0</v>
      </c>
      <c r="BL15" s="108">
        <v>0</v>
      </c>
      <c r="BM15" s="108">
        <v>0</v>
      </c>
      <c r="BN15" s="108">
        <v>0</v>
      </c>
      <c r="BO15" s="108">
        <v>0</v>
      </c>
      <c r="BP15" s="108">
        <v>0</v>
      </c>
      <c r="BQ15" s="108"/>
      <c r="BR15" s="108"/>
      <c r="BS15" s="108"/>
      <c r="BT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</row>
    <row r="16" spans="1:85" hidden="1" outlineLevel="3" x14ac:dyDescent="0.25">
      <c r="A16" s="106" t="s">
        <v>1753</v>
      </c>
      <c r="B16" s="106">
        <f t="shared" si="0"/>
        <v>8</v>
      </c>
      <c r="C16" s="106" t="s">
        <v>27</v>
      </c>
      <c r="D16" s="106" t="s">
        <v>28</v>
      </c>
      <c r="E16" s="107">
        <f t="shared" si="3"/>
        <v>0</v>
      </c>
      <c r="F16" s="107">
        <f t="shared" si="1"/>
        <v>2922127</v>
      </c>
      <c r="G16" s="107">
        <f t="shared" si="2"/>
        <v>7522974</v>
      </c>
      <c r="H16" s="108">
        <f t="shared" si="4"/>
        <v>0</v>
      </c>
      <c r="I16" s="108">
        <f t="shared" si="5"/>
        <v>822478</v>
      </c>
      <c r="J16" s="108">
        <f t="shared" si="6"/>
        <v>0</v>
      </c>
      <c r="K16" s="108">
        <f t="shared" si="7"/>
        <v>0</v>
      </c>
      <c r="L16" s="150"/>
      <c r="M16" s="108">
        <v>0</v>
      </c>
      <c r="N16" s="108">
        <v>0</v>
      </c>
      <c r="O16" s="108">
        <v>0</v>
      </c>
      <c r="P16" s="108">
        <v>0</v>
      </c>
      <c r="Q16" s="108">
        <v>0</v>
      </c>
      <c r="R16" s="108">
        <v>0</v>
      </c>
      <c r="S16" s="108">
        <v>0</v>
      </c>
      <c r="T16" s="108">
        <v>0</v>
      </c>
      <c r="U16" s="108">
        <v>0</v>
      </c>
      <c r="V16" s="108">
        <v>0</v>
      </c>
      <c r="W16" s="108">
        <v>0</v>
      </c>
      <c r="X16" s="108">
        <v>0</v>
      </c>
      <c r="Y16" s="108">
        <v>0</v>
      </c>
      <c r="Z16" s="108">
        <v>0</v>
      </c>
      <c r="AA16" s="108">
        <v>0</v>
      </c>
      <c r="AB16" s="108">
        <v>0</v>
      </c>
      <c r="AC16" s="108">
        <v>0</v>
      </c>
      <c r="AD16" s="108">
        <v>0</v>
      </c>
      <c r="AE16" s="108">
        <v>0</v>
      </c>
      <c r="AF16" s="108">
        <v>314310481</v>
      </c>
      <c r="AG16" s="108">
        <v>125521427</v>
      </c>
      <c r="AH16" s="108">
        <v>176403608</v>
      </c>
      <c r="AI16" s="108">
        <v>111690761</v>
      </c>
      <c r="AJ16" s="108">
        <v>2922127</v>
      </c>
      <c r="AK16" s="108">
        <v>365674</v>
      </c>
      <c r="AL16" s="108">
        <v>365674</v>
      </c>
      <c r="AM16" s="108">
        <v>365674</v>
      </c>
      <c r="AN16" s="108">
        <v>365674</v>
      </c>
      <c r="AO16" s="108">
        <v>365674</v>
      </c>
      <c r="AP16" s="108">
        <v>365674</v>
      </c>
      <c r="AQ16" s="108">
        <v>6</v>
      </c>
      <c r="AR16" s="108">
        <v>50000006</v>
      </c>
      <c r="AS16" s="108">
        <v>38783452</v>
      </c>
      <c r="AT16" s="108">
        <v>36024347</v>
      </c>
      <c r="AU16" s="108">
        <v>14729609</v>
      </c>
      <c r="AV16" s="108">
        <v>7522974</v>
      </c>
      <c r="AW16" s="108">
        <v>13574142</v>
      </c>
      <c r="AX16" s="108">
        <v>1935765</v>
      </c>
      <c r="AY16" s="108">
        <v>39439543</v>
      </c>
      <c r="AZ16" s="108">
        <v>15665608</v>
      </c>
      <c r="BA16" s="108">
        <v>3201389</v>
      </c>
      <c r="BB16" s="108">
        <v>21800312</v>
      </c>
      <c r="BC16" s="108">
        <v>822478</v>
      </c>
      <c r="BD16" s="108">
        <v>822478</v>
      </c>
      <c r="BE16" s="108">
        <v>650507</v>
      </c>
      <c r="BF16" s="108">
        <v>0</v>
      </c>
      <c r="BG16" s="108">
        <v>0</v>
      </c>
      <c r="BH16" s="108">
        <v>0</v>
      </c>
      <c r="BI16" s="108">
        <v>0</v>
      </c>
      <c r="BJ16" s="108">
        <v>0</v>
      </c>
      <c r="BK16" s="108">
        <v>0</v>
      </c>
      <c r="BL16" s="108">
        <v>0</v>
      </c>
      <c r="BM16" s="108">
        <v>0</v>
      </c>
      <c r="BN16" s="108">
        <v>0</v>
      </c>
      <c r="BO16" s="108">
        <v>0</v>
      </c>
      <c r="BP16" s="108">
        <v>0</v>
      </c>
      <c r="BQ16" s="108"/>
      <c r="BR16" s="108"/>
      <c r="BS16" s="108"/>
      <c r="BT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</row>
    <row r="17" spans="1:85" hidden="1" outlineLevel="3" x14ac:dyDescent="0.25">
      <c r="A17" s="106" t="s">
        <v>1753</v>
      </c>
      <c r="B17" s="106">
        <f t="shared" si="0"/>
        <v>8</v>
      </c>
      <c r="C17" s="106" t="s">
        <v>29</v>
      </c>
      <c r="D17" s="106" t="s">
        <v>30</v>
      </c>
      <c r="E17" s="107">
        <f t="shared" si="3"/>
        <v>0</v>
      </c>
      <c r="F17" s="107">
        <f t="shared" si="1"/>
        <v>0</v>
      </c>
      <c r="G17" s="107">
        <f t="shared" si="2"/>
        <v>1054825779</v>
      </c>
      <c r="H17" s="108">
        <f t="shared" si="4"/>
        <v>4889353</v>
      </c>
      <c r="I17" s="108">
        <f t="shared" si="5"/>
        <v>106724107</v>
      </c>
      <c r="J17" s="108">
        <f t="shared" si="6"/>
        <v>62558590</v>
      </c>
      <c r="K17" s="108">
        <f t="shared" si="7"/>
        <v>0</v>
      </c>
      <c r="L17" s="150"/>
      <c r="M17" s="108">
        <v>0</v>
      </c>
      <c r="N17" s="108">
        <v>0</v>
      </c>
      <c r="O17" s="108">
        <v>0</v>
      </c>
      <c r="P17" s="108">
        <v>0</v>
      </c>
      <c r="Q17" s="108">
        <v>0</v>
      </c>
      <c r="R17" s="108">
        <v>0</v>
      </c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0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  <c r="AO17" s="108">
        <v>0</v>
      </c>
      <c r="AP17" s="108">
        <v>0</v>
      </c>
      <c r="AQ17" s="108">
        <v>0</v>
      </c>
      <c r="AR17" s="108">
        <v>0</v>
      </c>
      <c r="AS17" s="108">
        <v>50000</v>
      </c>
      <c r="AT17" s="108">
        <v>50000</v>
      </c>
      <c r="AU17" s="108">
        <v>34071424</v>
      </c>
      <c r="AV17" s="108">
        <v>1054825779</v>
      </c>
      <c r="AW17" s="108">
        <v>800058342</v>
      </c>
      <c r="AX17" s="108">
        <v>770043274</v>
      </c>
      <c r="AY17" s="108">
        <v>162225891</v>
      </c>
      <c r="AZ17" s="108">
        <v>284081840</v>
      </c>
      <c r="BA17" s="108">
        <v>225648114</v>
      </c>
      <c r="BB17" s="108">
        <v>659658637</v>
      </c>
      <c r="BC17" s="108">
        <v>11082272</v>
      </c>
      <c r="BD17" s="108">
        <v>106724107</v>
      </c>
      <c r="BE17" s="108">
        <v>15585533</v>
      </c>
      <c r="BF17" s="108">
        <v>660242628</v>
      </c>
      <c r="BG17" s="108">
        <v>53246476</v>
      </c>
      <c r="BH17" s="108">
        <v>4889353</v>
      </c>
      <c r="BI17" s="108">
        <v>412480328</v>
      </c>
      <c r="BJ17" s="108">
        <v>425041554</v>
      </c>
      <c r="BK17" s="108">
        <v>548153601</v>
      </c>
      <c r="BL17" s="108">
        <v>675266922</v>
      </c>
      <c r="BM17" s="108">
        <v>1995605</v>
      </c>
      <c r="BN17" s="108">
        <v>259464133</v>
      </c>
      <c r="BO17" s="108">
        <v>77211939</v>
      </c>
      <c r="BP17" s="108">
        <v>62558590</v>
      </c>
      <c r="BQ17" s="108"/>
      <c r="BR17" s="108"/>
      <c r="BS17" s="108"/>
      <c r="BT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</row>
    <row r="18" spans="1:85" hidden="1" outlineLevel="3" x14ac:dyDescent="0.25">
      <c r="A18" s="105" t="s">
        <v>1753</v>
      </c>
      <c r="B18" s="105">
        <f t="shared" si="0"/>
        <v>6</v>
      </c>
      <c r="C18" s="105" t="s">
        <v>31</v>
      </c>
      <c r="D18" s="105" t="s">
        <v>32</v>
      </c>
      <c r="E18" s="26">
        <f t="shared" si="3"/>
        <v>16985557</v>
      </c>
      <c r="F18" s="26">
        <f t="shared" si="1"/>
        <v>21178989</v>
      </c>
      <c r="G18" s="26">
        <f t="shared" si="2"/>
        <v>19278422</v>
      </c>
      <c r="H18" s="26">
        <f t="shared" si="4"/>
        <v>0</v>
      </c>
      <c r="I18" s="26">
        <f t="shared" si="5"/>
        <v>0</v>
      </c>
      <c r="J18" s="26">
        <f t="shared" si="6"/>
        <v>0</v>
      </c>
      <c r="K18" s="26">
        <f t="shared" si="7"/>
        <v>0</v>
      </c>
      <c r="L18" s="150"/>
      <c r="M18" s="26">
        <v>14161468</v>
      </c>
      <c r="N18" s="26">
        <v>14161468</v>
      </c>
      <c r="O18" s="26">
        <v>14161468</v>
      </c>
      <c r="P18" s="26">
        <v>14161468</v>
      </c>
      <c r="Q18" s="26">
        <v>14161468</v>
      </c>
      <c r="R18" s="26">
        <v>14161468</v>
      </c>
      <c r="S18" s="26">
        <v>14161468</v>
      </c>
      <c r="T18" s="26">
        <v>14161468</v>
      </c>
      <c r="U18" s="26">
        <v>14161468</v>
      </c>
      <c r="V18" s="26">
        <v>14161468</v>
      </c>
      <c r="W18" s="26">
        <v>14161468</v>
      </c>
      <c r="X18" s="26">
        <v>16985557</v>
      </c>
      <c r="Y18" s="26">
        <v>16985557</v>
      </c>
      <c r="Z18" s="26">
        <v>16985557</v>
      </c>
      <c r="AA18" s="26">
        <v>16985557</v>
      </c>
      <c r="AB18" s="26">
        <v>16985557</v>
      </c>
      <c r="AC18" s="26">
        <v>16985557</v>
      </c>
      <c r="AD18" s="26">
        <v>16985557</v>
      </c>
      <c r="AE18" s="26">
        <v>16985557</v>
      </c>
      <c r="AF18" s="26">
        <v>16985557</v>
      </c>
      <c r="AG18" s="26">
        <v>16985557</v>
      </c>
      <c r="AH18" s="26">
        <v>16985557</v>
      </c>
      <c r="AI18" s="26">
        <v>16985557</v>
      </c>
      <c r="AJ18" s="26">
        <v>21178989</v>
      </c>
      <c r="AK18" s="26">
        <v>21096416</v>
      </c>
      <c r="AL18" s="26">
        <v>21020220</v>
      </c>
      <c r="AM18" s="26">
        <v>20944661</v>
      </c>
      <c r="AN18" s="26">
        <v>20872518</v>
      </c>
      <c r="AO18" s="26">
        <v>20795789</v>
      </c>
      <c r="AP18" s="26">
        <v>20795789</v>
      </c>
      <c r="AQ18" s="26">
        <v>20795789</v>
      </c>
      <c r="AR18" s="26">
        <v>20795789</v>
      </c>
      <c r="AS18" s="26">
        <v>20795789</v>
      </c>
      <c r="AT18" s="26">
        <v>20795789</v>
      </c>
      <c r="AU18" s="26">
        <v>20795789</v>
      </c>
      <c r="AV18" s="26">
        <v>19278422</v>
      </c>
      <c r="AW18" s="26">
        <v>18793509</v>
      </c>
      <c r="AX18" s="26">
        <v>18462621</v>
      </c>
      <c r="AY18" s="26">
        <v>18288430</v>
      </c>
      <c r="AZ18" s="26">
        <v>0</v>
      </c>
      <c r="BA18" s="26">
        <v>0</v>
      </c>
      <c r="BB18" s="26">
        <v>0</v>
      </c>
      <c r="BC18" s="26">
        <v>0</v>
      </c>
      <c r="BD18" s="26">
        <v>0</v>
      </c>
      <c r="BE18" s="26">
        <v>0</v>
      </c>
      <c r="BF18" s="26">
        <v>0</v>
      </c>
      <c r="BG18" s="26">
        <v>0</v>
      </c>
      <c r="BH18" s="26">
        <v>0</v>
      </c>
      <c r="BI18" s="26">
        <v>0</v>
      </c>
      <c r="BJ18" s="26">
        <v>0</v>
      </c>
      <c r="BK18" s="26">
        <v>0</v>
      </c>
      <c r="BL18" s="26">
        <v>0</v>
      </c>
      <c r="BM18" s="26">
        <v>0</v>
      </c>
      <c r="BN18" s="26">
        <v>0</v>
      </c>
      <c r="BO18" s="26">
        <v>0</v>
      </c>
      <c r="BP18" s="26">
        <v>0</v>
      </c>
      <c r="BQ18" s="26"/>
      <c r="BR18" s="26"/>
      <c r="BS18" s="26"/>
      <c r="BT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</row>
    <row r="19" spans="1:85" hidden="1" outlineLevel="3" x14ac:dyDescent="0.25">
      <c r="A19" s="106" t="s">
        <v>1753</v>
      </c>
      <c r="B19" s="106">
        <f t="shared" si="0"/>
        <v>8</v>
      </c>
      <c r="C19" s="106" t="s">
        <v>33</v>
      </c>
      <c r="D19" s="106" t="s">
        <v>34</v>
      </c>
      <c r="E19" s="107">
        <f t="shared" si="3"/>
        <v>16985557</v>
      </c>
      <c r="F19" s="107">
        <f t="shared" si="1"/>
        <v>21178989</v>
      </c>
      <c r="G19" s="107">
        <f t="shared" si="2"/>
        <v>19278422</v>
      </c>
      <c r="H19" s="108">
        <f t="shared" si="4"/>
        <v>0</v>
      </c>
      <c r="I19" s="108">
        <f t="shared" si="5"/>
        <v>0</v>
      </c>
      <c r="J19" s="108">
        <f t="shared" si="6"/>
        <v>0</v>
      </c>
      <c r="K19" s="108">
        <f t="shared" si="7"/>
        <v>0</v>
      </c>
      <c r="L19" s="150"/>
      <c r="M19" s="108">
        <v>14161468</v>
      </c>
      <c r="N19" s="108">
        <v>14161468</v>
      </c>
      <c r="O19" s="108">
        <v>14161468</v>
      </c>
      <c r="P19" s="108">
        <v>14161468</v>
      </c>
      <c r="Q19" s="108">
        <v>14161468</v>
      </c>
      <c r="R19" s="108">
        <v>14161468</v>
      </c>
      <c r="S19" s="108">
        <v>14161468</v>
      </c>
      <c r="T19" s="108">
        <v>14161468</v>
      </c>
      <c r="U19" s="108">
        <v>14161468</v>
      </c>
      <c r="V19" s="108">
        <v>14161468</v>
      </c>
      <c r="W19" s="108">
        <v>14161468</v>
      </c>
      <c r="X19" s="108">
        <v>16985557</v>
      </c>
      <c r="Y19" s="108">
        <v>16985557</v>
      </c>
      <c r="Z19" s="108">
        <v>16985557</v>
      </c>
      <c r="AA19" s="108">
        <v>16985557</v>
      </c>
      <c r="AB19" s="108">
        <v>16985557</v>
      </c>
      <c r="AC19" s="108">
        <v>16985557</v>
      </c>
      <c r="AD19" s="108">
        <v>16985557</v>
      </c>
      <c r="AE19" s="108">
        <v>16985557</v>
      </c>
      <c r="AF19" s="108">
        <v>16985557</v>
      </c>
      <c r="AG19" s="108">
        <v>16985557</v>
      </c>
      <c r="AH19" s="108">
        <v>16985557</v>
      </c>
      <c r="AI19" s="108">
        <v>16985557</v>
      </c>
      <c r="AJ19" s="108">
        <v>21178989</v>
      </c>
      <c r="AK19" s="108">
        <v>21096416</v>
      </c>
      <c r="AL19" s="108">
        <v>21020220</v>
      </c>
      <c r="AM19" s="108">
        <v>20944661</v>
      </c>
      <c r="AN19" s="108">
        <v>20872518</v>
      </c>
      <c r="AO19" s="108">
        <v>20795789</v>
      </c>
      <c r="AP19" s="108">
        <v>20795789</v>
      </c>
      <c r="AQ19" s="108">
        <v>20795789</v>
      </c>
      <c r="AR19" s="108">
        <v>20795789</v>
      </c>
      <c r="AS19" s="108">
        <v>20795789</v>
      </c>
      <c r="AT19" s="108">
        <v>20795789</v>
      </c>
      <c r="AU19" s="108">
        <v>20795789</v>
      </c>
      <c r="AV19" s="108">
        <v>19278422</v>
      </c>
      <c r="AW19" s="108">
        <v>18793509</v>
      </c>
      <c r="AX19" s="108">
        <v>18462621</v>
      </c>
      <c r="AY19" s="108">
        <v>18288430</v>
      </c>
      <c r="AZ19" s="108">
        <v>0</v>
      </c>
      <c r="BA19" s="108">
        <v>0</v>
      </c>
      <c r="BB19" s="108">
        <v>0</v>
      </c>
      <c r="BC19" s="108">
        <v>0</v>
      </c>
      <c r="BD19" s="108">
        <v>0</v>
      </c>
      <c r="BE19" s="108">
        <v>0</v>
      </c>
      <c r="BF19" s="108">
        <v>0</v>
      </c>
      <c r="BG19" s="108">
        <v>0</v>
      </c>
      <c r="BH19" s="108">
        <v>0</v>
      </c>
      <c r="BI19" s="108">
        <v>0</v>
      </c>
      <c r="BJ19" s="108">
        <v>0</v>
      </c>
      <c r="BK19" s="108">
        <v>0</v>
      </c>
      <c r="BL19" s="108">
        <v>0</v>
      </c>
      <c r="BM19" s="108">
        <v>0</v>
      </c>
      <c r="BN19" s="108">
        <v>0</v>
      </c>
      <c r="BO19" s="108">
        <v>0</v>
      </c>
      <c r="BP19" s="108">
        <v>0</v>
      </c>
      <c r="BQ19" s="108"/>
      <c r="BR19" s="108"/>
      <c r="BS19" s="108"/>
      <c r="BT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</row>
    <row r="20" spans="1:85" hidden="1" outlineLevel="2" x14ac:dyDescent="0.25">
      <c r="A20" s="103" t="s">
        <v>1753</v>
      </c>
      <c r="B20" s="103">
        <f t="shared" si="0"/>
        <v>4</v>
      </c>
      <c r="C20" s="103" t="s">
        <v>35</v>
      </c>
      <c r="D20" s="103" t="s">
        <v>36</v>
      </c>
      <c r="E20" s="104">
        <f t="shared" si="3"/>
        <v>1184804327.8</v>
      </c>
      <c r="F20" s="104">
        <f t="shared" si="1"/>
        <v>696925029.78999996</v>
      </c>
      <c r="G20" s="104">
        <f t="shared" si="2"/>
        <v>736218985.16999996</v>
      </c>
      <c r="H20" s="104">
        <f t="shared" si="4"/>
        <v>984350346.97000003</v>
      </c>
      <c r="I20" s="104">
        <f t="shared" si="5"/>
        <v>1005916372.97</v>
      </c>
      <c r="J20" s="104">
        <f t="shared" si="6"/>
        <v>354989227.41000003</v>
      </c>
      <c r="K20" s="104">
        <f t="shared" si="7"/>
        <v>0</v>
      </c>
      <c r="L20" s="150"/>
      <c r="M20" s="104">
        <v>2619344483</v>
      </c>
      <c r="N20" s="104">
        <v>1689087406</v>
      </c>
      <c r="O20" s="104">
        <v>1088208426</v>
      </c>
      <c r="P20" s="104">
        <v>1089151587</v>
      </c>
      <c r="Q20" s="104">
        <v>1090082670</v>
      </c>
      <c r="R20" s="104">
        <v>1091014472</v>
      </c>
      <c r="S20" s="104">
        <v>1114740916</v>
      </c>
      <c r="T20" s="104">
        <v>1513430958</v>
      </c>
      <c r="U20" s="104">
        <v>1712278987</v>
      </c>
      <c r="V20" s="104">
        <v>1269986197</v>
      </c>
      <c r="W20" s="104">
        <v>1330963792.8</v>
      </c>
      <c r="X20" s="104">
        <v>1184804327.8</v>
      </c>
      <c r="Y20" s="104">
        <v>631536577.79999995</v>
      </c>
      <c r="Z20" s="104">
        <v>294700010.80000001</v>
      </c>
      <c r="AA20" s="104">
        <v>171901853.80000001</v>
      </c>
      <c r="AB20" s="104">
        <v>573756889.79999995</v>
      </c>
      <c r="AC20" s="104">
        <v>894460921.79999995</v>
      </c>
      <c r="AD20" s="104">
        <v>269205572.80000001</v>
      </c>
      <c r="AE20" s="104">
        <v>884443502.79999995</v>
      </c>
      <c r="AF20" s="104">
        <v>104172981.8</v>
      </c>
      <c r="AG20" s="104">
        <v>155712646.80000001</v>
      </c>
      <c r="AH20" s="104">
        <v>461023294.80000001</v>
      </c>
      <c r="AI20" s="104">
        <v>532909745.79000002</v>
      </c>
      <c r="AJ20" s="104">
        <v>696925029.78999996</v>
      </c>
      <c r="AK20" s="104">
        <v>869275539.78999996</v>
      </c>
      <c r="AL20" s="104">
        <v>402638334.79000002</v>
      </c>
      <c r="AM20" s="104">
        <v>234412864.78999999</v>
      </c>
      <c r="AN20" s="104">
        <v>485123135.79000002</v>
      </c>
      <c r="AO20" s="104">
        <v>523911792.79000002</v>
      </c>
      <c r="AP20" s="104">
        <v>134189994.79000001</v>
      </c>
      <c r="AQ20" s="104">
        <v>223424072.36000001</v>
      </c>
      <c r="AR20" s="104">
        <v>849325939.36000001</v>
      </c>
      <c r="AS20" s="104">
        <v>4445370.3600000003</v>
      </c>
      <c r="AT20" s="104">
        <v>746948540.36000001</v>
      </c>
      <c r="AU20" s="104">
        <v>250683174.02000001</v>
      </c>
      <c r="AV20" s="104">
        <v>736218985.16999996</v>
      </c>
      <c r="AW20" s="104">
        <v>1026387346.17</v>
      </c>
      <c r="AX20" s="104">
        <v>644572646.16999996</v>
      </c>
      <c r="AY20" s="104">
        <v>317536183.52999997</v>
      </c>
      <c r="AZ20" s="104">
        <v>246531712.46000001</v>
      </c>
      <c r="BA20" s="104">
        <v>572752699.97000003</v>
      </c>
      <c r="BB20" s="104">
        <v>630401678.97000003</v>
      </c>
      <c r="BC20" s="104">
        <v>553747573.97000003</v>
      </c>
      <c r="BD20" s="104">
        <v>1005916372.97</v>
      </c>
      <c r="BE20" s="104">
        <v>658393077.97000003</v>
      </c>
      <c r="BF20" s="104">
        <v>2026260455.97</v>
      </c>
      <c r="BG20" s="104">
        <v>1423157134.97</v>
      </c>
      <c r="BH20" s="104">
        <v>984350346.97000003</v>
      </c>
      <c r="BI20" s="104">
        <v>370659218.97000003</v>
      </c>
      <c r="BJ20" s="104">
        <v>630778005.16999996</v>
      </c>
      <c r="BK20" s="104">
        <v>219888971.16999999</v>
      </c>
      <c r="BL20" s="104">
        <v>394622846.17000002</v>
      </c>
      <c r="BM20" s="104">
        <v>1031802179.17</v>
      </c>
      <c r="BN20" s="104">
        <v>959753123.40999997</v>
      </c>
      <c r="BO20" s="104">
        <v>161790023.41</v>
      </c>
      <c r="BP20" s="104">
        <v>354989227.41000003</v>
      </c>
      <c r="BQ20" s="104"/>
      <c r="BR20" s="104"/>
      <c r="BS20" s="104"/>
      <c r="BT20" s="104"/>
      <c r="BU20" s="24" t="s">
        <v>2007</v>
      </c>
      <c r="BV20" s="144"/>
      <c r="BW20" s="144"/>
      <c r="BX20" s="144"/>
      <c r="BY20" s="144"/>
      <c r="BZ20" s="144"/>
      <c r="CA20" s="144"/>
      <c r="CB20" s="144"/>
      <c r="CC20" s="144"/>
      <c r="CD20" s="144"/>
      <c r="CE20" s="144"/>
      <c r="CF20" s="144"/>
      <c r="CG20" s="144"/>
    </row>
    <row r="21" spans="1:85" hidden="1" outlineLevel="3" x14ac:dyDescent="0.25">
      <c r="A21" s="105" t="s">
        <v>1753</v>
      </c>
      <c r="B21" s="105">
        <f t="shared" si="0"/>
        <v>6</v>
      </c>
      <c r="C21" s="105" t="s">
        <v>37</v>
      </c>
      <c r="D21" s="105" t="s">
        <v>36</v>
      </c>
      <c r="E21" s="26">
        <f t="shared" si="3"/>
        <v>1184804327.8</v>
      </c>
      <c r="F21" s="26">
        <f t="shared" si="1"/>
        <v>696925029.78999996</v>
      </c>
      <c r="G21" s="26">
        <f t="shared" si="2"/>
        <v>736218985.16999996</v>
      </c>
      <c r="H21" s="26">
        <f t="shared" si="4"/>
        <v>984350346.97000003</v>
      </c>
      <c r="I21" s="26">
        <f t="shared" si="5"/>
        <v>1005916372.97</v>
      </c>
      <c r="J21" s="26">
        <f t="shared" si="6"/>
        <v>354989227.41000003</v>
      </c>
      <c r="K21" s="26">
        <f t="shared" si="7"/>
        <v>0</v>
      </c>
      <c r="L21" s="150"/>
      <c r="M21" s="26">
        <v>2619344483</v>
      </c>
      <c r="N21" s="26">
        <v>1689087406</v>
      </c>
      <c r="O21" s="26">
        <v>1088208426</v>
      </c>
      <c r="P21" s="26">
        <v>1089151587</v>
      </c>
      <c r="Q21" s="26">
        <v>1090082670</v>
      </c>
      <c r="R21" s="26">
        <v>1091014472</v>
      </c>
      <c r="S21" s="26">
        <v>1114740916</v>
      </c>
      <c r="T21" s="26">
        <v>1513430958</v>
      </c>
      <c r="U21" s="26">
        <v>1712278987</v>
      </c>
      <c r="V21" s="26">
        <v>1269986197</v>
      </c>
      <c r="W21" s="26">
        <v>1330963792.8</v>
      </c>
      <c r="X21" s="26">
        <v>1184804327.8</v>
      </c>
      <c r="Y21" s="26">
        <v>631536577.79999995</v>
      </c>
      <c r="Z21" s="26">
        <v>294700010.80000001</v>
      </c>
      <c r="AA21" s="26">
        <v>171901853.80000001</v>
      </c>
      <c r="AB21" s="26">
        <v>573756889.79999995</v>
      </c>
      <c r="AC21" s="26">
        <v>894460921.79999995</v>
      </c>
      <c r="AD21" s="26">
        <v>269205572.80000001</v>
      </c>
      <c r="AE21" s="26">
        <v>884443502.79999995</v>
      </c>
      <c r="AF21" s="26">
        <v>104172981.8</v>
      </c>
      <c r="AG21" s="26">
        <v>155712646.80000001</v>
      </c>
      <c r="AH21" s="26">
        <v>461023294.80000001</v>
      </c>
      <c r="AI21" s="26">
        <v>532909745.79000002</v>
      </c>
      <c r="AJ21" s="26">
        <v>696925029.78999996</v>
      </c>
      <c r="AK21" s="26">
        <v>869275539.78999996</v>
      </c>
      <c r="AL21" s="26">
        <v>402638334.79000002</v>
      </c>
      <c r="AM21" s="26">
        <v>234412864.78999999</v>
      </c>
      <c r="AN21" s="26">
        <v>485123135.79000002</v>
      </c>
      <c r="AO21" s="26">
        <v>523911792.79000002</v>
      </c>
      <c r="AP21" s="26">
        <v>134189994.79000001</v>
      </c>
      <c r="AQ21" s="26">
        <v>223424072.36000001</v>
      </c>
      <c r="AR21" s="26">
        <v>849325939.36000001</v>
      </c>
      <c r="AS21" s="26">
        <v>4445370.3600000003</v>
      </c>
      <c r="AT21" s="26">
        <v>746948540.36000001</v>
      </c>
      <c r="AU21" s="26">
        <v>250683174.02000001</v>
      </c>
      <c r="AV21" s="26">
        <v>736218985.16999996</v>
      </c>
      <c r="AW21" s="26">
        <v>1026387346.17</v>
      </c>
      <c r="AX21" s="26">
        <v>644572646.16999996</v>
      </c>
      <c r="AY21" s="26">
        <v>317536183.52999997</v>
      </c>
      <c r="AZ21" s="26">
        <v>246531712.46000001</v>
      </c>
      <c r="BA21" s="26">
        <v>572752699.97000003</v>
      </c>
      <c r="BB21" s="26">
        <v>630401678.97000003</v>
      </c>
      <c r="BC21" s="26">
        <v>553747573.97000003</v>
      </c>
      <c r="BD21" s="26">
        <v>1005916372.97</v>
      </c>
      <c r="BE21" s="26">
        <v>658393077.97000003</v>
      </c>
      <c r="BF21" s="26">
        <v>2026260455.97</v>
      </c>
      <c r="BG21" s="26">
        <v>1423157134.97</v>
      </c>
      <c r="BH21" s="26">
        <v>984350346.97000003</v>
      </c>
      <c r="BI21" s="26">
        <v>370659218.97000003</v>
      </c>
      <c r="BJ21" s="26">
        <v>630778005.16999996</v>
      </c>
      <c r="BK21" s="26">
        <v>219888971.16999999</v>
      </c>
      <c r="BL21" s="26">
        <v>394622846.17000002</v>
      </c>
      <c r="BM21" s="26">
        <v>1031802179.17</v>
      </c>
      <c r="BN21" s="26">
        <v>959753123.40999997</v>
      </c>
      <c r="BO21" s="26">
        <v>161790023.41</v>
      </c>
      <c r="BP21" s="26">
        <v>354989227.41000003</v>
      </c>
      <c r="BQ21" s="26"/>
      <c r="BR21" s="26"/>
      <c r="BS21" s="26"/>
      <c r="BT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</row>
    <row r="22" spans="1:85" hidden="1" outlineLevel="3" x14ac:dyDescent="0.25">
      <c r="A22" s="106" t="s">
        <v>1753</v>
      </c>
      <c r="B22" s="106">
        <f t="shared" si="0"/>
        <v>8</v>
      </c>
      <c r="C22" s="106" t="s">
        <v>38</v>
      </c>
      <c r="D22" s="106" t="s">
        <v>39</v>
      </c>
      <c r="E22" s="107">
        <f t="shared" si="3"/>
        <v>18340083</v>
      </c>
      <c r="F22" s="107">
        <f t="shared" si="1"/>
        <v>219.73</v>
      </c>
      <c r="G22" s="107">
        <f t="shared" si="2"/>
        <v>0</v>
      </c>
      <c r="H22" s="108">
        <f t="shared" si="4"/>
        <v>0</v>
      </c>
      <c r="I22" s="108">
        <f t="shared" si="5"/>
        <v>0</v>
      </c>
      <c r="J22" s="108">
        <f t="shared" si="6"/>
        <v>0</v>
      </c>
      <c r="K22" s="108">
        <f t="shared" si="7"/>
        <v>0</v>
      </c>
      <c r="L22" s="150"/>
      <c r="M22" s="108">
        <v>989354973</v>
      </c>
      <c r="N22" s="108">
        <v>54834470</v>
      </c>
      <c r="O22" s="108">
        <v>54809063</v>
      </c>
      <c r="P22" s="108">
        <v>54783489</v>
      </c>
      <c r="Q22" s="108">
        <v>54758077</v>
      </c>
      <c r="R22" s="108">
        <v>54732499</v>
      </c>
      <c r="S22" s="108">
        <v>77500583</v>
      </c>
      <c r="T22" s="108">
        <v>159234216</v>
      </c>
      <c r="U22" s="108">
        <v>12204</v>
      </c>
      <c r="V22" s="108">
        <v>448</v>
      </c>
      <c r="W22" s="108">
        <v>9170382</v>
      </c>
      <c r="X22" s="108">
        <v>18340083</v>
      </c>
      <c r="Y22" s="108">
        <v>18310235</v>
      </c>
      <c r="Z22" s="108">
        <v>18280239</v>
      </c>
      <c r="AA22" s="108">
        <v>18280239</v>
      </c>
      <c r="AB22" s="108">
        <v>18220476</v>
      </c>
      <c r="AC22" s="108">
        <v>18190646</v>
      </c>
      <c r="AD22" s="108">
        <v>18160899</v>
      </c>
      <c r="AE22" s="108">
        <v>20175654</v>
      </c>
      <c r="AF22" s="108">
        <v>20175654</v>
      </c>
      <c r="AG22" s="108">
        <v>20116208</v>
      </c>
      <c r="AH22" s="108">
        <v>20086511</v>
      </c>
      <c r="AI22" s="108">
        <v>79595.73</v>
      </c>
      <c r="AJ22" s="108">
        <v>219.73</v>
      </c>
      <c r="AK22" s="108">
        <v>219.73</v>
      </c>
      <c r="AL22" s="108">
        <v>219.73</v>
      </c>
      <c r="AM22" s="108">
        <v>219.73</v>
      </c>
      <c r="AN22" s="108">
        <v>219.73</v>
      </c>
      <c r="AO22" s="108">
        <v>219.73</v>
      </c>
      <c r="AP22" s="108">
        <v>219.73</v>
      </c>
      <c r="AQ22" s="108">
        <v>219.73</v>
      </c>
      <c r="AR22" s="108">
        <v>219.73</v>
      </c>
      <c r="AS22" s="108">
        <v>219.73</v>
      </c>
      <c r="AT22" s="108">
        <v>219.73</v>
      </c>
      <c r="AU22" s="108">
        <v>219.73</v>
      </c>
      <c r="AV22" s="108">
        <v>0</v>
      </c>
      <c r="AW22" s="108">
        <v>0</v>
      </c>
      <c r="AX22" s="108">
        <v>0</v>
      </c>
      <c r="AY22" s="108">
        <v>0</v>
      </c>
      <c r="AZ22" s="108">
        <v>0</v>
      </c>
      <c r="BA22" s="108">
        <v>0</v>
      </c>
      <c r="BB22" s="108">
        <v>0</v>
      </c>
      <c r="BC22" s="108">
        <v>0</v>
      </c>
      <c r="BD22" s="108">
        <v>0</v>
      </c>
      <c r="BE22" s="108">
        <v>0</v>
      </c>
      <c r="BF22" s="108">
        <v>0</v>
      </c>
      <c r="BG22" s="108">
        <v>0</v>
      </c>
      <c r="BH22" s="108">
        <v>0</v>
      </c>
      <c r="BI22" s="108">
        <v>0</v>
      </c>
      <c r="BJ22" s="108">
        <v>0</v>
      </c>
      <c r="BK22" s="108">
        <v>0</v>
      </c>
      <c r="BL22" s="108">
        <v>0</v>
      </c>
      <c r="BM22" s="108">
        <v>0</v>
      </c>
      <c r="BN22" s="108">
        <v>0</v>
      </c>
      <c r="BO22" s="108">
        <v>0</v>
      </c>
      <c r="BP22" s="108">
        <v>0</v>
      </c>
      <c r="BQ22" s="108"/>
      <c r="BR22" s="108"/>
      <c r="BS22" s="108"/>
      <c r="BT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</row>
    <row r="23" spans="1:85" hidden="1" outlineLevel="3" x14ac:dyDescent="0.25">
      <c r="A23" s="106" t="s">
        <v>1753</v>
      </c>
      <c r="B23" s="106">
        <f t="shared" si="0"/>
        <v>8</v>
      </c>
      <c r="C23" s="106" t="s">
        <v>40</v>
      </c>
      <c r="D23" s="106" t="s">
        <v>41</v>
      </c>
      <c r="E23" s="107">
        <f t="shared" si="3"/>
        <v>1166464244.8</v>
      </c>
      <c r="F23" s="107">
        <f t="shared" si="1"/>
        <v>696924810.05999994</v>
      </c>
      <c r="G23" s="107">
        <f t="shared" si="2"/>
        <v>736218985.16999996</v>
      </c>
      <c r="H23" s="108">
        <f t="shared" si="4"/>
        <v>982177919.97000003</v>
      </c>
      <c r="I23" s="108">
        <f t="shared" si="5"/>
        <v>1001571736.97</v>
      </c>
      <c r="J23" s="108">
        <f t="shared" si="6"/>
        <v>354989227.41000003</v>
      </c>
      <c r="K23" s="108">
        <f t="shared" si="7"/>
        <v>0</v>
      </c>
      <c r="L23" s="150"/>
      <c r="M23" s="108">
        <v>1629989510</v>
      </c>
      <c r="N23" s="108">
        <v>1634252936</v>
      </c>
      <c r="O23" s="108">
        <v>1033399363</v>
      </c>
      <c r="P23" s="108">
        <v>1034368098</v>
      </c>
      <c r="Q23" s="108">
        <v>1035324593</v>
      </c>
      <c r="R23" s="108">
        <v>1036281973</v>
      </c>
      <c r="S23" s="108">
        <v>1037240333</v>
      </c>
      <c r="T23" s="108">
        <v>1354196742</v>
      </c>
      <c r="U23" s="108">
        <v>1712266783</v>
      </c>
      <c r="V23" s="108">
        <v>1269985749</v>
      </c>
      <c r="W23" s="108">
        <v>1321793410.8</v>
      </c>
      <c r="X23" s="108">
        <v>1166464244.8</v>
      </c>
      <c r="Y23" s="108">
        <v>613226342.79999995</v>
      </c>
      <c r="Z23" s="108">
        <v>276419771.80000001</v>
      </c>
      <c r="AA23" s="108">
        <v>153621614.80000001</v>
      </c>
      <c r="AB23" s="108">
        <v>555536413.79999995</v>
      </c>
      <c r="AC23" s="108">
        <v>876270275.79999995</v>
      </c>
      <c r="AD23" s="108">
        <v>251044673.80000001</v>
      </c>
      <c r="AE23" s="108">
        <v>864267848.79999995</v>
      </c>
      <c r="AF23" s="108">
        <v>83997327.799999997</v>
      </c>
      <c r="AG23" s="108">
        <v>135596438.80000001</v>
      </c>
      <c r="AH23" s="108">
        <v>440936783.80000001</v>
      </c>
      <c r="AI23" s="108">
        <v>532830150.06</v>
      </c>
      <c r="AJ23" s="108">
        <v>696924810.05999994</v>
      </c>
      <c r="AK23" s="108">
        <v>869275320.05999994</v>
      </c>
      <c r="AL23" s="108">
        <v>402638115.06</v>
      </c>
      <c r="AM23" s="108">
        <v>234412645.06</v>
      </c>
      <c r="AN23" s="108">
        <v>485122916.06</v>
      </c>
      <c r="AO23" s="108">
        <v>523911573.06</v>
      </c>
      <c r="AP23" s="108">
        <v>134189775.06</v>
      </c>
      <c r="AQ23" s="108">
        <v>223423852.63</v>
      </c>
      <c r="AR23" s="108">
        <v>849325719.63</v>
      </c>
      <c r="AS23" s="108">
        <v>4445150.63</v>
      </c>
      <c r="AT23" s="108">
        <v>746948320.63</v>
      </c>
      <c r="AU23" s="108">
        <v>250682954.28999999</v>
      </c>
      <c r="AV23" s="108">
        <v>736218985.16999996</v>
      </c>
      <c r="AW23" s="108">
        <v>1026387346.17</v>
      </c>
      <c r="AX23" s="108">
        <v>644572646.16999996</v>
      </c>
      <c r="AY23" s="108">
        <v>317536183.52999997</v>
      </c>
      <c r="AZ23" s="108">
        <v>246531712.46000001</v>
      </c>
      <c r="BA23" s="108">
        <v>572752699.97000003</v>
      </c>
      <c r="BB23" s="108">
        <v>630401678.97000003</v>
      </c>
      <c r="BC23" s="108">
        <v>553747573.97000003</v>
      </c>
      <c r="BD23" s="108">
        <v>1001571736.97</v>
      </c>
      <c r="BE23" s="108">
        <v>654048306.97000003</v>
      </c>
      <c r="BF23" s="108">
        <v>2026260018.97</v>
      </c>
      <c r="BG23" s="108">
        <v>1423157134.97</v>
      </c>
      <c r="BH23" s="108">
        <v>982177919.97000003</v>
      </c>
      <c r="BI23" s="108">
        <v>370659218.97000003</v>
      </c>
      <c r="BJ23" s="108">
        <v>630778005.16999996</v>
      </c>
      <c r="BK23" s="108">
        <v>219888971.16999999</v>
      </c>
      <c r="BL23" s="108">
        <v>394622846.17000002</v>
      </c>
      <c r="BM23" s="108">
        <v>1031802179.17</v>
      </c>
      <c r="BN23" s="108">
        <v>959753123.40999997</v>
      </c>
      <c r="BO23" s="108">
        <v>161790023.41</v>
      </c>
      <c r="BP23" s="108">
        <v>354989227.41000003</v>
      </c>
      <c r="BQ23" s="108"/>
      <c r="BR23" s="108"/>
      <c r="BS23" s="108"/>
      <c r="BT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</row>
    <row r="24" spans="1:85" hidden="1" outlineLevel="3" x14ac:dyDescent="0.25">
      <c r="A24" s="106" t="s">
        <v>1753</v>
      </c>
      <c r="B24" s="106">
        <f t="shared" si="0"/>
        <v>8</v>
      </c>
      <c r="C24" s="106" t="s">
        <v>42</v>
      </c>
      <c r="D24" s="106" t="s">
        <v>43</v>
      </c>
      <c r="E24" s="107">
        <f t="shared" si="3"/>
        <v>0</v>
      </c>
      <c r="F24" s="107">
        <f t="shared" si="1"/>
        <v>0</v>
      </c>
      <c r="G24" s="107">
        <f t="shared" si="2"/>
        <v>0</v>
      </c>
      <c r="H24" s="108">
        <f t="shared" si="4"/>
        <v>2172427</v>
      </c>
      <c r="I24" s="108">
        <f t="shared" si="5"/>
        <v>4344636</v>
      </c>
      <c r="J24" s="108">
        <f t="shared" si="6"/>
        <v>0</v>
      </c>
      <c r="K24" s="108">
        <f t="shared" si="7"/>
        <v>0</v>
      </c>
      <c r="L24" s="150"/>
      <c r="M24" s="108">
        <v>0</v>
      </c>
      <c r="N24" s="108">
        <v>0</v>
      </c>
      <c r="O24" s="108">
        <v>0</v>
      </c>
      <c r="P24" s="108">
        <v>0</v>
      </c>
      <c r="Q24" s="108">
        <v>0</v>
      </c>
      <c r="R24" s="108">
        <v>0</v>
      </c>
      <c r="S24" s="108">
        <v>0</v>
      </c>
      <c r="T24" s="108">
        <v>0</v>
      </c>
      <c r="U24" s="108">
        <v>0</v>
      </c>
      <c r="V24" s="108">
        <v>0</v>
      </c>
      <c r="W24" s="108">
        <v>0</v>
      </c>
      <c r="X24" s="108">
        <v>0</v>
      </c>
      <c r="Y24" s="108">
        <v>0</v>
      </c>
      <c r="Z24" s="108">
        <v>0</v>
      </c>
      <c r="AA24" s="108">
        <v>0</v>
      </c>
      <c r="AB24" s="108">
        <v>0</v>
      </c>
      <c r="AC24" s="108">
        <v>0</v>
      </c>
      <c r="AD24" s="108">
        <v>0</v>
      </c>
      <c r="AE24" s="108">
        <v>0</v>
      </c>
      <c r="AF24" s="108">
        <v>0</v>
      </c>
      <c r="AG24" s="108">
        <v>0</v>
      </c>
      <c r="AH24" s="108">
        <v>0</v>
      </c>
      <c r="AI24" s="108">
        <v>0</v>
      </c>
      <c r="AJ24" s="108">
        <v>0</v>
      </c>
      <c r="AK24" s="108">
        <v>0</v>
      </c>
      <c r="AL24" s="108">
        <v>0</v>
      </c>
      <c r="AM24" s="108">
        <v>0</v>
      </c>
      <c r="AN24" s="108">
        <v>0</v>
      </c>
      <c r="AO24" s="108">
        <v>0</v>
      </c>
      <c r="AP24" s="108">
        <v>0</v>
      </c>
      <c r="AQ24" s="108">
        <v>0</v>
      </c>
      <c r="AR24" s="108">
        <v>0</v>
      </c>
      <c r="AS24" s="108">
        <v>0</v>
      </c>
      <c r="AT24" s="108">
        <v>0</v>
      </c>
      <c r="AU24" s="108">
        <v>0</v>
      </c>
      <c r="AV24" s="108">
        <v>0</v>
      </c>
      <c r="AW24" s="108">
        <v>0</v>
      </c>
      <c r="AX24" s="108">
        <v>0</v>
      </c>
      <c r="AY24" s="108">
        <v>0</v>
      </c>
      <c r="AZ24" s="108">
        <v>0</v>
      </c>
      <c r="BA24" s="108">
        <v>0</v>
      </c>
      <c r="BB24" s="108">
        <v>0</v>
      </c>
      <c r="BC24" s="108">
        <v>0</v>
      </c>
      <c r="BD24" s="108">
        <v>4344636</v>
      </c>
      <c r="BE24" s="108">
        <v>4344771</v>
      </c>
      <c r="BF24" s="108">
        <v>437</v>
      </c>
      <c r="BG24" s="108">
        <v>0</v>
      </c>
      <c r="BH24" s="108">
        <v>2172427</v>
      </c>
      <c r="BI24" s="108">
        <v>0</v>
      </c>
      <c r="BJ24" s="108">
        <v>0</v>
      </c>
      <c r="BK24" s="108">
        <v>0</v>
      </c>
      <c r="BL24" s="108">
        <v>0</v>
      </c>
      <c r="BM24" s="108">
        <v>0</v>
      </c>
      <c r="BN24" s="108">
        <v>0</v>
      </c>
      <c r="BO24" s="108">
        <v>0</v>
      </c>
      <c r="BP24" s="108">
        <v>0</v>
      </c>
      <c r="BQ24" s="108"/>
      <c r="BR24" s="108"/>
      <c r="BS24" s="108"/>
      <c r="BT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</row>
    <row r="25" spans="1:85" hidden="1" outlineLevel="2" x14ac:dyDescent="0.25">
      <c r="A25" s="103" t="s">
        <v>1753</v>
      </c>
      <c r="B25" s="103">
        <f t="shared" si="0"/>
        <v>4</v>
      </c>
      <c r="C25" s="103" t="s">
        <v>44</v>
      </c>
      <c r="D25" s="103" t="s">
        <v>45</v>
      </c>
      <c r="E25" s="104">
        <f t="shared" si="3"/>
        <v>0</v>
      </c>
      <c r="F25" s="104">
        <f t="shared" si="1"/>
        <v>0</v>
      </c>
      <c r="G25" s="104">
        <f t="shared" si="2"/>
        <v>0</v>
      </c>
      <c r="H25" s="104">
        <f t="shared" si="4"/>
        <v>0</v>
      </c>
      <c r="I25" s="104">
        <f t="shared" si="5"/>
        <v>0</v>
      </c>
      <c r="J25" s="104">
        <f t="shared" si="6"/>
        <v>0</v>
      </c>
      <c r="K25" s="104">
        <f t="shared" si="7"/>
        <v>0</v>
      </c>
      <c r="L25" s="150"/>
      <c r="M25" s="104">
        <v>0</v>
      </c>
      <c r="N25" s="104">
        <v>0</v>
      </c>
      <c r="O25" s="104">
        <v>0</v>
      </c>
      <c r="P25" s="104">
        <v>0</v>
      </c>
      <c r="Q25" s="104">
        <v>0</v>
      </c>
      <c r="R25" s="104">
        <v>0</v>
      </c>
      <c r="S25" s="104">
        <v>0</v>
      </c>
      <c r="T25" s="104">
        <v>0</v>
      </c>
      <c r="U25" s="104">
        <v>0</v>
      </c>
      <c r="V25" s="104">
        <v>0</v>
      </c>
      <c r="W25" s="104">
        <v>0</v>
      </c>
      <c r="X25" s="104">
        <v>0</v>
      </c>
      <c r="Y25" s="104">
        <v>0</v>
      </c>
      <c r="Z25" s="104">
        <v>0</v>
      </c>
      <c r="AA25" s="104">
        <v>0</v>
      </c>
      <c r="AB25" s="104">
        <v>0</v>
      </c>
      <c r="AC25" s="104">
        <v>0</v>
      </c>
      <c r="AD25" s="104">
        <v>0</v>
      </c>
      <c r="AE25" s="104">
        <v>0</v>
      </c>
      <c r="AF25" s="104">
        <v>0</v>
      </c>
      <c r="AG25" s="104">
        <v>0</v>
      </c>
      <c r="AH25" s="104">
        <v>0</v>
      </c>
      <c r="AI25" s="104">
        <v>0</v>
      </c>
      <c r="AJ25" s="104">
        <v>0</v>
      </c>
      <c r="AK25" s="104">
        <v>0</v>
      </c>
      <c r="AL25" s="104">
        <v>0</v>
      </c>
      <c r="AM25" s="104">
        <v>0</v>
      </c>
      <c r="AN25" s="104">
        <v>0</v>
      </c>
      <c r="AO25" s="104">
        <v>0</v>
      </c>
      <c r="AP25" s="104">
        <v>0</v>
      </c>
      <c r="AQ25" s="104">
        <v>0</v>
      </c>
      <c r="AR25" s="104">
        <v>0</v>
      </c>
      <c r="AS25" s="104">
        <v>0</v>
      </c>
      <c r="AT25" s="104">
        <v>0</v>
      </c>
      <c r="AU25" s="104">
        <v>0</v>
      </c>
      <c r="AV25" s="104">
        <v>0</v>
      </c>
      <c r="AW25" s="104">
        <v>0</v>
      </c>
      <c r="AX25" s="104">
        <v>0</v>
      </c>
      <c r="AY25" s="104">
        <v>0</v>
      </c>
      <c r="AZ25" s="104">
        <v>0</v>
      </c>
      <c r="BA25" s="104">
        <v>0</v>
      </c>
      <c r="BB25" s="104">
        <v>0</v>
      </c>
      <c r="BC25" s="104">
        <v>0</v>
      </c>
      <c r="BD25" s="104">
        <v>0</v>
      </c>
      <c r="BE25" s="104">
        <v>0</v>
      </c>
      <c r="BF25" s="104">
        <v>0</v>
      </c>
      <c r="BG25" s="104">
        <v>0</v>
      </c>
      <c r="BH25" s="104">
        <v>0</v>
      </c>
      <c r="BI25" s="104">
        <v>0</v>
      </c>
      <c r="BJ25" s="104">
        <v>0</v>
      </c>
      <c r="BK25" s="104">
        <v>0</v>
      </c>
      <c r="BL25" s="104">
        <v>0</v>
      </c>
      <c r="BM25" s="104">
        <v>0</v>
      </c>
      <c r="BN25" s="104">
        <v>0</v>
      </c>
      <c r="BO25" s="104">
        <v>0</v>
      </c>
      <c r="BP25" s="104">
        <v>0</v>
      </c>
      <c r="BQ25" s="104"/>
      <c r="BR25" s="104"/>
      <c r="BS25" s="104"/>
      <c r="BT25" s="104"/>
      <c r="BV25" s="144"/>
      <c r="BW25" s="144"/>
      <c r="BX25" s="144"/>
      <c r="BY25" s="144"/>
      <c r="BZ25" s="144"/>
      <c r="CA25" s="144"/>
      <c r="CB25" s="144"/>
      <c r="CC25" s="144"/>
      <c r="CD25" s="144"/>
      <c r="CE25" s="144"/>
      <c r="CF25" s="144"/>
      <c r="CG25" s="144"/>
    </row>
    <row r="26" spans="1:85" hidden="1" outlineLevel="3" x14ac:dyDescent="0.25">
      <c r="A26" s="105" t="s">
        <v>1753</v>
      </c>
      <c r="B26" s="105">
        <f t="shared" si="0"/>
        <v>6</v>
      </c>
      <c r="C26" s="105" t="s">
        <v>46</v>
      </c>
      <c r="D26" s="105" t="s">
        <v>47</v>
      </c>
      <c r="E26" s="26">
        <f t="shared" si="3"/>
        <v>0</v>
      </c>
      <c r="F26" s="26">
        <f t="shared" si="1"/>
        <v>0</v>
      </c>
      <c r="G26" s="26">
        <f t="shared" si="2"/>
        <v>0</v>
      </c>
      <c r="H26" s="26">
        <f t="shared" si="4"/>
        <v>0</v>
      </c>
      <c r="I26" s="26">
        <f t="shared" si="5"/>
        <v>0</v>
      </c>
      <c r="J26" s="26">
        <f t="shared" si="6"/>
        <v>0</v>
      </c>
      <c r="K26" s="26">
        <f t="shared" si="7"/>
        <v>0</v>
      </c>
      <c r="L26" s="150"/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6">
        <v>0</v>
      </c>
      <c r="AD26" s="26">
        <v>0</v>
      </c>
      <c r="AE26" s="26">
        <v>0</v>
      </c>
      <c r="AF26" s="26">
        <v>0</v>
      </c>
      <c r="AG26" s="26">
        <v>0</v>
      </c>
      <c r="AH26" s="26">
        <v>0</v>
      </c>
      <c r="AI26" s="26">
        <v>0</v>
      </c>
      <c r="AJ26" s="26">
        <v>0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0</v>
      </c>
      <c r="AR26" s="26">
        <v>0</v>
      </c>
      <c r="AS26" s="26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0</v>
      </c>
      <c r="AZ26" s="26">
        <v>0</v>
      </c>
      <c r="BA26" s="26">
        <v>0</v>
      </c>
      <c r="BB26" s="26">
        <v>0</v>
      </c>
      <c r="BC26" s="26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0</v>
      </c>
      <c r="BK26" s="26">
        <v>0</v>
      </c>
      <c r="BL26" s="26">
        <v>0</v>
      </c>
      <c r="BM26" s="26">
        <v>0</v>
      </c>
      <c r="BN26" s="26">
        <v>0</v>
      </c>
      <c r="BO26" s="26">
        <v>0</v>
      </c>
      <c r="BP26" s="26">
        <v>0</v>
      </c>
      <c r="BQ26" s="26"/>
      <c r="BR26" s="26"/>
      <c r="BS26" s="26"/>
      <c r="BT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</row>
    <row r="27" spans="1:85" hidden="1" outlineLevel="2" x14ac:dyDescent="0.25">
      <c r="A27" s="103" t="s">
        <v>1753</v>
      </c>
      <c r="B27" s="103">
        <f t="shared" si="0"/>
        <v>4</v>
      </c>
      <c r="C27" s="103" t="s">
        <v>48</v>
      </c>
      <c r="D27" s="103" t="s">
        <v>49</v>
      </c>
      <c r="E27" s="104">
        <f t="shared" si="3"/>
        <v>0</v>
      </c>
      <c r="F27" s="104">
        <f t="shared" si="1"/>
        <v>453002220</v>
      </c>
      <c r="G27" s="104">
        <f t="shared" si="2"/>
        <v>1500677242</v>
      </c>
      <c r="H27" s="104">
        <f t="shared" si="4"/>
        <v>2915650310.6599998</v>
      </c>
      <c r="I27" s="104">
        <f t="shared" si="5"/>
        <v>2133636971.6600001</v>
      </c>
      <c r="J27" s="104">
        <f t="shared" si="6"/>
        <v>2226834102.3099999</v>
      </c>
      <c r="K27" s="104">
        <f t="shared" si="7"/>
        <v>0</v>
      </c>
      <c r="L27" s="150"/>
      <c r="M27" s="104">
        <v>0</v>
      </c>
      <c r="N27" s="104">
        <v>0</v>
      </c>
      <c r="O27" s="104">
        <v>0</v>
      </c>
      <c r="P27" s="104">
        <v>0</v>
      </c>
      <c r="Q27" s="104">
        <v>0</v>
      </c>
      <c r="R27" s="104">
        <v>0</v>
      </c>
      <c r="S27" s="104">
        <v>0</v>
      </c>
      <c r="T27" s="104">
        <v>0</v>
      </c>
      <c r="U27" s="104">
        <v>0</v>
      </c>
      <c r="V27" s="104">
        <v>0</v>
      </c>
      <c r="W27" s="104">
        <v>0</v>
      </c>
      <c r="X27" s="104">
        <v>0</v>
      </c>
      <c r="Y27" s="104">
        <v>1120007528</v>
      </c>
      <c r="Z27" s="104">
        <v>1126358693</v>
      </c>
      <c r="AA27" s="104">
        <v>1133842618</v>
      </c>
      <c r="AB27" s="104">
        <v>1140404225</v>
      </c>
      <c r="AC27" s="104">
        <v>1146981417</v>
      </c>
      <c r="AD27" s="104">
        <v>1153345825</v>
      </c>
      <c r="AE27" s="104">
        <v>1156198079</v>
      </c>
      <c r="AF27" s="104">
        <v>1158907115</v>
      </c>
      <c r="AG27" s="104">
        <v>1161470243</v>
      </c>
      <c r="AH27" s="104">
        <v>1173779703</v>
      </c>
      <c r="AI27" s="104">
        <v>444286418</v>
      </c>
      <c r="AJ27" s="104">
        <v>453002220</v>
      </c>
      <c r="AK27" s="104">
        <v>157056977</v>
      </c>
      <c r="AL27" s="104">
        <v>161119795</v>
      </c>
      <c r="AM27" s="104">
        <v>105952100</v>
      </c>
      <c r="AN27" s="104">
        <v>110084868</v>
      </c>
      <c r="AO27" s="104">
        <v>114343650</v>
      </c>
      <c r="AP27" s="104">
        <v>120407004</v>
      </c>
      <c r="AQ27" s="104">
        <v>125678611</v>
      </c>
      <c r="AR27" s="104">
        <v>1432305482</v>
      </c>
      <c r="AS27" s="104">
        <v>1447302993</v>
      </c>
      <c r="AT27" s="104">
        <v>1460776235</v>
      </c>
      <c r="AU27" s="104">
        <v>1465700904</v>
      </c>
      <c r="AV27" s="104">
        <v>1500677242</v>
      </c>
      <c r="AW27" s="104">
        <v>1611152731.21</v>
      </c>
      <c r="AX27" s="104">
        <v>1619273150.21</v>
      </c>
      <c r="AY27" s="104">
        <v>1941982819.6600001</v>
      </c>
      <c r="AZ27" s="104">
        <v>1985261789.6600001</v>
      </c>
      <c r="BA27" s="104">
        <v>1385890466.6600001</v>
      </c>
      <c r="BB27" s="104">
        <v>1401280894.6600001</v>
      </c>
      <c r="BC27" s="104">
        <v>2121098053.6600001</v>
      </c>
      <c r="BD27" s="104">
        <v>2133636971.6600001</v>
      </c>
      <c r="BE27" s="104">
        <v>2137471472.6600001</v>
      </c>
      <c r="BF27" s="104">
        <v>2157516113.6599998</v>
      </c>
      <c r="BG27" s="104">
        <v>2164068069.6599998</v>
      </c>
      <c r="BH27" s="104">
        <v>2915650310.6599998</v>
      </c>
      <c r="BI27" s="104">
        <v>2184179380.6599998</v>
      </c>
      <c r="BJ27" s="104">
        <v>2186488296.6599998</v>
      </c>
      <c r="BK27" s="104">
        <v>2194275522.6599998</v>
      </c>
      <c r="BL27" s="104">
        <v>2202976737.6599998</v>
      </c>
      <c r="BM27" s="104">
        <v>2209815716.02</v>
      </c>
      <c r="BN27" s="104">
        <v>2215611047.0599999</v>
      </c>
      <c r="BO27" s="104">
        <v>2219983366.54</v>
      </c>
      <c r="BP27" s="104">
        <v>2226834102.3099999</v>
      </c>
      <c r="BQ27" s="104"/>
      <c r="BR27" s="104"/>
      <c r="BS27" s="104"/>
      <c r="BT27" s="104"/>
      <c r="BU27" s="24" t="s">
        <v>2007</v>
      </c>
      <c r="BV27" s="144"/>
      <c r="BW27" s="144"/>
      <c r="BX27" s="144"/>
      <c r="BY27" s="144"/>
      <c r="BZ27" s="144"/>
      <c r="CA27" s="144"/>
      <c r="CB27" s="144"/>
      <c r="CC27" s="144"/>
      <c r="CD27" s="144"/>
      <c r="CE27" s="144"/>
      <c r="CF27" s="144"/>
      <c r="CG27" s="144"/>
    </row>
    <row r="28" spans="1:85" hidden="1" outlineLevel="3" x14ac:dyDescent="0.25">
      <c r="A28" s="105" t="s">
        <v>1753</v>
      </c>
      <c r="B28" s="105">
        <f t="shared" si="0"/>
        <v>6</v>
      </c>
      <c r="C28" s="105" t="s">
        <v>50</v>
      </c>
      <c r="D28" s="105" t="s">
        <v>51</v>
      </c>
      <c r="E28" s="26">
        <f t="shared" si="3"/>
        <v>0</v>
      </c>
      <c r="F28" s="26">
        <f t="shared" si="1"/>
        <v>453002220</v>
      </c>
      <c r="G28" s="26">
        <f t="shared" si="2"/>
        <v>1500677242</v>
      </c>
      <c r="H28" s="26">
        <f t="shared" si="4"/>
        <v>2915650310.6599998</v>
      </c>
      <c r="I28" s="26">
        <f t="shared" si="5"/>
        <v>2133636971.6600001</v>
      </c>
      <c r="J28" s="26">
        <f t="shared" si="6"/>
        <v>2226834102.3099999</v>
      </c>
      <c r="K28" s="26">
        <f t="shared" si="7"/>
        <v>0</v>
      </c>
      <c r="L28" s="150"/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1120007528</v>
      </c>
      <c r="Z28" s="26">
        <v>1126358693</v>
      </c>
      <c r="AA28" s="26">
        <v>1133842618</v>
      </c>
      <c r="AB28" s="26">
        <v>1140404225</v>
      </c>
      <c r="AC28" s="26">
        <v>1146981417</v>
      </c>
      <c r="AD28" s="26">
        <v>1153345825</v>
      </c>
      <c r="AE28" s="26">
        <v>1156198079</v>
      </c>
      <c r="AF28" s="26">
        <v>1158907115</v>
      </c>
      <c r="AG28" s="26">
        <v>1161470243</v>
      </c>
      <c r="AH28" s="26">
        <v>1173779703</v>
      </c>
      <c r="AI28" s="26">
        <v>444286418</v>
      </c>
      <c r="AJ28" s="26">
        <v>453002220</v>
      </c>
      <c r="AK28" s="26">
        <v>157056977</v>
      </c>
      <c r="AL28" s="26">
        <v>161119795</v>
      </c>
      <c r="AM28" s="26">
        <v>105952100</v>
      </c>
      <c r="AN28" s="26">
        <v>110084868</v>
      </c>
      <c r="AO28" s="26">
        <v>114343650</v>
      </c>
      <c r="AP28" s="26">
        <v>120407004</v>
      </c>
      <c r="AQ28" s="26">
        <v>125678611</v>
      </c>
      <c r="AR28" s="26">
        <v>1432305482</v>
      </c>
      <c r="AS28" s="26">
        <v>1447302993</v>
      </c>
      <c r="AT28" s="26">
        <v>1460776235</v>
      </c>
      <c r="AU28" s="26">
        <v>1465700904</v>
      </c>
      <c r="AV28" s="26">
        <v>1500677242</v>
      </c>
      <c r="AW28" s="26">
        <v>1611152731.21</v>
      </c>
      <c r="AX28" s="26">
        <v>1619273150.21</v>
      </c>
      <c r="AY28" s="26">
        <v>1941982819.6600001</v>
      </c>
      <c r="AZ28" s="26">
        <v>1985261789.6600001</v>
      </c>
      <c r="BA28" s="26">
        <v>1385890466.6600001</v>
      </c>
      <c r="BB28" s="26">
        <v>1401280894.6600001</v>
      </c>
      <c r="BC28" s="26">
        <v>2121098053.6600001</v>
      </c>
      <c r="BD28" s="26">
        <v>2133636971.6600001</v>
      </c>
      <c r="BE28" s="26">
        <v>2137471472.6600001</v>
      </c>
      <c r="BF28" s="26">
        <v>2157516113.6599998</v>
      </c>
      <c r="BG28" s="26">
        <v>2164068069.6599998</v>
      </c>
      <c r="BH28" s="26">
        <v>2915650310.6599998</v>
      </c>
      <c r="BI28" s="26">
        <v>2184179380.6599998</v>
      </c>
      <c r="BJ28" s="26">
        <v>2186488296.6599998</v>
      </c>
      <c r="BK28" s="26">
        <v>2194275522.6599998</v>
      </c>
      <c r="BL28" s="26">
        <v>2202976737.6599998</v>
      </c>
      <c r="BM28" s="26">
        <v>2209815716.02</v>
      </c>
      <c r="BN28" s="26">
        <v>2215611047.0599999</v>
      </c>
      <c r="BO28" s="26">
        <v>2219983366.54</v>
      </c>
      <c r="BP28" s="26">
        <v>2226834102.3099999</v>
      </c>
      <c r="BQ28" s="26"/>
      <c r="BR28" s="26"/>
      <c r="BS28" s="26"/>
      <c r="BT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</row>
    <row r="29" spans="1:85" hidden="1" outlineLevel="3" x14ac:dyDescent="0.25">
      <c r="A29" s="106" t="s">
        <v>1753</v>
      </c>
      <c r="B29" s="106">
        <f t="shared" si="0"/>
        <v>8</v>
      </c>
      <c r="C29" s="106" t="s">
        <v>52</v>
      </c>
      <c r="D29" s="106" t="s">
        <v>53</v>
      </c>
      <c r="E29" s="107">
        <f t="shared" si="3"/>
        <v>0</v>
      </c>
      <c r="F29" s="107">
        <f t="shared" si="1"/>
        <v>0</v>
      </c>
      <c r="G29" s="107">
        <f t="shared" si="2"/>
        <v>0</v>
      </c>
      <c r="H29" s="108">
        <f t="shared" si="4"/>
        <v>0</v>
      </c>
      <c r="I29" s="108">
        <f t="shared" si="5"/>
        <v>0</v>
      </c>
      <c r="J29" s="108">
        <f t="shared" si="6"/>
        <v>0</v>
      </c>
      <c r="K29" s="108">
        <f t="shared" si="7"/>
        <v>0</v>
      </c>
      <c r="L29" s="150"/>
      <c r="M29" s="108">
        <v>0</v>
      </c>
      <c r="N29" s="108">
        <v>0</v>
      </c>
      <c r="O29" s="108">
        <v>0</v>
      </c>
      <c r="P29" s="108">
        <v>0</v>
      </c>
      <c r="Q29" s="108">
        <v>0</v>
      </c>
      <c r="R29" s="108">
        <v>0</v>
      </c>
      <c r="S29" s="108">
        <v>0</v>
      </c>
      <c r="T29" s="108">
        <v>0</v>
      </c>
      <c r="U29" s="108">
        <v>0</v>
      </c>
      <c r="V29" s="108">
        <v>0</v>
      </c>
      <c r="W29" s="108">
        <v>0</v>
      </c>
      <c r="X29" s="108">
        <v>0</v>
      </c>
      <c r="Y29" s="108">
        <v>475151319</v>
      </c>
      <c r="Z29" s="108">
        <v>476535771</v>
      </c>
      <c r="AA29" s="108">
        <v>478298281</v>
      </c>
      <c r="AB29" s="108">
        <v>479877054</v>
      </c>
      <c r="AC29" s="108">
        <v>481255677</v>
      </c>
      <c r="AD29" s="108">
        <v>482540554</v>
      </c>
      <c r="AE29" s="108">
        <v>483695407</v>
      </c>
      <c r="AF29" s="108">
        <v>484687469</v>
      </c>
      <c r="AG29" s="108">
        <v>485781743</v>
      </c>
      <c r="AH29" s="108">
        <v>486608524</v>
      </c>
      <c r="AI29" s="108">
        <v>0</v>
      </c>
      <c r="AJ29" s="108">
        <v>0</v>
      </c>
      <c r="AK29" s="108">
        <v>0</v>
      </c>
      <c r="AL29" s="108">
        <v>0</v>
      </c>
      <c r="AM29" s="108">
        <v>0</v>
      </c>
      <c r="AN29" s="108">
        <v>0</v>
      </c>
      <c r="AO29" s="108">
        <v>0</v>
      </c>
      <c r="AP29" s="108">
        <v>0</v>
      </c>
      <c r="AQ29" s="108">
        <v>0</v>
      </c>
      <c r="AR29" s="108">
        <v>0</v>
      </c>
      <c r="AS29" s="108">
        <v>0</v>
      </c>
      <c r="AT29" s="108">
        <v>0</v>
      </c>
      <c r="AU29" s="108">
        <v>0</v>
      </c>
      <c r="AV29" s="108">
        <v>0</v>
      </c>
      <c r="AW29" s="108">
        <v>0</v>
      </c>
      <c r="AX29" s="108">
        <v>0</v>
      </c>
      <c r="AY29" s="108">
        <v>0</v>
      </c>
      <c r="AZ29" s="108">
        <v>0</v>
      </c>
      <c r="BA29" s="108">
        <v>0</v>
      </c>
      <c r="BB29" s="108">
        <v>0</v>
      </c>
      <c r="BC29" s="108">
        <v>0</v>
      </c>
      <c r="BD29" s="108">
        <v>0</v>
      </c>
      <c r="BE29" s="108">
        <v>0</v>
      </c>
      <c r="BF29" s="108">
        <v>0</v>
      </c>
      <c r="BG29" s="108">
        <v>0</v>
      </c>
      <c r="BH29" s="108">
        <v>0</v>
      </c>
      <c r="BI29" s="108">
        <v>0</v>
      </c>
      <c r="BJ29" s="108">
        <v>0</v>
      </c>
      <c r="BK29" s="108">
        <v>0</v>
      </c>
      <c r="BL29" s="108">
        <v>0</v>
      </c>
      <c r="BM29" s="108">
        <v>0</v>
      </c>
      <c r="BN29" s="108">
        <v>0</v>
      </c>
      <c r="BO29" s="108">
        <v>0</v>
      </c>
      <c r="BP29" s="108">
        <v>0</v>
      </c>
      <c r="BQ29" s="108"/>
      <c r="BR29" s="108"/>
      <c r="BS29" s="108"/>
      <c r="BT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</row>
    <row r="30" spans="1:85" hidden="1" outlineLevel="3" x14ac:dyDescent="0.25">
      <c r="A30" s="106" t="s">
        <v>1753</v>
      </c>
      <c r="B30" s="106">
        <f t="shared" si="0"/>
        <v>8</v>
      </c>
      <c r="C30" s="106" t="s">
        <v>54</v>
      </c>
      <c r="D30" s="106" t="s">
        <v>55</v>
      </c>
      <c r="E30" s="107">
        <f t="shared" si="3"/>
        <v>0</v>
      </c>
      <c r="F30" s="107">
        <f t="shared" si="1"/>
        <v>381835179</v>
      </c>
      <c r="G30" s="107">
        <f t="shared" si="2"/>
        <v>1423796113</v>
      </c>
      <c r="H30" s="108">
        <f t="shared" si="4"/>
        <v>1623104886.02</v>
      </c>
      <c r="I30" s="108">
        <f t="shared" si="5"/>
        <v>869307890.01999998</v>
      </c>
      <c r="J30" s="108">
        <f t="shared" si="6"/>
        <v>908436766.00999999</v>
      </c>
      <c r="K30" s="108">
        <f t="shared" si="7"/>
        <v>0</v>
      </c>
      <c r="L30" s="150"/>
      <c r="M30" s="108">
        <v>0</v>
      </c>
      <c r="N30" s="108">
        <v>0</v>
      </c>
      <c r="O30" s="108">
        <v>0</v>
      </c>
      <c r="P30" s="108">
        <v>0</v>
      </c>
      <c r="Q30" s="108">
        <v>0</v>
      </c>
      <c r="R30" s="108">
        <v>0</v>
      </c>
      <c r="S30" s="108">
        <v>0</v>
      </c>
      <c r="T30" s="108">
        <v>0</v>
      </c>
      <c r="U30" s="108">
        <v>0</v>
      </c>
      <c r="V30" s="108">
        <v>0</v>
      </c>
      <c r="W30" s="108">
        <v>0</v>
      </c>
      <c r="X30" s="108">
        <v>0</v>
      </c>
      <c r="Y30" s="108">
        <v>613443153</v>
      </c>
      <c r="Z30" s="108">
        <v>615195944</v>
      </c>
      <c r="AA30" s="108">
        <v>617684813</v>
      </c>
      <c r="AB30" s="108">
        <v>619436462</v>
      </c>
      <c r="AC30" s="108">
        <v>621387225</v>
      </c>
      <c r="AD30" s="108">
        <v>623229516</v>
      </c>
      <c r="AE30" s="108">
        <v>624926917</v>
      </c>
      <c r="AF30" s="108">
        <v>626643891</v>
      </c>
      <c r="AG30" s="108">
        <v>628112745</v>
      </c>
      <c r="AH30" s="108">
        <v>629932768</v>
      </c>
      <c r="AI30" s="108">
        <v>380296224</v>
      </c>
      <c r="AJ30" s="108">
        <v>381835179</v>
      </c>
      <c r="AK30" s="108">
        <v>81835179</v>
      </c>
      <c r="AL30" s="108">
        <v>81835179</v>
      </c>
      <c r="AM30" s="108">
        <v>84550477</v>
      </c>
      <c r="AN30" s="108">
        <v>84550477</v>
      </c>
      <c r="AO30" s="108">
        <v>84550477</v>
      </c>
      <c r="AP30" s="108">
        <v>86078309</v>
      </c>
      <c r="AQ30" s="108">
        <v>86619093</v>
      </c>
      <c r="AR30" s="108">
        <v>1388419079</v>
      </c>
      <c r="AS30" s="108">
        <v>1398506762</v>
      </c>
      <c r="AT30" s="108">
        <v>1407050434</v>
      </c>
      <c r="AU30" s="108">
        <v>1407050434</v>
      </c>
      <c r="AV30" s="108">
        <v>1423796113</v>
      </c>
      <c r="AW30" s="108">
        <v>1432465607.5699999</v>
      </c>
      <c r="AX30" s="108">
        <v>1440586026.5699999</v>
      </c>
      <c r="AY30" s="108">
        <v>1450027206.02</v>
      </c>
      <c r="AZ30" s="108">
        <v>1450027206.02</v>
      </c>
      <c r="BA30" s="108">
        <v>844770344.01999998</v>
      </c>
      <c r="BB30" s="108">
        <v>844770344.01999998</v>
      </c>
      <c r="BC30" s="108">
        <v>862983754.01999998</v>
      </c>
      <c r="BD30" s="108">
        <v>869307890.01999998</v>
      </c>
      <c r="BE30" s="108">
        <v>873142391.01999998</v>
      </c>
      <c r="BF30" s="108">
        <v>876873706.01999998</v>
      </c>
      <c r="BG30" s="108">
        <v>880543182.01999998</v>
      </c>
      <c r="BH30" s="108">
        <v>1623104886.02</v>
      </c>
      <c r="BI30" s="108">
        <v>887037884.01999998</v>
      </c>
      <c r="BJ30" s="108">
        <v>890172468.01999998</v>
      </c>
      <c r="BK30" s="108">
        <v>893610439.01999998</v>
      </c>
      <c r="BL30" s="108">
        <v>897476193.01999998</v>
      </c>
      <c r="BM30" s="108">
        <v>900242561.14999998</v>
      </c>
      <c r="BN30" s="108">
        <v>902694929.14999998</v>
      </c>
      <c r="BO30" s="108">
        <v>905223782.55999994</v>
      </c>
      <c r="BP30" s="108">
        <v>908436766.00999999</v>
      </c>
      <c r="BQ30" s="108"/>
      <c r="BR30" s="108"/>
      <c r="BS30" s="108"/>
      <c r="BT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</row>
    <row r="31" spans="1:85" hidden="1" outlineLevel="3" x14ac:dyDescent="0.25">
      <c r="A31" s="106" t="s">
        <v>1753</v>
      </c>
      <c r="B31" s="106">
        <f t="shared" si="0"/>
        <v>8</v>
      </c>
      <c r="C31" s="106" t="s">
        <v>56</v>
      </c>
      <c r="D31" s="106" t="s">
        <v>57</v>
      </c>
      <c r="E31" s="107">
        <f t="shared" si="3"/>
        <v>0</v>
      </c>
      <c r="F31" s="107">
        <f t="shared" si="1"/>
        <v>0</v>
      </c>
      <c r="G31" s="107">
        <f t="shared" si="2"/>
        <v>0</v>
      </c>
      <c r="H31" s="108">
        <f t="shared" si="4"/>
        <v>0</v>
      </c>
      <c r="I31" s="108">
        <f t="shared" si="5"/>
        <v>0</v>
      </c>
      <c r="J31" s="108">
        <f t="shared" si="6"/>
        <v>0</v>
      </c>
      <c r="K31" s="108">
        <f t="shared" si="7"/>
        <v>0</v>
      </c>
      <c r="L31" s="150"/>
      <c r="M31" s="108">
        <v>0</v>
      </c>
      <c r="N31" s="108">
        <v>0</v>
      </c>
      <c r="O31" s="108">
        <v>0</v>
      </c>
      <c r="P31" s="108">
        <v>0</v>
      </c>
      <c r="Q31" s="108">
        <v>0</v>
      </c>
      <c r="R31" s="108">
        <v>0</v>
      </c>
      <c r="S31" s="108">
        <v>0</v>
      </c>
      <c r="T31" s="108">
        <v>0</v>
      </c>
      <c r="U31" s="108">
        <v>0</v>
      </c>
      <c r="V31" s="108">
        <v>0</v>
      </c>
      <c r="W31" s="108">
        <v>0</v>
      </c>
      <c r="X31" s="108">
        <v>0</v>
      </c>
      <c r="Y31" s="108">
        <v>0</v>
      </c>
      <c r="Z31" s="108">
        <v>0</v>
      </c>
      <c r="AA31" s="108">
        <v>0</v>
      </c>
      <c r="AB31" s="108">
        <v>0</v>
      </c>
      <c r="AC31" s="108">
        <v>0</v>
      </c>
      <c r="AD31" s="108">
        <v>0</v>
      </c>
      <c r="AE31" s="108">
        <v>0</v>
      </c>
      <c r="AF31" s="108">
        <v>0</v>
      </c>
      <c r="AG31" s="108">
        <v>0</v>
      </c>
      <c r="AH31" s="108">
        <v>0</v>
      </c>
      <c r="AI31" s="108">
        <v>0</v>
      </c>
      <c r="AJ31" s="108">
        <v>0</v>
      </c>
      <c r="AK31" s="108">
        <v>0</v>
      </c>
      <c r="AL31" s="108">
        <v>0</v>
      </c>
      <c r="AM31" s="108">
        <v>0</v>
      </c>
      <c r="AN31" s="108">
        <v>0</v>
      </c>
      <c r="AO31" s="108">
        <v>0</v>
      </c>
      <c r="AP31" s="108">
        <v>0</v>
      </c>
      <c r="AQ31" s="108">
        <v>0</v>
      </c>
      <c r="AR31" s="108">
        <v>0</v>
      </c>
      <c r="AS31" s="108">
        <v>0</v>
      </c>
      <c r="AT31" s="108">
        <v>0</v>
      </c>
      <c r="AU31" s="108">
        <v>0</v>
      </c>
      <c r="AV31" s="108">
        <v>0</v>
      </c>
      <c r="AW31" s="108">
        <v>0</v>
      </c>
      <c r="AX31" s="108">
        <v>0</v>
      </c>
      <c r="AY31" s="108">
        <v>0</v>
      </c>
      <c r="AZ31" s="108">
        <v>0</v>
      </c>
      <c r="BA31" s="108">
        <v>0</v>
      </c>
      <c r="BB31" s="108">
        <v>0</v>
      </c>
      <c r="BC31" s="108">
        <v>0</v>
      </c>
      <c r="BD31" s="108">
        <v>0</v>
      </c>
      <c r="BE31" s="108">
        <v>0</v>
      </c>
      <c r="BF31" s="108">
        <v>0</v>
      </c>
      <c r="BG31" s="108">
        <v>0</v>
      </c>
      <c r="BH31" s="108">
        <v>0</v>
      </c>
      <c r="BI31" s="108">
        <v>0</v>
      </c>
      <c r="BJ31" s="108">
        <v>0</v>
      </c>
      <c r="BK31" s="108">
        <v>0</v>
      </c>
      <c r="BL31" s="108">
        <v>0</v>
      </c>
      <c r="BM31" s="108">
        <v>0</v>
      </c>
      <c r="BN31" s="108">
        <v>0</v>
      </c>
      <c r="BO31" s="108">
        <v>0</v>
      </c>
      <c r="BP31" s="108">
        <v>0</v>
      </c>
      <c r="BQ31" s="108"/>
      <c r="BR31" s="108"/>
      <c r="BS31" s="108"/>
      <c r="BT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</row>
    <row r="32" spans="1:85" hidden="1" outlineLevel="3" x14ac:dyDescent="0.25">
      <c r="A32" s="106" t="s">
        <v>1753</v>
      </c>
      <c r="B32" s="106">
        <f t="shared" si="0"/>
        <v>8</v>
      </c>
      <c r="C32" s="106" t="s">
        <v>58</v>
      </c>
      <c r="D32" s="106" t="s">
        <v>59</v>
      </c>
      <c r="E32" s="107">
        <f t="shared" si="3"/>
        <v>0</v>
      </c>
      <c r="F32" s="107">
        <f t="shared" si="1"/>
        <v>54781613</v>
      </c>
      <c r="G32" s="107">
        <f t="shared" si="2"/>
        <v>47269938</v>
      </c>
      <c r="H32" s="108">
        <f t="shared" si="4"/>
        <v>784757491</v>
      </c>
      <c r="I32" s="108">
        <f t="shared" si="5"/>
        <v>766859664</v>
      </c>
      <c r="J32" s="108">
        <f t="shared" si="6"/>
        <v>803158395.03999996</v>
      </c>
      <c r="K32" s="108">
        <f t="shared" si="7"/>
        <v>0</v>
      </c>
      <c r="L32" s="150"/>
      <c r="M32" s="108">
        <v>0</v>
      </c>
      <c r="N32" s="108">
        <v>0</v>
      </c>
      <c r="O32" s="108">
        <v>0</v>
      </c>
      <c r="P32" s="108">
        <v>0</v>
      </c>
      <c r="Q32" s="108">
        <v>0</v>
      </c>
      <c r="R32" s="108">
        <v>0</v>
      </c>
      <c r="S32" s="108">
        <v>0</v>
      </c>
      <c r="T32" s="108">
        <v>0</v>
      </c>
      <c r="U32" s="108">
        <v>0</v>
      </c>
      <c r="V32" s="108">
        <v>0</v>
      </c>
      <c r="W32" s="108">
        <v>0</v>
      </c>
      <c r="X32" s="108">
        <v>0</v>
      </c>
      <c r="Y32" s="108">
        <v>18432340</v>
      </c>
      <c r="Z32" s="108">
        <v>21646262</v>
      </c>
      <c r="AA32" s="108">
        <v>24878808</v>
      </c>
      <c r="AB32" s="108">
        <v>28109993</v>
      </c>
      <c r="AC32" s="108">
        <v>31357799</v>
      </c>
      <c r="AD32" s="108">
        <v>34595039</v>
      </c>
      <c r="AE32" s="108">
        <v>34595039</v>
      </c>
      <c r="AF32" s="108">
        <v>34595039</v>
      </c>
      <c r="AG32" s="108">
        <v>34595039</v>
      </c>
      <c r="AH32" s="108">
        <v>44257695</v>
      </c>
      <c r="AI32" s="108">
        <v>51009478</v>
      </c>
      <c r="AJ32" s="108">
        <v>54781613</v>
      </c>
      <c r="AK32" s="108">
        <v>58836370</v>
      </c>
      <c r="AL32" s="108">
        <v>62899188</v>
      </c>
      <c r="AM32" s="108">
        <v>5016195</v>
      </c>
      <c r="AN32" s="108">
        <v>9148963</v>
      </c>
      <c r="AO32" s="108">
        <v>13407745</v>
      </c>
      <c r="AP32" s="108">
        <v>17943267</v>
      </c>
      <c r="AQ32" s="108">
        <v>22674090</v>
      </c>
      <c r="AR32" s="108">
        <v>27500975</v>
      </c>
      <c r="AS32" s="108">
        <v>32410803</v>
      </c>
      <c r="AT32" s="108">
        <v>37340373</v>
      </c>
      <c r="AU32" s="108">
        <v>42265042</v>
      </c>
      <c r="AV32" s="108">
        <v>47269938</v>
      </c>
      <c r="AW32" s="108">
        <v>51894338</v>
      </c>
      <c r="AX32" s="108">
        <v>51894338</v>
      </c>
      <c r="AY32" s="108">
        <v>51894338</v>
      </c>
      <c r="AZ32" s="108">
        <v>51894338</v>
      </c>
      <c r="BA32" s="108">
        <v>56295868</v>
      </c>
      <c r="BB32" s="108">
        <v>65255915</v>
      </c>
      <c r="BC32" s="108">
        <v>766859664</v>
      </c>
      <c r="BD32" s="108">
        <v>766859664</v>
      </c>
      <c r="BE32" s="108">
        <v>766859664</v>
      </c>
      <c r="BF32" s="108">
        <v>779292085</v>
      </c>
      <c r="BG32" s="108">
        <v>782174565</v>
      </c>
      <c r="BH32" s="108">
        <v>784757491</v>
      </c>
      <c r="BI32" s="108">
        <v>787498042</v>
      </c>
      <c r="BJ32" s="108">
        <v>789611145</v>
      </c>
      <c r="BK32" s="108">
        <v>792124560</v>
      </c>
      <c r="BL32" s="108">
        <v>795103886</v>
      </c>
      <c r="BM32" s="108">
        <v>797323822.40999997</v>
      </c>
      <c r="BN32" s="108">
        <v>799021829.51999998</v>
      </c>
      <c r="BO32" s="108">
        <v>800865295.59000003</v>
      </c>
      <c r="BP32" s="108">
        <v>803158395.03999996</v>
      </c>
      <c r="BQ32" s="108"/>
      <c r="BR32" s="108"/>
      <c r="BS32" s="108"/>
      <c r="BT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</row>
    <row r="33" spans="1:85" hidden="1" outlineLevel="3" x14ac:dyDescent="0.25">
      <c r="A33" s="106" t="s">
        <v>1753</v>
      </c>
      <c r="B33" s="106">
        <f t="shared" si="0"/>
        <v>8</v>
      </c>
      <c r="C33" s="106" t="s">
        <v>60</v>
      </c>
      <c r="D33" s="106" t="s">
        <v>61</v>
      </c>
      <c r="E33" s="107">
        <f t="shared" si="3"/>
        <v>0</v>
      </c>
      <c r="F33" s="107">
        <f t="shared" si="1"/>
        <v>16385428</v>
      </c>
      <c r="G33" s="107">
        <f t="shared" si="2"/>
        <v>29611191</v>
      </c>
      <c r="H33" s="108">
        <f t="shared" si="4"/>
        <v>4788041.6399999997</v>
      </c>
      <c r="I33" s="108">
        <f t="shared" si="5"/>
        <v>2606097.64</v>
      </c>
      <c r="J33" s="108">
        <f t="shared" si="6"/>
        <v>0.64</v>
      </c>
      <c r="K33" s="108">
        <f t="shared" si="7"/>
        <v>0</v>
      </c>
      <c r="L33" s="150"/>
      <c r="M33" s="108">
        <v>0</v>
      </c>
      <c r="N33" s="108">
        <v>0</v>
      </c>
      <c r="O33" s="108">
        <v>0</v>
      </c>
      <c r="P33" s="108">
        <v>0</v>
      </c>
      <c r="Q33" s="108">
        <v>0</v>
      </c>
      <c r="R33" s="108">
        <v>0</v>
      </c>
      <c r="S33" s="108">
        <v>0</v>
      </c>
      <c r="T33" s="108">
        <v>0</v>
      </c>
      <c r="U33" s="108">
        <v>0</v>
      </c>
      <c r="V33" s="108">
        <v>0</v>
      </c>
      <c r="W33" s="108">
        <v>0</v>
      </c>
      <c r="X33" s="108">
        <v>0</v>
      </c>
      <c r="Y33" s="108">
        <v>12980716</v>
      </c>
      <c r="Z33" s="108">
        <v>12980716</v>
      </c>
      <c r="AA33" s="108">
        <v>12980716</v>
      </c>
      <c r="AB33" s="108">
        <v>12980716</v>
      </c>
      <c r="AC33" s="108">
        <v>12980716</v>
      </c>
      <c r="AD33" s="108">
        <v>12980716</v>
      </c>
      <c r="AE33" s="108">
        <v>12980716</v>
      </c>
      <c r="AF33" s="108">
        <v>12980716</v>
      </c>
      <c r="AG33" s="108">
        <v>12980716</v>
      </c>
      <c r="AH33" s="108">
        <v>12980716</v>
      </c>
      <c r="AI33" s="108">
        <v>12980716</v>
      </c>
      <c r="AJ33" s="108">
        <v>16385428</v>
      </c>
      <c r="AK33" s="108">
        <v>16385428</v>
      </c>
      <c r="AL33" s="108">
        <v>16385428</v>
      </c>
      <c r="AM33" s="108">
        <v>16385428</v>
      </c>
      <c r="AN33" s="108">
        <v>16385428</v>
      </c>
      <c r="AO33" s="108">
        <v>16385428</v>
      </c>
      <c r="AP33" s="108">
        <v>16385428</v>
      </c>
      <c r="AQ33" s="108">
        <v>16385428</v>
      </c>
      <c r="AR33" s="108">
        <v>16385428</v>
      </c>
      <c r="AS33" s="108">
        <v>16385428</v>
      </c>
      <c r="AT33" s="108">
        <v>16385428</v>
      </c>
      <c r="AU33" s="108">
        <v>16385428</v>
      </c>
      <c r="AV33" s="108">
        <v>29611191</v>
      </c>
      <c r="AW33" s="108">
        <v>126792785.64</v>
      </c>
      <c r="AX33" s="108">
        <v>126792785.64</v>
      </c>
      <c r="AY33" s="108">
        <v>440061275.63999999</v>
      </c>
      <c r="AZ33" s="108">
        <v>483340245.63999999</v>
      </c>
      <c r="BA33" s="108">
        <v>-3611638.36</v>
      </c>
      <c r="BB33" s="108">
        <v>31187.64</v>
      </c>
      <c r="BC33" s="108">
        <v>31187.64</v>
      </c>
      <c r="BD33" s="108">
        <v>2606097.64</v>
      </c>
      <c r="BE33" s="108">
        <v>2606097.64</v>
      </c>
      <c r="BF33" s="108">
        <v>2616230.64</v>
      </c>
      <c r="BG33" s="108">
        <v>2616230.64</v>
      </c>
      <c r="BH33" s="108">
        <v>4788041.6399999997</v>
      </c>
      <c r="BI33" s="108">
        <v>4798420.6399999997</v>
      </c>
      <c r="BJ33" s="109">
        <v>0.64</v>
      </c>
      <c r="BK33" s="109">
        <v>0.64</v>
      </c>
      <c r="BL33" s="109">
        <v>0.64</v>
      </c>
      <c r="BM33" s="109">
        <v>0.64</v>
      </c>
      <c r="BN33" s="109">
        <v>0.64</v>
      </c>
      <c r="BO33" s="108">
        <v>0.64</v>
      </c>
      <c r="BP33" s="108">
        <v>0.64</v>
      </c>
      <c r="BQ33" s="108"/>
      <c r="BR33" s="108"/>
      <c r="BS33" s="108"/>
      <c r="BT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</row>
    <row r="34" spans="1:85" hidden="1" outlineLevel="3" x14ac:dyDescent="0.25">
      <c r="A34" s="106" t="s">
        <v>1753</v>
      </c>
      <c r="B34" s="106">
        <f t="shared" si="0"/>
        <v>8</v>
      </c>
      <c r="C34" s="106" t="s">
        <v>62</v>
      </c>
      <c r="D34" s="106" t="s">
        <v>63</v>
      </c>
      <c r="E34" s="107">
        <f t="shared" si="3"/>
        <v>0</v>
      </c>
      <c r="F34" s="107">
        <f t="shared" ref="F34:F51" si="8">AJ34</f>
        <v>0</v>
      </c>
      <c r="G34" s="107">
        <f t="shared" ref="G34:G51" si="9">AV34</f>
        <v>0</v>
      </c>
      <c r="H34" s="108">
        <f t="shared" si="4"/>
        <v>502999892</v>
      </c>
      <c r="I34" s="108">
        <f t="shared" si="5"/>
        <v>494863320</v>
      </c>
      <c r="J34" s="108">
        <f t="shared" si="6"/>
        <v>515238940.62</v>
      </c>
      <c r="K34" s="108">
        <f t="shared" si="7"/>
        <v>0</v>
      </c>
      <c r="L34" s="150"/>
      <c r="M34" s="108">
        <v>0</v>
      </c>
      <c r="N34" s="108">
        <v>0</v>
      </c>
      <c r="O34" s="108">
        <v>0</v>
      </c>
      <c r="P34" s="108">
        <v>0</v>
      </c>
      <c r="Q34" s="108">
        <v>0</v>
      </c>
      <c r="R34" s="108">
        <v>0</v>
      </c>
      <c r="S34" s="108">
        <v>0</v>
      </c>
      <c r="T34" s="108">
        <v>0</v>
      </c>
      <c r="U34" s="108">
        <v>0</v>
      </c>
      <c r="V34" s="108">
        <v>0</v>
      </c>
      <c r="W34" s="108">
        <v>0</v>
      </c>
      <c r="X34" s="108">
        <v>0</v>
      </c>
      <c r="Y34" s="108">
        <v>0</v>
      </c>
      <c r="Z34" s="108">
        <v>0</v>
      </c>
      <c r="AA34" s="108">
        <v>0</v>
      </c>
      <c r="AB34" s="108">
        <v>0</v>
      </c>
      <c r="AC34" s="108">
        <v>0</v>
      </c>
      <c r="AD34" s="108">
        <v>0</v>
      </c>
      <c r="AE34" s="108">
        <v>0</v>
      </c>
      <c r="AF34" s="108">
        <v>0</v>
      </c>
      <c r="AG34" s="108">
        <v>0</v>
      </c>
      <c r="AH34" s="108">
        <v>0</v>
      </c>
      <c r="AI34" s="108">
        <v>0</v>
      </c>
      <c r="AJ34" s="108">
        <v>0</v>
      </c>
      <c r="AK34" s="108">
        <v>0</v>
      </c>
      <c r="AL34" s="108">
        <v>0</v>
      </c>
      <c r="AM34" s="108">
        <v>0</v>
      </c>
      <c r="AN34" s="108">
        <v>0</v>
      </c>
      <c r="AO34" s="108">
        <v>0</v>
      </c>
      <c r="AP34" s="108">
        <v>0</v>
      </c>
      <c r="AQ34" s="108">
        <v>0</v>
      </c>
      <c r="AR34" s="108">
        <v>0</v>
      </c>
      <c r="AS34" s="108">
        <v>0</v>
      </c>
      <c r="AT34" s="108">
        <v>0</v>
      </c>
      <c r="AU34" s="108">
        <v>0</v>
      </c>
      <c r="AV34" s="108">
        <v>0</v>
      </c>
      <c r="AW34" s="108">
        <v>0</v>
      </c>
      <c r="AX34" s="108">
        <v>0</v>
      </c>
      <c r="AY34" s="108">
        <v>0</v>
      </c>
      <c r="AZ34" s="108">
        <v>0</v>
      </c>
      <c r="BA34" s="108">
        <v>488435893</v>
      </c>
      <c r="BB34" s="108">
        <v>491223448</v>
      </c>
      <c r="BC34" s="108">
        <v>491223448</v>
      </c>
      <c r="BD34" s="108">
        <v>494863320</v>
      </c>
      <c r="BE34" s="108">
        <v>494863320</v>
      </c>
      <c r="BF34" s="108">
        <v>498734092</v>
      </c>
      <c r="BG34" s="108">
        <v>498734092</v>
      </c>
      <c r="BH34" s="108">
        <v>502999892</v>
      </c>
      <c r="BI34" s="108">
        <v>504845034</v>
      </c>
      <c r="BJ34" s="108">
        <v>506704683</v>
      </c>
      <c r="BK34" s="108">
        <v>508540523</v>
      </c>
      <c r="BL34" s="108">
        <v>510396658</v>
      </c>
      <c r="BM34" s="108">
        <v>512249331.81999999</v>
      </c>
      <c r="BN34" s="108">
        <v>513894287.75</v>
      </c>
      <c r="BO34" s="108">
        <v>513894287.75</v>
      </c>
      <c r="BP34" s="108">
        <v>515238940.62</v>
      </c>
      <c r="BQ34" s="108"/>
      <c r="BR34" s="108"/>
      <c r="BS34" s="108"/>
      <c r="BT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</row>
    <row r="35" spans="1:85" hidden="1" outlineLevel="1" collapsed="1" x14ac:dyDescent="0.25">
      <c r="A35" s="101" t="s">
        <v>1753</v>
      </c>
      <c r="B35" s="101">
        <f t="shared" si="0"/>
        <v>2</v>
      </c>
      <c r="C35" s="101" t="s">
        <v>64</v>
      </c>
      <c r="D35" s="101" t="s">
        <v>65</v>
      </c>
      <c r="E35" s="102">
        <f t="shared" si="3"/>
        <v>3300630851</v>
      </c>
      <c r="F35" s="102">
        <f t="shared" si="8"/>
        <v>2305033344</v>
      </c>
      <c r="G35" s="102">
        <f t="shared" si="9"/>
        <v>2282023727</v>
      </c>
      <c r="H35" s="102">
        <f t="shared" si="4"/>
        <v>6512092880</v>
      </c>
      <c r="I35" s="102">
        <f t="shared" si="5"/>
        <v>1781671836.8</v>
      </c>
      <c r="J35" s="102">
        <f t="shared" si="6"/>
        <v>6450365715.4899998</v>
      </c>
      <c r="K35" s="102">
        <f t="shared" si="7"/>
        <v>0</v>
      </c>
      <c r="L35" s="150"/>
      <c r="M35" s="102">
        <v>2586847974</v>
      </c>
      <c r="N35" s="102">
        <v>3258299080</v>
      </c>
      <c r="O35" s="102">
        <v>2981346270</v>
      </c>
      <c r="P35" s="102">
        <v>3004626509</v>
      </c>
      <c r="Q35" s="102">
        <v>3006810607</v>
      </c>
      <c r="R35" s="102">
        <v>3007992288</v>
      </c>
      <c r="S35" s="102">
        <v>3697743500</v>
      </c>
      <c r="T35" s="102">
        <v>2478211504</v>
      </c>
      <c r="U35" s="102">
        <v>2768442484</v>
      </c>
      <c r="V35" s="102">
        <v>2954890056</v>
      </c>
      <c r="W35" s="102">
        <v>3165152593</v>
      </c>
      <c r="X35" s="102">
        <v>3300630851</v>
      </c>
      <c r="Y35" s="102">
        <v>2199411021</v>
      </c>
      <c r="Z35" s="102">
        <v>2208357208</v>
      </c>
      <c r="AA35" s="102">
        <v>2220512686</v>
      </c>
      <c r="AB35" s="102">
        <v>2230819774</v>
      </c>
      <c r="AC35" s="102">
        <v>2241244746</v>
      </c>
      <c r="AD35" s="102">
        <v>2251449830</v>
      </c>
      <c r="AE35" s="102">
        <v>2258262979</v>
      </c>
      <c r="AF35" s="102">
        <v>2266157404</v>
      </c>
      <c r="AG35" s="102">
        <v>2272365330</v>
      </c>
      <c r="AH35" s="102">
        <v>2282194942</v>
      </c>
      <c r="AI35" s="102">
        <v>2293693759</v>
      </c>
      <c r="AJ35" s="102">
        <v>2305033344</v>
      </c>
      <c r="AK35" s="102">
        <v>2311164040</v>
      </c>
      <c r="AL35" s="102">
        <v>2321576253</v>
      </c>
      <c r="AM35" s="102">
        <v>2203124435</v>
      </c>
      <c r="AN35" s="102">
        <v>2214487140</v>
      </c>
      <c r="AO35" s="102">
        <v>2226220244</v>
      </c>
      <c r="AP35" s="102">
        <v>2230997370</v>
      </c>
      <c r="AQ35" s="102">
        <v>1928494325</v>
      </c>
      <c r="AR35" s="102">
        <v>1933168989</v>
      </c>
      <c r="AS35" s="102">
        <v>1947278493</v>
      </c>
      <c r="AT35" s="102">
        <v>1951846754</v>
      </c>
      <c r="AU35" s="102">
        <v>1953172236</v>
      </c>
      <c r="AV35" s="102">
        <v>2282023727</v>
      </c>
      <c r="AW35" s="102">
        <v>2174079997.73</v>
      </c>
      <c r="AX35" s="102">
        <v>2182033112.73</v>
      </c>
      <c r="AY35" s="102">
        <v>1877574986.8</v>
      </c>
      <c r="AZ35" s="102">
        <v>1841898436.8</v>
      </c>
      <c r="BA35" s="102">
        <v>2452617187.8000002</v>
      </c>
      <c r="BB35" s="102">
        <v>2466250035.8000002</v>
      </c>
      <c r="BC35" s="102">
        <v>1778364712.8</v>
      </c>
      <c r="BD35" s="102">
        <v>1781671836.8</v>
      </c>
      <c r="BE35" s="102">
        <v>1784854143.8</v>
      </c>
      <c r="BF35" s="102">
        <v>1791025705</v>
      </c>
      <c r="BG35" s="102">
        <v>1796353765</v>
      </c>
      <c r="BH35" s="102">
        <v>6512092880</v>
      </c>
      <c r="BI35" s="102">
        <v>6520130427</v>
      </c>
      <c r="BJ35" s="102">
        <v>6390632122</v>
      </c>
      <c r="BK35" s="102">
        <v>6407205195</v>
      </c>
      <c r="BL35" s="102">
        <v>6416760230</v>
      </c>
      <c r="BM35" s="102">
        <v>6426259872.7399998</v>
      </c>
      <c r="BN35" s="102">
        <v>6436147965.4399996</v>
      </c>
      <c r="BO35" s="102">
        <v>6444737768.3699999</v>
      </c>
      <c r="BP35" s="102">
        <v>6450365715.4899998</v>
      </c>
      <c r="BQ35" s="102"/>
      <c r="BR35" s="102"/>
      <c r="BS35" s="102"/>
      <c r="BT35" s="102"/>
      <c r="BU35" s="24" t="s">
        <v>2007</v>
      </c>
      <c r="BV35" s="143"/>
      <c r="BW35" s="143"/>
      <c r="BX35" s="143"/>
      <c r="BY35" s="143"/>
      <c r="BZ35" s="143"/>
      <c r="CA35" s="143"/>
      <c r="CB35" s="143"/>
      <c r="CC35" s="143"/>
      <c r="CD35" s="143"/>
      <c r="CE35" s="143"/>
      <c r="CF35" s="143"/>
      <c r="CG35" s="143"/>
    </row>
    <row r="36" spans="1:85" hidden="1" outlineLevel="2" x14ac:dyDescent="0.25">
      <c r="A36" s="103" t="s">
        <v>1753</v>
      </c>
      <c r="B36" s="103">
        <f t="shared" si="0"/>
        <v>4</v>
      </c>
      <c r="C36" s="103" t="s">
        <v>66</v>
      </c>
      <c r="D36" s="103" t="s">
        <v>67</v>
      </c>
      <c r="E36" s="104">
        <f t="shared" si="3"/>
        <v>0</v>
      </c>
      <c r="F36" s="104">
        <f t="shared" si="8"/>
        <v>0</v>
      </c>
      <c r="G36" s="104">
        <f t="shared" si="9"/>
        <v>0</v>
      </c>
      <c r="H36" s="104">
        <f t="shared" si="4"/>
        <v>0</v>
      </c>
      <c r="I36" s="104">
        <f t="shared" si="5"/>
        <v>0</v>
      </c>
      <c r="J36" s="104">
        <f t="shared" si="6"/>
        <v>0</v>
      </c>
      <c r="K36" s="104">
        <f t="shared" si="7"/>
        <v>0</v>
      </c>
      <c r="L36" s="150"/>
      <c r="M36" s="104">
        <v>0</v>
      </c>
      <c r="N36" s="104">
        <v>0</v>
      </c>
      <c r="O36" s="104">
        <v>0</v>
      </c>
      <c r="P36" s="104">
        <v>0</v>
      </c>
      <c r="Q36" s="104">
        <v>0</v>
      </c>
      <c r="R36" s="104">
        <v>0</v>
      </c>
      <c r="S36" s="104">
        <v>0</v>
      </c>
      <c r="T36" s="104">
        <v>0</v>
      </c>
      <c r="U36" s="104">
        <v>0</v>
      </c>
      <c r="V36" s="104">
        <v>0</v>
      </c>
      <c r="W36" s="104">
        <v>0</v>
      </c>
      <c r="X36" s="104">
        <v>0</v>
      </c>
      <c r="Y36" s="104">
        <v>0</v>
      </c>
      <c r="Z36" s="104">
        <v>0</v>
      </c>
      <c r="AA36" s="104">
        <v>0</v>
      </c>
      <c r="AB36" s="104">
        <v>0</v>
      </c>
      <c r="AC36" s="104">
        <v>0</v>
      </c>
      <c r="AD36" s="104">
        <v>0</v>
      </c>
      <c r="AE36" s="104">
        <v>0</v>
      </c>
      <c r="AF36" s="104">
        <v>0</v>
      </c>
      <c r="AG36" s="104">
        <v>0</v>
      </c>
      <c r="AH36" s="104">
        <v>0</v>
      </c>
      <c r="AI36" s="104">
        <v>0</v>
      </c>
      <c r="AJ36" s="104">
        <v>0</v>
      </c>
      <c r="AK36" s="104">
        <v>0</v>
      </c>
      <c r="AL36" s="104">
        <v>0</v>
      </c>
      <c r="AM36" s="104">
        <v>0</v>
      </c>
      <c r="AN36" s="104">
        <v>0</v>
      </c>
      <c r="AO36" s="104">
        <v>0</v>
      </c>
      <c r="AP36" s="104">
        <v>0</v>
      </c>
      <c r="AQ36" s="104">
        <v>0</v>
      </c>
      <c r="AR36" s="104">
        <v>0</v>
      </c>
      <c r="AS36" s="104">
        <v>0</v>
      </c>
      <c r="AT36" s="104">
        <v>0</v>
      </c>
      <c r="AU36" s="104">
        <v>0</v>
      </c>
      <c r="AV36" s="104">
        <v>0</v>
      </c>
      <c r="AW36" s="104">
        <v>0</v>
      </c>
      <c r="AX36" s="104">
        <v>0</v>
      </c>
      <c r="AY36" s="104">
        <v>0</v>
      </c>
      <c r="AZ36" s="104">
        <v>0</v>
      </c>
      <c r="BA36" s="104">
        <v>0</v>
      </c>
      <c r="BB36" s="104">
        <v>0</v>
      </c>
      <c r="BC36" s="104">
        <v>0</v>
      </c>
      <c r="BD36" s="104">
        <v>0</v>
      </c>
      <c r="BE36" s="104">
        <v>0</v>
      </c>
      <c r="BF36" s="104">
        <v>0</v>
      </c>
      <c r="BG36" s="104">
        <v>0</v>
      </c>
      <c r="BH36" s="104">
        <v>0</v>
      </c>
      <c r="BI36" s="104">
        <v>0</v>
      </c>
      <c r="BJ36" s="104">
        <v>0</v>
      </c>
      <c r="BK36" s="104">
        <v>0</v>
      </c>
      <c r="BL36" s="104">
        <v>0</v>
      </c>
      <c r="BM36" s="104">
        <v>0</v>
      </c>
      <c r="BN36" s="104">
        <v>0</v>
      </c>
      <c r="BO36" s="104">
        <v>0</v>
      </c>
      <c r="BP36" s="104">
        <v>0</v>
      </c>
      <c r="BQ36" s="104"/>
      <c r="BR36" s="104"/>
      <c r="BS36" s="104"/>
      <c r="BT36" s="104"/>
      <c r="BV36" s="144"/>
      <c r="BW36" s="144"/>
      <c r="BX36" s="144"/>
      <c r="BY36" s="144"/>
      <c r="BZ36" s="144"/>
      <c r="CA36" s="144"/>
      <c r="CB36" s="144"/>
      <c r="CC36" s="144"/>
      <c r="CD36" s="144"/>
      <c r="CE36" s="144"/>
      <c r="CF36" s="144"/>
      <c r="CG36" s="144"/>
    </row>
    <row r="37" spans="1:85" hidden="1" outlineLevel="3" x14ac:dyDescent="0.25">
      <c r="A37" s="105" t="s">
        <v>1753</v>
      </c>
      <c r="B37" s="105">
        <f t="shared" si="0"/>
        <v>6</v>
      </c>
      <c r="C37" s="105" t="s">
        <v>68</v>
      </c>
      <c r="D37" s="105" t="s">
        <v>69</v>
      </c>
      <c r="E37" s="26">
        <f t="shared" si="3"/>
        <v>0</v>
      </c>
      <c r="F37" s="26">
        <f t="shared" si="8"/>
        <v>0</v>
      </c>
      <c r="G37" s="26">
        <f t="shared" si="9"/>
        <v>0</v>
      </c>
      <c r="H37" s="26">
        <f t="shared" si="4"/>
        <v>0</v>
      </c>
      <c r="I37" s="26">
        <f t="shared" si="5"/>
        <v>0</v>
      </c>
      <c r="J37" s="26">
        <f t="shared" si="6"/>
        <v>0</v>
      </c>
      <c r="K37" s="26">
        <f t="shared" si="7"/>
        <v>0</v>
      </c>
      <c r="L37" s="150"/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</v>
      </c>
      <c r="AH37" s="26">
        <v>0</v>
      </c>
      <c r="AI37" s="26">
        <v>0</v>
      </c>
      <c r="AJ37" s="26">
        <v>0</v>
      </c>
      <c r="AK37" s="26">
        <v>0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  <c r="AQ37" s="26">
        <v>0</v>
      </c>
      <c r="AR37" s="26">
        <v>0</v>
      </c>
      <c r="AS37" s="26">
        <v>0</v>
      </c>
      <c r="AT37" s="26">
        <v>0</v>
      </c>
      <c r="AU37" s="26">
        <v>0</v>
      </c>
      <c r="AV37" s="26">
        <v>0</v>
      </c>
      <c r="AW37" s="26">
        <v>0</v>
      </c>
      <c r="AX37" s="26">
        <v>0</v>
      </c>
      <c r="AY37" s="26">
        <v>0</v>
      </c>
      <c r="AZ37" s="26">
        <v>0</v>
      </c>
      <c r="BA37" s="26">
        <v>0</v>
      </c>
      <c r="BB37" s="26">
        <v>0</v>
      </c>
      <c r="BC37" s="26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0</v>
      </c>
      <c r="BI37" s="26">
        <v>0</v>
      </c>
      <c r="BJ37" s="26">
        <v>0</v>
      </c>
      <c r="BK37" s="26">
        <v>0</v>
      </c>
      <c r="BL37" s="26">
        <v>0</v>
      </c>
      <c r="BM37" s="26">
        <v>0</v>
      </c>
      <c r="BN37" s="26">
        <v>0</v>
      </c>
      <c r="BO37" s="26">
        <v>0</v>
      </c>
      <c r="BP37" s="26">
        <v>0</v>
      </c>
      <c r="BQ37" s="26"/>
      <c r="BR37" s="26"/>
      <c r="BS37" s="26"/>
      <c r="BT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</row>
    <row r="38" spans="1:85" hidden="1" outlineLevel="3" x14ac:dyDescent="0.25">
      <c r="A38" s="106" t="s">
        <v>1753</v>
      </c>
      <c r="B38" s="106">
        <f t="shared" si="0"/>
        <v>8</v>
      </c>
      <c r="C38" s="106" t="s">
        <v>70</v>
      </c>
      <c r="D38" s="106" t="s">
        <v>71</v>
      </c>
      <c r="E38" s="107">
        <f t="shared" si="3"/>
        <v>0</v>
      </c>
      <c r="F38" s="107">
        <f t="shared" si="8"/>
        <v>0</v>
      </c>
      <c r="G38" s="107">
        <f t="shared" si="9"/>
        <v>0</v>
      </c>
      <c r="H38" s="108">
        <f t="shared" si="4"/>
        <v>0</v>
      </c>
      <c r="I38" s="108">
        <f t="shared" si="5"/>
        <v>0</v>
      </c>
      <c r="J38" s="108">
        <f t="shared" si="6"/>
        <v>0</v>
      </c>
      <c r="K38" s="108">
        <f t="shared" si="7"/>
        <v>0</v>
      </c>
      <c r="L38" s="150"/>
      <c r="M38" s="108">
        <v>0</v>
      </c>
      <c r="N38" s="108">
        <v>0</v>
      </c>
      <c r="O38" s="108">
        <v>0</v>
      </c>
      <c r="P38" s="108">
        <v>0</v>
      </c>
      <c r="Q38" s="108">
        <v>0</v>
      </c>
      <c r="R38" s="108">
        <v>0</v>
      </c>
      <c r="S38" s="108">
        <v>0</v>
      </c>
      <c r="T38" s="108">
        <v>0</v>
      </c>
      <c r="U38" s="108">
        <v>0</v>
      </c>
      <c r="V38" s="108">
        <v>0</v>
      </c>
      <c r="W38" s="108">
        <v>0</v>
      </c>
      <c r="X38" s="108">
        <v>0</v>
      </c>
      <c r="Y38" s="108">
        <v>0</v>
      </c>
      <c r="Z38" s="108">
        <v>0</v>
      </c>
      <c r="AA38" s="108">
        <v>0</v>
      </c>
      <c r="AB38" s="108">
        <v>0</v>
      </c>
      <c r="AC38" s="108">
        <v>0</v>
      </c>
      <c r="AD38" s="108">
        <v>0</v>
      </c>
      <c r="AE38" s="108">
        <v>0</v>
      </c>
      <c r="AF38" s="108">
        <v>0</v>
      </c>
      <c r="AG38" s="108">
        <v>0</v>
      </c>
      <c r="AH38" s="108">
        <v>0</v>
      </c>
      <c r="AI38" s="108">
        <v>0</v>
      </c>
      <c r="AJ38" s="108">
        <v>0</v>
      </c>
      <c r="AK38" s="108">
        <v>0</v>
      </c>
      <c r="AL38" s="108">
        <v>0</v>
      </c>
      <c r="AM38" s="108">
        <v>0</v>
      </c>
      <c r="AN38" s="108">
        <v>0</v>
      </c>
      <c r="AO38" s="108">
        <v>0</v>
      </c>
      <c r="AP38" s="108">
        <v>0</v>
      </c>
      <c r="AQ38" s="108">
        <v>0</v>
      </c>
      <c r="AR38" s="108">
        <v>0</v>
      </c>
      <c r="AS38" s="108">
        <v>0</v>
      </c>
      <c r="AT38" s="108">
        <v>0</v>
      </c>
      <c r="AU38" s="108">
        <v>0</v>
      </c>
      <c r="AV38" s="108">
        <v>0</v>
      </c>
      <c r="AW38" s="108">
        <v>0</v>
      </c>
      <c r="AX38" s="108">
        <v>0</v>
      </c>
      <c r="AY38" s="108">
        <v>0</v>
      </c>
      <c r="AZ38" s="108">
        <v>0</v>
      </c>
      <c r="BA38" s="108">
        <v>0</v>
      </c>
      <c r="BB38" s="108">
        <v>0</v>
      </c>
      <c r="BC38" s="108">
        <v>0</v>
      </c>
      <c r="BD38" s="108">
        <v>0</v>
      </c>
      <c r="BE38" s="108">
        <v>0</v>
      </c>
      <c r="BF38" s="108">
        <v>0</v>
      </c>
      <c r="BG38" s="108">
        <v>0</v>
      </c>
      <c r="BH38" s="108">
        <v>0</v>
      </c>
      <c r="BI38" s="108">
        <v>0</v>
      </c>
      <c r="BJ38" s="108">
        <v>0</v>
      </c>
      <c r="BK38" s="108">
        <v>0</v>
      </c>
      <c r="BL38" s="108">
        <v>0</v>
      </c>
      <c r="BM38" s="108">
        <v>0</v>
      </c>
      <c r="BN38" s="108">
        <v>0</v>
      </c>
      <c r="BO38" s="108">
        <v>0</v>
      </c>
      <c r="BP38" s="108">
        <v>0</v>
      </c>
      <c r="BQ38" s="108"/>
      <c r="BR38" s="108"/>
      <c r="BS38" s="108"/>
      <c r="BT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</row>
    <row r="39" spans="1:85" hidden="1" outlineLevel="2" x14ac:dyDescent="0.25">
      <c r="A39" s="103" t="s">
        <v>1753</v>
      </c>
      <c r="B39" s="103">
        <f t="shared" si="0"/>
        <v>4</v>
      </c>
      <c r="C39" s="103" t="s">
        <v>72</v>
      </c>
      <c r="D39" s="103" t="s">
        <v>67</v>
      </c>
      <c r="E39" s="104">
        <f t="shared" si="3"/>
        <v>0</v>
      </c>
      <c r="F39" s="104">
        <f t="shared" si="8"/>
        <v>1545618310</v>
      </c>
      <c r="G39" s="104">
        <f t="shared" si="9"/>
        <v>1278407910</v>
      </c>
      <c r="H39" s="104">
        <f t="shared" si="4"/>
        <v>136460700</v>
      </c>
      <c r="I39" s="104">
        <f t="shared" si="5"/>
        <v>136802250</v>
      </c>
      <c r="J39" s="104">
        <f t="shared" si="6"/>
        <v>0</v>
      </c>
      <c r="K39" s="104">
        <f t="shared" si="7"/>
        <v>0</v>
      </c>
      <c r="L39" s="150"/>
      <c r="M39" s="104">
        <v>0</v>
      </c>
      <c r="N39" s="104">
        <v>0</v>
      </c>
      <c r="O39" s="104">
        <v>0</v>
      </c>
      <c r="P39" s="104">
        <v>0</v>
      </c>
      <c r="Q39" s="104">
        <v>0</v>
      </c>
      <c r="R39" s="104">
        <v>0</v>
      </c>
      <c r="S39" s="104">
        <v>0</v>
      </c>
      <c r="T39" s="104">
        <v>0</v>
      </c>
      <c r="U39" s="104">
        <v>0</v>
      </c>
      <c r="V39" s="104">
        <v>0</v>
      </c>
      <c r="W39" s="104">
        <v>0</v>
      </c>
      <c r="X39" s="104">
        <v>0</v>
      </c>
      <c r="Y39" s="104">
        <v>1608089990</v>
      </c>
      <c r="Z39" s="104">
        <v>1608089990</v>
      </c>
      <c r="AA39" s="104">
        <v>1608089990</v>
      </c>
      <c r="AB39" s="104">
        <v>1608089990</v>
      </c>
      <c r="AC39" s="104">
        <v>1608089990</v>
      </c>
      <c r="AD39" s="104">
        <v>1643453990</v>
      </c>
      <c r="AE39" s="104">
        <v>1643453990</v>
      </c>
      <c r="AF39" s="104">
        <v>1643453990</v>
      </c>
      <c r="AG39" s="104">
        <v>1542693990</v>
      </c>
      <c r="AH39" s="104">
        <v>1542693990</v>
      </c>
      <c r="AI39" s="104">
        <v>1542693990</v>
      </c>
      <c r="AJ39" s="104">
        <v>1545618310</v>
      </c>
      <c r="AK39" s="104">
        <v>1545618310</v>
      </c>
      <c r="AL39" s="104">
        <v>1564078810</v>
      </c>
      <c r="AM39" s="104">
        <v>1564078810</v>
      </c>
      <c r="AN39" s="104">
        <v>1527652210</v>
      </c>
      <c r="AO39" s="104">
        <v>1527652210</v>
      </c>
      <c r="AP39" s="104">
        <v>1275574710</v>
      </c>
      <c r="AQ39" s="104">
        <v>1275574710</v>
      </c>
      <c r="AR39" s="104">
        <v>1275574710</v>
      </c>
      <c r="AS39" s="104">
        <v>1275574710</v>
      </c>
      <c r="AT39" s="104">
        <v>1275574710</v>
      </c>
      <c r="AU39" s="104">
        <v>1275574710</v>
      </c>
      <c r="AV39" s="104">
        <v>1278407910</v>
      </c>
      <c r="AW39" s="104">
        <v>1182473110</v>
      </c>
      <c r="AX39" s="104">
        <v>1182473110</v>
      </c>
      <c r="AY39" s="104">
        <v>865483600</v>
      </c>
      <c r="AZ39" s="104">
        <v>829807050</v>
      </c>
      <c r="BA39" s="104">
        <v>829807050</v>
      </c>
      <c r="BB39" s="104">
        <v>828258150</v>
      </c>
      <c r="BC39" s="104">
        <v>136802250</v>
      </c>
      <c r="BD39" s="104">
        <v>136802250</v>
      </c>
      <c r="BE39" s="104">
        <v>136802250</v>
      </c>
      <c r="BF39" s="104">
        <v>136802250</v>
      </c>
      <c r="BG39" s="104">
        <v>136802250</v>
      </c>
      <c r="BH39" s="104">
        <v>136460700</v>
      </c>
      <c r="BI39" s="104">
        <v>136460700</v>
      </c>
      <c r="BJ39" s="104">
        <v>0</v>
      </c>
      <c r="BK39" s="104">
        <v>0</v>
      </c>
      <c r="BL39" s="104">
        <v>0</v>
      </c>
      <c r="BM39" s="104">
        <v>0</v>
      </c>
      <c r="BN39" s="104">
        <v>0</v>
      </c>
      <c r="BO39" s="104">
        <v>0</v>
      </c>
      <c r="BP39" s="104">
        <v>0</v>
      </c>
      <c r="BQ39" s="104"/>
      <c r="BR39" s="104"/>
      <c r="BS39" s="104"/>
      <c r="BT39" s="104"/>
      <c r="BV39" s="144"/>
      <c r="BW39" s="144"/>
      <c r="BX39" s="144"/>
      <c r="BY39" s="144"/>
      <c r="BZ39" s="144"/>
      <c r="CA39" s="144"/>
      <c r="CB39" s="144"/>
      <c r="CC39" s="144"/>
      <c r="CD39" s="144"/>
      <c r="CE39" s="144"/>
      <c r="CF39" s="144"/>
      <c r="CG39" s="144"/>
    </row>
    <row r="40" spans="1:85" hidden="1" outlineLevel="3" x14ac:dyDescent="0.25">
      <c r="A40" s="105" t="s">
        <v>1753</v>
      </c>
      <c r="B40" s="105">
        <f t="shared" si="0"/>
        <v>6</v>
      </c>
      <c r="C40" s="105" t="s">
        <v>73</v>
      </c>
      <c r="D40" s="105" t="s">
        <v>74</v>
      </c>
      <c r="E40" s="26">
        <f t="shared" si="3"/>
        <v>0</v>
      </c>
      <c r="F40" s="26">
        <f t="shared" si="8"/>
        <v>1545618310</v>
      </c>
      <c r="G40" s="26">
        <f t="shared" si="9"/>
        <v>1278407910</v>
      </c>
      <c r="H40" s="26">
        <f t="shared" si="4"/>
        <v>136460700</v>
      </c>
      <c r="I40" s="26">
        <f t="shared" si="5"/>
        <v>136802250</v>
      </c>
      <c r="J40" s="26">
        <f t="shared" si="6"/>
        <v>0</v>
      </c>
      <c r="K40" s="26">
        <f t="shared" si="7"/>
        <v>0</v>
      </c>
      <c r="L40" s="150"/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1608089990</v>
      </c>
      <c r="Z40" s="26">
        <v>1608089990</v>
      </c>
      <c r="AA40" s="26">
        <v>1608089990</v>
      </c>
      <c r="AB40" s="26">
        <v>1608089990</v>
      </c>
      <c r="AC40" s="26">
        <v>1608089990</v>
      </c>
      <c r="AD40" s="26">
        <v>1643453990</v>
      </c>
      <c r="AE40" s="26">
        <v>1643453990</v>
      </c>
      <c r="AF40" s="26">
        <v>1643453990</v>
      </c>
      <c r="AG40" s="26">
        <v>1542693990</v>
      </c>
      <c r="AH40" s="26">
        <v>1542693990</v>
      </c>
      <c r="AI40" s="26">
        <v>1542693990</v>
      </c>
      <c r="AJ40" s="26">
        <v>1545618310</v>
      </c>
      <c r="AK40" s="26">
        <v>1545618310</v>
      </c>
      <c r="AL40" s="26">
        <v>1564078810</v>
      </c>
      <c r="AM40" s="26">
        <v>1564078810</v>
      </c>
      <c r="AN40" s="26">
        <v>1527652210</v>
      </c>
      <c r="AO40" s="26">
        <v>1527652210</v>
      </c>
      <c r="AP40" s="26">
        <v>1275574710</v>
      </c>
      <c r="AQ40" s="26">
        <v>1275574710</v>
      </c>
      <c r="AR40" s="26">
        <v>1275574710</v>
      </c>
      <c r="AS40" s="26">
        <v>1275574710</v>
      </c>
      <c r="AT40" s="26">
        <v>1275574710</v>
      </c>
      <c r="AU40" s="26">
        <v>1275574710</v>
      </c>
      <c r="AV40" s="26">
        <v>1278407910</v>
      </c>
      <c r="AW40" s="26">
        <v>1182473110</v>
      </c>
      <c r="AX40" s="26">
        <v>1182473110</v>
      </c>
      <c r="AY40" s="26">
        <v>865483600</v>
      </c>
      <c r="AZ40" s="26">
        <v>829807050</v>
      </c>
      <c r="BA40" s="26">
        <v>829807050</v>
      </c>
      <c r="BB40" s="26">
        <v>828258150</v>
      </c>
      <c r="BC40" s="26">
        <v>136802250</v>
      </c>
      <c r="BD40" s="26">
        <v>136802250</v>
      </c>
      <c r="BE40" s="26">
        <v>136802250</v>
      </c>
      <c r="BF40" s="26">
        <v>136802250</v>
      </c>
      <c r="BG40" s="26">
        <v>136802250</v>
      </c>
      <c r="BH40" s="26">
        <v>136460700</v>
      </c>
      <c r="BI40" s="26">
        <v>136460700</v>
      </c>
      <c r="BJ40" s="26">
        <v>0</v>
      </c>
      <c r="BK40" s="26">
        <v>0</v>
      </c>
      <c r="BL40" s="26">
        <v>0</v>
      </c>
      <c r="BM40" s="26">
        <v>0</v>
      </c>
      <c r="BN40" s="26">
        <v>0</v>
      </c>
      <c r="BO40" s="26">
        <v>0</v>
      </c>
      <c r="BP40" s="26">
        <v>0</v>
      </c>
      <c r="BQ40" s="26"/>
      <c r="BR40" s="26"/>
      <c r="BS40" s="26"/>
      <c r="BT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</row>
    <row r="41" spans="1:85" hidden="1" outlineLevel="3" x14ac:dyDescent="0.25">
      <c r="A41" s="106" t="s">
        <v>1753</v>
      </c>
      <c r="B41" s="106">
        <f t="shared" si="0"/>
        <v>8</v>
      </c>
      <c r="C41" s="106" t="s">
        <v>75</v>
      </c>
      <c r="D41" s="106" t="s">
        <v>76</v>
      </c>
      <c r="E41" s="107">
        <f t="shared" si="3"/>
        <v>0</v>
      </c>
      <c r="F41" s="107">
        <f t="shared" si="8"/>
        <v>752839710</v>
      </c>
      <c r="G41" s="107">
        <f t="shared" si="9"/>
        <v>269134500</v>
      </c>
      <c r="H41" s="108">
        <f t="shared" si="4"/>
        <v>136460700</v>
      </c>
      <c r="I41" s="108">
        <f t="shared" si="5"/>
        <v>136802250</v>
      </c>
      <c r="J41" s="108">
        <f t="shared" si="6"/>
        <v>0</v>
      </c>
      <c r="K41" s="108">
        <f t="shared" si="7"/>
        <v>0</v>
      </c>
      <c r="L41" s="150"/>
      <c r="M41" s="108">
        <v>0</v>
      </c>
      <c r="N41" s="108">
        <v>0</v>
      </c>
      <c r="O41" s="108">
        <v>0</v>
      </c>
      <c r="P41" s="108">
        <v>0</v>
      </c>
      <c r="Q41" s="108">
        <v>0</v>
      </c>
      <c r="R41" s="108">
        <v>0</v>
      </c>
      <c r="S41" s="108">
        <v>0</v>
      </c>
      <c r="T41" s="108">
        <v>0</v>
      </c>
      <c r="U41" s="108">
        <v>0</v>
      </c>
      <c r="V41" s="108">
        <v>0</v>
      </c>
      <c r="W41" s="108">
        <v>0</v>
      </c>
      <c r="X41" s="108">
        <v>0</v>
      </c>
      <c r="Y41" s="108">
        <v>817172610</v>
      </c>
      <c r="Z41" s="108">
        <v>817172610</v>
      </c>
      <c r="AA41" s="108">
        <v>817172610</v>
      </c>
      <c r="AB41" s="108">
        <v>817172610</v>
      </c>
      <c r="AC41" s="108">
        <v>817172610</v>
      </c>
      <c r="AD41" s="108">
        <v>852536610</v>
      </c>
      <c r="AE41" s="108">
        <v>852536610</v>
      </c>
      <c r="AF41" s="108">
        <v>852536610</v>
      </c>
      <c r="AG41" s="108">
        <v>751776610</v>
      </c>
      <c r="AH41" s="108">
        <v>751776610</v>
      </c>
      <c r="AI41" s="108">
        <v>751776610</v>
      </c>
      <c r="AJ41" s="108">
        <v>752839710</v>
      </c>
      <c r="AK41" s="108">
        <v>752839710</v>
      </c>
      <c r="AL41" s="108">
        <v>554930700</v>
      </c>
      <c r="AM41" s="108">
        <v>554930700</v>
      </c>
      <c r="AN41" s="108">
        <v>518504100</v>
      </c>
      <c r="AO41" s="108">
        <v>518504100</v>
      </c>
      <c r="AP41" s="108">
        <v>266426600</v>
      </c>
      <c r="AQ41" s="108">
        <v>266426600</v>
      </c>
      <c r="AR41" s="108">
        <v>266426600</v>
      </c>
      <c r="AS41" s="108">
        <v>266426600</v>
      </c>
      <c r="AT41" s="108">
        <v>266426600</v>
      </c>
      <c r="AU41" s="108">
        <v>266426600</v>
      </c>
      <c r="AV41" s="108">
        <v>269134500</v>
      </c>
      <c r="AW41" s="108">
        <v>173199700</v>
      </c>
      <c r="AX41" s="108">
        <v>173199700</v>
      </c>
      <c r="AY41" s="108">
        <v>173199700</v>
      </c>
      <c r="AZ41" s="108">
        <v>137523150</v>
      </c>
      <c r="BA41" s="108">
        <v>137523150</v>
      </c>
      <c r="BB41" s="108">
        <v>136802250</v>
      </c>
      <c r="BC41" s="108">
        <v>136802250</v>
      </c>
      <c r="BD41" s="108">
        <v>136802250</v>
      </c>
      <c r="BE41" s="108">
        <v>136802250</v>
      </c>
      <c r="BF41" s="108">
        <v>136802250</v>
      </c>
      <c r="BG41" s="108">
        <v>136802250</v>
      </c>
      <c r="BH41" s="108">
        <v>136460700</v>
      </c>
      <c r="BI41" s="108">
        <v>136460700</v>
      </c>
      <c r="BJ41" s="108">
        <v>0</v>
      </c>
      <c r="BK41" s="108">
        <v>0</v>
      </c>
      <c r="BL41" s="108">
        <v>0</v>
      </c>
      <c r="BM41" s="108">
        <v>0</v>
      </c>
      <c r="BN41" s="108">
        <v>0</v>
      </c>
      <c r="BO41" s="108">
        <v>0</v>
      </c>
      <c r="BP41" s="108">
        <v>0</v>
      </c>
      <c r="BQ41" s="108"/>
      <c r="BR41" s="108"/>
      <c r="BS41" s="108"/>
      <c r="BT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</row>
    <row r="42" spans="1:85" hidden="1" outlineLevel="3" x14ac:dyDescent="0.25">
      <c r="A42" s="106" t="s">
        <v>1753</v>
      </c>
      <c r="B42" s="106">
        <f t="shared" si="0"/>
        <v>8</v>
      </c>
      <c r="C42" s="106" t="s">
        <v>77</v>
      </c>
      <c r="D42" s="106" t="s">
        <v>78</v>
      </c>
      <c r="E42" s="107">
        <f t="shared" si="3"/>
        <v>0</v>
      </c>
      <c r="F42" s="107">
        <f t="shared" si="8"/>
        <v>101509000</v>
      </c>
      <c r="G42" s="107">
        <f t="shared" si="9"/>
        <v>316989510</v>
      </c>
      <c r="H42" s="108">
        <f t="shared" si="4"/>
        <v>0</v>
      </c>
      <c r="I42" s="108">
        <f t="shared" si="5"/>
        <v>0</v>
      </c>
      <c r="J42" s="108">
        <f t="shared" si="6"/>
        <v>0</v>
      </c>
      <c r="K42" s="108">
        <f t="shared" si="7"/>
        <v>0</v>
      </c>
      <c r="L42" s="150"/>
      <c r="M42" s="108">
        <v>0</v>
      </c>
      <c r="N42" s="108">
        <v>0</v>
      </c>
      <c r="O42" s="108">
        <v>0</v>
      </c>
      <c r="P42" s="108">
        <v>0</v>
      </c>
      <c r="Q42" s="108">
        <v>0</v>
      </c>
      <c r="R42" s="108">
        <v>0</v>
      </c>
      <c r="S42" s="108">
        <v>0</v>
      </c>
      <c r="T42" s="108">
        <v>0</v>
      </c>
      <c r="U42" s="108">
        <v>0</v>
      </c>
      <c r="V42" s="108">
        <v>0</v>
      </c>
      <c r="W42" s="108">
        <v>0</v>
      </c>
      <c r="X42" s="108">
        <v>0</v>
      </c>
      <c r="Y42" s="108">
        <v>100502000</v>
      </c>
      <c r="Z42" s="108">
        <v>100502000</v>
      </c>
      <c r="AA42" s="108">
        <v>100502000</v>
      </c>
      <c r="AB42" s="108">
        <v>100502000</v>
      </c>
      <c r="AC42" s="108">
        <v>100502000</v>
      </c>
      <c r="AD42" s="108">
        <v>100502000</v>
      </c>
      <c r="AE42" s="108">
        <v>100502000</v>
      </c>
      <c r="AF42" s="108">
        <v>100502000</v>
      </c>
      <c r="AG42" s="108">
        <v>100502000</v>
      </c>
      <c r="AH42" s="108">
        <v>100502000</v>
      </c>
      <c r="AI42" s="108">
        <v>100502000</v>
      </c>
      <c r="AJ42" s="108">
        <v>101509000</v>
      </c>
      <c r="AK42" s="108">
        <v>101509000</v>
      </c>
      <c r="AL42" s="108">
        <v>317878510</v>
      </c>
      <c r="AM42" s="108">
        <v>317878510</v>
      </c>
      <c r="AN42" s="108">
        <v>317878510</v>
      </c>
      <c r="AO42" s="108">
        <v>317878510</v>
      </c>
      <c r="AP42" s="108">
        <v>317878510</v>
      </c>
      <c r="AQ42" s="108">
        <v>317878510</v>
      </c>
      <c r="AR42" s="108">
        <v>317878510</v>
      </c>
      <c r="AS42" s="108">
        <v>317878510</v>
      </c>
      <c r="AT42" s="108">
        <v>317878510</v>
      </c>
      <c r="AU42" s="108">
        <v>317878510</v>
      </c>
      <c r="AV42" s="108">
        <v>316989510</v>
      </c>
      <c r="AW42" s="108">
        <v>316989510</v>
      </c>
      <c r="AX42" s="108">
        <v>316989510</v>
      </c>
      <c r="AY42" s="108">
        <v>0</v>
      </c>
      <c r="AZ42" s="108">
        <v>0</v>
      </c>
      <c r="BA42" s="108">
        <v>0</v>
      </c>
      <c r="BB42" s="108">
        <v>0</v>
      </c>
      <c r="BC42" s="108">
        <v>0</v>
      </c>
      <c r="BD42" s="108">
        <v>0</v>
      </c>
      <c r="BE42" s="108">
        <v>0</v>
      </c>
      <c r="BF42" s="108">
        <v>0</v>
      </c>
      <c r="BG42" s="108">
        <v>0</v>
      </c>
      <c r="BH42" s="108">
        <v>0</v>
      </c>
      <c r="BI42" s="108">
        <v>0</v>
      </c>
      <c r="BJ42" s="108">
        <v>0</v>
      </c>
      <c r="BK42" s="108">
        <v>0</v>
      </c>
      <c r="BL42" s="108">
        <v>0</v>
      </c>
      <c r="BM42" s="108">
        <v>0</v>
      </c>
      <c r="BN42" s="108">
        <v>0</v>
      </c>
      <c r="BO42" s="108">
        <v>0</v>
      </c>
      <c r="BP42" s="108">
        <v>0</v>
      </c>
      <c r="BQ42" s="108"/>
      <c r="BR42" s="108"/>
      <c r="BS42" s="108"/>
      <c r="BT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</row>
    <row r="43" spans="1:85" hidden="1" outlineLevel="3" x14ac:dyDescent="0.25">
      <c r="A43" s="106" t="s">
        <v>1753</v>
      </c>
      <c r="B43" s="106">
        <f t="shared" si="0"/>
        <v>8</v>
      </c>
      <c r="C43" s="106" t="s">
        <v>79</v>
      </c>
      <c r="D43" s="106" t="s">
        <v>80</v>
      </c>
      <c r="E43" s="107">
        <f t="shared" si="3"/>
        <v>0</v>
      </c>
      <c r="F43" s="107">
        <f t="shared" si="8"/>
        <v>691269600</v>
      </c>
      <c r="G43" s="107">
        <f t="shared" si="9"/>
        <v>692283900</v>
      </c>
      <c r="H43" s="108">
        <f t="shared" si="4"/>
        <v>0</v>
      </c>
      <c r="I43" s="108">
        <f t="shared" si="5"/>
        <v>0</v>
      </c>
      <c r="J43" s="108">
        <f t="shared" si="6"/>
        <v>0</v>
      </c>
      <c r="K43" s="108">
        <f t="shared" si="7"/>
        <v>0</v>
      </c>
      <c r="L43" s="150"/>
      <c r="M43" s="108">
        <v>0</v>
      </c>
      <c r="N43" s="108">
        <v>0</v>
      </c>
      <c r="O43" s="108">
        <v>0</v>
      </c>
      <c r="P43" s="108">
        <v>0</v>
      </c>
      <c r="Q43" s="108">
        <v>0</v>
      </c>
      <c r="R43" s="108">
        <v>0</v>
      </c>
      <c r="S43" s="108">
        <v>0</v>
      </c>
      <c r="T43" s="108">
        <v>0</v>
      </c>
      <c r="U43" s="108">
        <v>0</v>
      </c>
      <c r="V43" s="108">
        <v>0</v>
      </c>
      <c r="W43" s="108">
        <v>0</v>
      </c>
      <c r="X43" s="108">
        <v>0</v>
      </c>
      <c r="Y43" s="108">
        <v>690415380</v>
      </c>
      <c r="Z43" s="108">
        <v>690415380</v>
      </c>
      <c r="AA43" s="108">
        <v>690415380</v>
      </c>
      <c r="AB43" s="108">
        <v>690415380</v>
      </c>
      <c r="AC43" s="108">
        <v>690415380</v>
      </c>
      <c r="AD43" s="108">
        <v>690415380</v>
      </c>
      <c r="AE43" s="108">
        <v>690415380</v>
      </c>
      <c r="AF43" s="108">
        <v>690415380</v>
      </c>
      <c r="AG43" s="108">
        <v>690415380</v>
      </c>
      <c r="AH43" s="108">
        <v>690415380</v>
      </c>
      <c r="AI43" s="108">
        <v>690415380</v>
      </c>
      <c r="AJ43" s="108">
        <v>691269600</v>
      </c>
      <c r="AK43" s="108">
        <v>691269600</v>
      </c>
      <c r="AL43" s="108">
        <v>691269600</v>
      </c>
      <c r="AM43" s="108">
        <v>691269600</v>
      </c>
      <c r="AN43" s="108">
        <v>691269600</v>
      </c>
      <c r="AO43" s="108">
        <v>691269600</v>
      </c>
      <c r="AP43" s="108">
        <v>691269600</v>
      </c>
      <c r="AQ43" s="108">
        <v>691269600</v>
      </c>
      <c r="AR43" s="108">
        <v>691269600</v>
      </c>
      <c r="AS43" s="108">
        <v>691269600</v>
      </c>
      <c r="AT43" s="108">
        <v>691269600</v>
      </c>
      <c r="AU43" s="108">
        <v>691269600</v>
      </c>
      <c r="AV43" s="108">
        <v>692283900</v>
      </c>
      <c r="AW43" s="108">
        <v>692283900</v>
      </c>
      <c r="AX43" s="108">
        <v>692283900</v>
      </c>
      <c r="AY43" s="108">
        <v>692283900</v>
      </c>
      <c r="AZ43" s="108">
        <v>692283900</v>
      </c>
      <c r="BA43" s="108">
        <v>692283900</v>
      </c>
      <c r="BB43" s="108">
        <v>691455900</v>
      </c>
      <c r="BC43" s="108">
        <v>0</v>
      </c>
      <c r="BD43" s="108">
        <v>0</v>
      </c>
      <c r="BE43" s="108">
        <v>0</v>
      </c>
      <c r="BF43" s="108">
        <v>0</v>
      </c>
      <c r="BG43" s="108">
        <v>0</v>
      </c>
      <c r="BH43" s="108">
        <v>0</v>
      </c>
      <c r="BI43" s="108">
        <v>0</v>
      </c>
      <c r="BJ43" s="108">
        <v>0</v>
      </c>
      <c r="BK43" s="108">
        <v>0</v>
      </c>
      <c r="BL43" s="108">
        <v>0</v>
      </c>
      <c r="BM43" s="108">
        <v>0</v>
      </c>
      <c r="BN43" s="108">
        <v>0</v>
      </c>
      <c r="BO43" s="108">
        <v>0</v>
      </c>
      <c r="BP43" s="108">
        <v>0</v>
      </c>
      <c r="BQ43" s="108"/>
      <c r="BR43" s="108"/>
      <c r="BS43" s="108"/>
      <c r="BT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</row>
    <row r="44" spans="1:85" hidden="1" outlineLevel="2" x14ac:dyDescent="0.25">
      <c r="A44" s="103" t="s">
        <v>1753</v>
      </c>
      <c r="B44" s="103">
        <f t="shared" si="0"/>
        <v>4</v>
      </c>
      <c r="C44" s="103" t="s">
        <v>81</v>
      </c>
      <c r="D44" s="103" t="s">
        <v>67</v>
      </c>
      <c r="E44" s="104">
        <f t="shared" si="3"/>
        <v>0</v>
      </c>
      <c r="F44" s="104">
        <f t="shared" si="8"/>
        <v>762163374</v>
      </c>
      <c r="G44" s="104">
        <f t="shared" si="9"/>
        <v>1007652227</v>
      </c>
      <c r="H44" s="104">
        <f t="shared" si="4"/>
        <v>6375632180</v>
      </c>
      <c r="I44" s="104">
        <f t="shared" si="5"/>
        <v>1644869586.8</v>
      </c>
      <c r="J44" s="104">
        <f t="shared" si="6"/>
        <v>6450365715.4899998</v>
      </c>
      <c r="K44" s="104">
        <f t="shared" si="7"/>
        <v>0</v>
      </c>
      <c r="L44" s="150"/>
      <c r="M44" s="104">
        <v>0</v>
      </c>
      <c r="N44" s="104">
        <v>0</v>
      </c>
      <c r="O44" s="104">
        <v>0</v>
      </c>
      <c r="P44" s="104">
        <v>0</v>
      </c>
      <c r="Q44" s="104">
        <v>0</v>
      </c>
      <c r="R44" s="104">
        <v>0</v>
      </c>
      <c r="S44" s="104">
        <v>0</v>
      </c>
      <c r="T44" s="104">
        <v>0</v>
      </c>
      <c r="U44" s="104">
        <v>0</v>
      </c>
      <c r="V44" s="104">
        <v>0</v>
      </c>
      <c r="W44" s="104">
        <v>0</v>
      </c>
      <c r="X44" s="104">
        <v>0</v>
      </c>
      <c r="Y44" s="104">
        <v>588196732</v>
      </c>
      <c r="Z44" s="104">
        <v>592456776</v>
      </c>
      <c r="AA44" s="104">
        <v>599012359</v>
      </c>
      <c r="AB44" s="104">
        <v>606166928</v>
      </c>
      <c r="AC44" s="104">
        <v>611710223</v>
      </c>
      <c r="AD44" s="104">
        <v>616310920</v>
      </c>
      <c r="AE44" s="104">
        <v>619482642</v>
      </c>
      <c r="AF44" s="104">
        <v>622271974</v>
      </c>
      <c r="AG44" s="104">
        <v>739990966</v>
      </c>
      <c r="AH44" s="104">
        <v>746151887</v>
      </c>
      <c r="AI44" s="104">
        <v>757650704</v>
      </c>
      <c r="AJ44" s="104">
        <v>762163374</v>
      </c>
      <c r="AK44" s="104">
        <v>768294070</v>
      </c>
      <c r="AL44" s="104">
        <v>777511760</v>
      </c>
      <c r="AM44" s="104">
        <v>643188558</v>
      </c>
      <c r="AN44" s="104">
        <v>650765606</v>
      </c>
      <c r="AO44" s="104">
        <v>657432689</v>
      </c>
      <c r="AP44" s="104">
        <v>663354815</v>
      </c>
      <c r="AQ44" s="104">
        <v>667945991</v>
      </c>
      <c r="AR44" s="104">
        <v>672620655</v>
      </c>
      <c r="AS44" s="104">
        <v>673806741</v>
      </c>
      <c r="AT44" s="104">
        <v>676170018</v>
      </c>
      <c r="AU44" s="104">
        <v>677495500</v>
      </c>
      <c r="AV44" s="104">
        <v>1007652227</v>
      </c>
      <c r="AW44" s="104">
        <v>995643297.73000002</v>
      </c>
      <c r="AX44" s="104">
        <v>1003596412.73</v>
      </c>
      <c r="AY44" s="104">
        <v>1012091386.8</v>
      </c>
      <c r="AZ44" s="104">
        <v>1012091386.8</v>
      </c>
      <c r="BA44" s="104">
        <v>1622810137.8</v>
      </c>
      <c r="BB44" s="104">
        <v>1637991885.8</v>
      </c>
      <c r="BC44" s="104">
        <v>1641562462.8</v>
      </c>
      <c r="BD44" s="104">
        <v>1644869586.8</v>
      </c>
      <c r="BE44" s="104">
        <v>1648051893.8</v>
      </c>
      <c r="BF44" s="104">
        <v>1654223455</v>
      </c>
      <c r="BG44" s="104">
        <v>1659551515</v>
      </c>
      <c r="BH44" s="104">
        <v>6375632180</v>
      </c>
      <c r="BI44" s="104">
        <v>6383669727</v>
      </c>
      <c r="BJ44" s="104">
        <v>6390632122</v>
      </c>
      <c r="BK44" s="104">
        <v>6407205195</v>
      </c>
      <c r="BL44" s="104">
        <v>6416760230</v>
      </c>
      <c r="BM44" s="104">
        <v>6426259872.7399998</v>
      </c>
      <c r="BN44" s="104">
        <v>6436147965.4399996</v>
      </c>
      <c r="BO44" s="104">
        <v>6444737768.3699999</v>
      </c>
      <c r="BP44" s="104">
        <v>6450365715.4899998</v>
      </c>
      <c r="BQ44" s="104"/>
      <c r="BR44" s="104"/>
      <c r="BS44" s="104"/>
      <c r="BT44" s="104"/>
      <c r="BU44" s="24" t="s">
        <v>2007</v>
      </c>
      <c r="BV44" s="144"/>
      <c r="BW44" s="144"/>
      <c r="BX44" s="144"/>
      <c r="BY44" s="144"/>
      <c r="BZ44" s="144"/>
      <c r="CA44" s="144"/>
      <c r="CB44" s="144"/>
      <c r="CC44" s="144"/>
      <c r="CD44" s="144"/>
      <c r="CE44" s="144"/>
      <c r="CF44" s="144"/>
      <c r="CG44" s="144"/>
    </row>
    <row r="45" spans="1:85" hidden="1" outlineLevel="3" x14ac:dyDescent="0.25">
      <c r="A45" s="105" t="s">
        <v>1753</v>
      </c>
      <c r="B45" s="105">
        <f t="shared" si="0"/>
        <v>6</v>
      </c>
      <c r="C45" s="105" t="s">
        <v>82</v>
      </c>
      <c r="D45" s="105" t="s">
        <v>83</v>
      </c>
      <c r="E45" s="26">
        <f t="shared" si="3"/>
        <v>0</v>
      </c>
      <c r="F45" s="26">
        <f t="shared" si="8"/>
        <v>762163374</v>
      </c>
      <c r="G45" s="26">
        <f t="shared" si="9"/>
        <v>1007652227</v>
      </c>
      <c r="H45" s="26">
        <f t="shared" si="4"/>
        <v>6375632180</v>
      </c>
      <c r="I45" s="26">
        <f t="shared" si="5"/>
        <v>1644869586.8</v>
      </c>
      <c r="J45" s="26">
        <f t="shared" si="6"/>
        <v>6450365715.4899998</v>
      </c>
      <c r="K45" s="26">
        <f t="shared" si="7"/>
        <v>0</v>
      </c>
      <c r="L45" s="150"/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588196732</v>
      </c>
      <c r="Z45" s="26">
        <v>592456776</v>
      </c>
      <c r="AA45" s="26">
        <v>599012359</v>
      </c>
      <c r="AB45" s="26">
        <v>606166928</v>
      </c>
      <c r="AC45" s="26">
        <v>611710223</v>
      </c>
      <c r="AD45" s="26">
        <v>616310920</v>
      </c>
      <c r="AE45" s="26">
        <v>619482642</v>
      </c>
      <c r="AF45" s="26">
        <v>622271974</v>
      </c>
      <c r="AG45" s="26">
        <v>739990966</v>
      </c>
      <c r="AH45" s="26">
        <v>746151887</v>
      </c>
      <c r="AI45" s="26">
        <v>757650704</v>
      </c>
      <c r="AJ45" s="26">
        <v>762163374</v>
      </c>
      <c r="AK45" s="26">
        <v>768294070</v>
      </c>
      <c r="AL45" s="26">
        <v>777511760</v>
      </c>
      <c r="AM45" s="26">
        <v>643188558</v>
      </c>
      <c r="AN45" s="26">
        <v>650765606</v>
      </c>
      <c r="AO45" s="26">
        <v>657432689</v>
      </c>
      <c r="AP45" s="26">
        <v>663354815</v>
      </c>
      <c r="AQ45" s="26">
        <v>667945991</v>
      </c>
      <c r="AR45" s="26">
        <v>672620655</v>
      </c>
      <c r="AS45" s="26">
        <v>673806741</v>
      </c>
      <c r="AT45" s="26">
        <v>676170018</v>
      </c>
      <c r="AU45" s="26">
        <v>677495500</v>
      </c>
      <c r="AV45" s="26">
        <v>1007652227</v>
      </c>
      <c r="AW45" s="26">
        <v>995643297.73000002</v>
      </c>
      <c r="AX45" s="26">
        <v>1003596412.73</v>
      </c>
      <c r="AY45" s="26">
        <v>1012091386.8</v>
      </c>
      <c r="AZ45" s="26">
        <v>1012091386.8</v>
      </c>
      <c r="BA45" s="26">
        <v>1622810137.8</v>
      </c>
      <c r="BB45" s="26">
        <v>1637991885.8</v>
      </c>
      <c r="BC45" s="26">
        <v>1641562462.8</v>
      </c>
      <c r="BD45" s="26">
        <v>1644869586.8</v>
      </c>
      <c r="BE45" s="26">
        <v>1648051893.8</v>
      </c>
      <c r="BF45" s="26">
        <v>1654223455</v>
      </c>
      <c r="BG45" s="26">
        <v>1659551515</v>
      </c>
      <c r="BH45" s="26">
        <v>6375632180</v>
      </c>
      <c r="BI45" s="26">
        <v>6383669727</v>
      </c>
      <c r="BJ45" s="26">
        <v>6390632122</v>
      </c>
      <c r="BK45" s="26">
        <v>6407205195</v>
      </c>
      <c r="BL45" s="26">
        <v>6416760230</v>
      </c>
      <c r="BM45" s="26">
        <v>6426259872.7399998</v>
      </c>
      <c r="BN45" s="26">
        <v>6436147965.4399996</v>
      </c>
      <c r="BO45" s="26">
        <v>6444737768.3699999</v>
      </c>
      <c r="BP45" s="26">
        <v>6450365715.4899998</v>
      </c>
      <c r="BQ45" s="26"/>
      <c r="BR45" s="26"/>
      <c r="BS45" s="26"/>
      <c r="BT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</row>
    <row r="46" spans="1:85" hidden="1" outlineLevel="3" x14ac:dyDescent="0.25">
      <c r="A46" s="106" t="s">
        <v>1753</v>
      </c>
      <c r="B46" s="106">
        <f t="shared" si="0"/>
        <v>8</v>
      </c>
      <c r="C46" s="106" t="s">
        <v>84</v>
      </c>
      <c r="D46" s="106" t="s">
        <v>85</v>
      </c>
      <c r="E46" s="107">
        <f t="shared" si="3"/>
        <v>0</v>
      </c>
      <c r="F46" s="107">
        <f t="shared" si="8"/>
        <v>10884556</v>
      </c>
      <c r="G46" s="107">
        <f t="shared" si="9"/>
        <v>21487794</v>
      </c>
      <c r="H46" s="108">
        <f t="shared" si="4"/>
        <v>39786469</v>
      </c>
      <c r="I46" s="108">
        <f t="shared" si="5"/>
        <v>40969738</v>
      </c>
      <c r="J46" s="108">
        <f t="shared" si="6"/>
        <v>64895249.630000003</v>
      </c>
      <c r="K46" s="108">
        <f t="shared" si="7"/>
        <v>0</v>
      </c>
      <c r="L46" s="150"/>
      <c r="M46" s="108">
        <v>0</v>
      </c>
      <c r="N46" s="108">
        <v>0</v>
      </c>
      <c r="O46" s="108">
        <v>0</v>
      </c>
      <c r="P46" s="108">
        <v>0</v>
      </c>
      <c r="Q46" s="108">
        <v>0</v>
      </c>
      <c r="R46" s="108">
        <v>0</v>
      </c>
      <c r="S46" s="108">
        <v>0</v>
      </c>
      <c r="T46" s="108">
        <v>0</v>
      </c>
      <c r="U46" s="108">
        <v>0</v>
      </c>
      <c r="V46" s="108">
        <v>0</v>
      </c>
      <c r="W46" s="108">
        <v>0</v>
      </c>
      <c r="X46" s="108">
        <v>0</v>
      </c>
      <c r="Y46" s="108">
        <v>3001280</v>
      </c>
      <c r="Z46" s="108">
        <v>8342811</v>
      </c>
      <c r="AA46" s="108">
        <v>8371565</v>
      </c>
      <c r="AB46" s="108">
        <v>8396399</v>
      </c>
      <c r="AC46" s="108">
        <v>15905706</v>
      </c>
      <c r="AD46" s="108">
        <v>15949251</v>
      </c>
      <c r="AE46" s="108">
        <v>15990704</v>
      </c>
      <c r="AF46" s="108">
        <v>20804679</v>
      </c>
      <c r="AG46" s="108">
        <v>2554750</v>
      </c>
      <c r="AH46" s="108">
        <v>2562124</v>
      </c>
      <c r="AI46" s="108">
        <v>10842743</v>
      </c>
      <c r="AJ46" s="108">
        <v>10884556</v>
      </c>
      <c r="AK46" s="108">
        <v>10930691</v>
      </c>
      <c r="AL46" s="108">
        <v>34761245</v>
      </c>
      <c r="AM46" s="108">
        <v>784990</v>
      </c>
      <c r="AN46" s="108">
        <v>789442</v>
      </c>
      <c r="AO46" s="108">
        <v>7356985</v>
      </c>
      <c r="AP46" s="108">
        <v>7397941</v>
      </c>
      <c r="AQ46" s="108">
        <v>7443961</v>
      </c>
      <c r="AR46" s="108">
        <v>14179352</v>
      </c>
      <c r="AS46" s="108">
        <v>14275417</v>
      </c>
      <c r="AT46" s="108">
        <v>14361135</v>
      </c>
      <c r="AU46" s="108">
        <v>21355156</v>
      </c>
      <c r="AV46" s="108">
        <v>21487794</v>
      </c>
      <c r="AW46" s="108">
        <v>21627221</v>
      </c>
      <c r="AX46" s="108">
        <v>27973778</v>
      </c>
      <c r="AY46" s="108">
        <v>27973778</v>
      </c>
      <c r="AZ46" s="108">
        <v>27973778</v>
      </c>
      <c r="BA46" s="108">
        <v>32969550</v>
      </c>
      <c r="BB46" s="108">
        <v>33274762</v>
      </c>
      <c r="BC46" s="108">
        <v>33598447</v>
      </c>
      <c r="BD46" s="108">
        <v>40969738</v>
      </c>
      <c r="BE46" s="108">
        <v>41137092</v>
      </c>
      <c r="BF46" s="108">
        <v>71862867</v>
      </c>
      <c r="BG46" s="108">
        <v>81123111</v>
      </c>
      <c r="BH46" s="108">
        <v>39786469</v>
      </c>
      <c r="BI46" s="108">
        <v>39951577</v>
      </c>
      <c r="BJ46" s="108">
        <v>48347213</v>
      </c>
      <c r="BK46" s="108">
        <v>48525068</v>
      </c>
      <c r="BL46" s="108">
        <v>48719505</v>
      </c>
      <c r="BM46" s="108">
        <v>56684259.770000003</v>
      </c>
      <c r="BN46" s="108">
        <v>56837906.280000001</v>
      </c>
      <c r="BO46" s="108">
        <v>56999282.049999997</v>
      </c>
      <c r="BP46" s="108">
        <v>64895249.630000003</v>
      </c>
      <c r="BQ46" s="108"/>
      <c r="BR46" s="108"/>
      <c r="BS46" s="108"/>
      <c r="BT46" s="108"/>
      <c r="BU46" s="24" t="s">
        <v>2007</v>
      </c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</row>
    <row r="47" spans="1:85" hidden="1" outlineLevel="3" x14ac:dyDescent="0.25">
      <c r="A47" s="106" t="s">
        <v>1753</v>
      </c>
      <c r="B47" s="106">
        <f t="shared" si="0"/>
        <v>8</v>
      </c>
      <c r="C47" s="106" t="s">
        <v>86</v>
      </c>
      <c r="D47" s="106" t="s">
        <v>87</v>
      </c>
      <c r="E47" s="107">
        <f t="shared" si="3"/>
        <v>0</v>
      </c>
      <c r="F47" s="107">
        <f t="shared" si="8"/>
        <v>119971707</v>
      </c>
      <c r="G47" s="107">
        <f t="shared" si="9"/>
        <v>1</v>
      </c>
      <c r="H47" s="108">
        <f t="shared" si="4"/>
        <v>0</v>
      </c>
      <c r="I47" s="108">
        <f t="shared" si="5"/>
        <v>1</v>
      </c>
      <c r="J47" s="108">
        <f t="shared" si="6"/>
        <v>0</v>
      </c>
      <c r="K47" s="108">
        <f t="shared" si="7"/>
        <v>0</v>
      </c>
      <c r="L47" s="150"/>
      <c r="M47" s="108">
        <v>0</v>
      </c>
      <c r="N47" s="108">
        <v>0</v>
      </c>
      <c r="O47" s="108">
        <v>0</v>
      </c>
      <c r="P47" s="108">
        <v>0</v>
      </c>
      <c r="Q47" s="108">
        <v>0</v>
      </c>
      <c r="R47" s="108">
        <v>0</v>
      </c>
      <c r="S47" s="108">
        <v>0</v>
      </c>
      <c r="T47" s="108">
        <v>0</v>
      </c>
      <c r="U47" s="108">
        <v>0</v>
      </c>
      <c r="V47" s="108">
        <v>0</v>
      </c>
      <c r="W47" s="108">
        <v>0</v>
      </c>
      <c r="X47" s="108">
        <v>0</v>
      </c>
      <c r="Y47" s="108">
        <v>113340927</v>
      </c>
      <c r="Z47" s="108">
        <v>113915917</v>
      </c>
      <c r="AA47" s="108">
        <v>114545988</v>
      </c>
      <c r="AB47" s="108">
        <v>115176688</v>
      </c>
      <c r="AC47" s="108">
        <v>115834979</v>
      </c>
      <c r="AD47" s="108">
        <v>116454773</v>
      </c>
      <c r="AE47" s="108">
        <v>117096106</v>
      </c>
      <c r="AF47" s="108">
        <v>117730793</v>
      </c>
      <c r="AG47" s="108">
        <v>118261403</v>
      </c>
      <c r="AH47" s="108">
        <v>118826212</v>
      </c>
      <c r="AI47" s="108">
        <v>119264207</v>
      </c>
      <c r="AJ47" s="108">
        <v>119971707</v>
      </c>
      <c r="AK47" s="108">
        <v>120595523</v>
      </c>
      <c r="AL47" s="108">
        <v>109920114</v>
      </c>
      <c r="AM47" s="108">
        <v>1</v>
      </c>
      <c r="AN47" s="108">
        <v>1</v>
      </c>
      <c r="AO47" s="108">
        <v>1</v>
      </c>
      <c r="AP47" s="108">
        <v>1</v>
      </c>
      <c r="AQ47" s="108">
        <v>1</v>
      </c>
      <c r="AR47" s="108">
        <v>1</v>
      </c>
      <c r="AS47" s="108">
        <v>1</v>
      </c>
      <c r="AT47" s="108">
        <v>1</v>
      </c>
      <c r="AU47" s="108">
        <v>1</v>
      </c>
      <c r="AV47" s="108">
        <v>1</v>
      </c>
      <c r="AW47" s="108">
        <v>1</v>
      </c>
      <c r="AX47" s="108">
        <v>1</v>
      </c>
      <c r="AY47" s="108">
        <v>1</v>
      </c>
      <c r="AZ47" s="108">
        <v>1</v>
      </c>
      <c r="BA47" s="108">
        <v>1</v>
      </c>
      <c r="BB47" s="108">
        <v>1</v>
      </c>
      <c r="BC47" s="108">
        <v>1</v>
      </c>
      <c r="BD47" s="108">
        <v>1</v>
      </c>
      <c r="BE47" s="108">
        <v>1</v>
      </c>
      <c r="BF47" s="108">
        <v>0</v>
      </c>
      <c r="BG47" s="108">
        <v>0</v>
      </c>
      <c r="BH47" s="108">
        <v>0</v>
      </c>
      <c r="BI47" s="108">
        <v>0</v>
      </c>
      <c r="BJ47" s="108">
        <v>0</v>
      </c>
      <c r="BK47" s="108">
        <v>0</v>
      </c>
      <c r="BL47" s="108">
        <v>0</v>
      </c>
      <c r="BM47" s="108">
        <v>0</v>
      </c>
      <c r="BN47" s="108">
        <v>0</v>
      </c>
      <c r="BO47" s="108">
        <v>0</v>
      </c>
      <c r="BP47" s="108">
        <v>0</v>
      </c>
      <c r="BQ47" s="108"/>
      <c r="BR47" s="108"/>
      <c r="BS47" s="108"/>
      <c r="BT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</row>
    <row r="48" spans="1:85" hidden="1" outlineLevel="3" x14ac:dyDescent="0.25">
      <c r="A48" s="106" t="s">
        <v>1753</v>
      </c>
      <c r="B48" s="106">
        <f t="shared" si="0"/>
        <v>8</v>
      </c>
      <c r="C48" s="106" t="s">
        <v>88</v>
      </c>
      <c r="D48" s="106" t="s">
        <v>89</v>
      </c>
      <c r="E48" s="107">
        <f t="shared" si="3"/>
        <v>0</v>
      </c>
      <c r="F48" s="107">
        <f t="shared" si="8"/>
        <v>495000542</v>
      </c>
      <c r="G48" s="107">
        <f t="shared" si="9"/>
        <v>658552647</v>
      </c>
      <c r="H48" s="108">
        <f t="shared" si="4"/>
        <v>1019888142</v>
      </c>
      <c r="I48" s="108">
        <f t="shared" si="5"/>
        <v>684266092.79999995</v>
      </c>
      <c r="J48" s="108">
        <f t="shared" si="6"/>
        <v>1055020905.08</v>
      </c>
      <c r="K48" s="108">
        <f t="shared" si="7"/>
        <v>0</v>
      </c>
      <c r="L48" s="150"/>
      <c r="M48" s="108">
        <v>0</v>
      </c>
      <c r="N48" s="108">
        <v>0</v>
      </c>
      <c r="O48" s="108">
        <v>0</v>
      </c>
      <c r="P48" s="108">
        <v>0</v>
      </c>
      <c r="Q48" s="108">
        <v>0</v>
      </c>
      <c r="R48" s="108">
        <v>0</v>
      </c>
      <c r="S48" s="108">
        <v>0</v>
      </c>
      <c r="T48" s="108">
        <v>0</v>
      </c>
      <c r="U48" s="108">
        <v>0</v>
      </c>
      <c r="V48" s="108">
        <v>0</v>
      </c>
      <c r="W48" s="108">
        <v>0</v>
      </c>
      <c r="X48" s="108">
        <v>0</v>
      </c>
      <c r="Y48" s="108">
        <v>471854525</v>
      </c>
      <c r="Z48" s="108">
        <v>470198048</v>
      </c>
      <c r="AA48" s="108">
        <v>476094806</v>
      </c>
      <c r="AB48" s="108">
        <v>482593841</v>
      </c>
      <c r="AC48" s="108">
        <v>479969538</v>
      </c>
      <c r="AD48" s="108">
        <v>483906896</v>
      </c>
      <c r="AE48" s="108">
        <v>486395832</v>
      </c>
      <c r="AF48" s="108">
        <v>483736502</v>
      </c>
      <c r="AG48" s="108">
        <v>486523307</v>
      </c>
      <c r="AH48" s="108">
        <v>491184556</v>
      </c>
      <c r="AI48" s="108">
        <v>492138914</v>
      </c>
      <c r="AJ48" s="108">
        <v>495000542</v>
      </c>
      <c r="AK48" s="108">
        <v>499477251</v>
      </c>
      <c r="AL48" s="108">
        <v>631830400</v>
      </c>
      <c r="AM48" s="108">
        <v>641403566</v>
      </c>
      <c r="AN48" s="108">
        <v>648976162</v>
      </c>
      <c r="AO48" s="108">
        <v>649075702</v>
      </c>
      <c r="AP48" s="108">
        <v>654956872</v>
      </c>
      <c r="AQ48" s="108">
        <v>659502028</v>
      </c>
      <c r="AR48" s="108">
        <v>657441301</v>
      </c>
      <c r="AS48" s="108">
        <v>658531322</v>
      </c>
      <c r="AT48" s="108">
        <v>660808881</v>
      </c>
      <c r="AU48" s="108">
        <v>655140342</v>
      </c>
      <c r="AV48" s="108">
        <v>658552647</v>
      </c>
      <c r="AW48" s="108">
        <v>662019642.73000002</v>
      </c>
      <c r="AX48" s="108">
        <v>663626200.73000002</v>
      </c>
      <c r="AY48" s="108">
        <v>672121174.79999995</v>
      </c>
      <c r="AZ48" s="108">
        <v>672121174.79999995</v>
      </c>
      <c r="BA48" s="108">
        <v>673284543.79999995</v>
      </c>
      <c r="BB48" s="108">
        <v>684343884.79999995</v>
      </c>
      <c r="BC48" s="108">
        <v>689527471.79999995</v>
      </c>
      <c r="BD48" s="108">
        <v>684266092.79999995</v>
      </c>
      <c r="BE48" s="108">
        <v>686303706.79999995</v>
      </c>
      <c r="BF48" s="108">
        <v>1015880608</v>
      </c>
      <c r="BG48" s="108">
        <v>1010430268</v>
      </c>
      <c r="BH48" s="108">
        <v>1019888142</v>
      </c>
      <c r="BI48" s="108">
        <v>1025907285</v>
      </c>
      <c r="BJ48" s="108">
        <v>1023115070</v>
      </c>
      <c r="BK48" s="108">
        <v>1037716283</v>
      </c>
      <c r="BL48" s="108">
        <v>1045328370</v>
      </c>
      <c r="BM48" s="108">
        <v>1044855227.15</v>
      </c>
      <c r="BN48" s="108">
        <v>1052664716.4299999</v>
      </c>
      <c r="BO48" s="108">
        <v>1059141578.6900001</v>
      </c>
      <c r="BP48" s="108">
        <v>1055020905.08</v>
      </c>
      <c r="BQ48" s="108"/>
      <c r="BR48" s="108"/>
      <c r="BS48" s="108"/>
      <c r="BT48" s="108"/>
      <c r="BU48" s="24" t="s">
        <v>2007</v>
      </c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</row>
    <row r="49" spans="1:85" hidden="1" outlineLevel="3" x14ac:dyDescent="0.25">
      <c r="A49" s="106" t="s">
        <v>1753</v>
      </c>
      <c r="B49" s="106">
        <f t="shared" si="0"/>
        <v>8</v>
      </c>
      <c r="C49" s="106" t="s">
        <v>90</v>
      </c>
      <c r="D49" s="106" t="s">
        <v>91</v>
      </c>
      <c r="E49" s="107">
        <f t="shared" si="3"/>
        <v>0</v>
      </c>
      <c r="F49" s="107">
        <f t="shared" si="8"/>
        <v>135306569</v>
      </c>
      <c r="G49" s="107">
        <f t="shared" si="9"/>
        <v>1</v>
      </c>
      <c r="H49" s="108">
        <f t="shared" si="4"/>
        <v>299014126</v>
      </c>
      <c r="I49" s="108">
        <f t="shared" si="5"/>
        <v>1</v>
      </c>
      <c r="J49" s="108">
        <f t="shared" si="6"/>
        <v>313506117.77999997</v>
      </c>
      <c r="K49" s="108">
        <f t="shared" si="7"/>
        <v>0</v>
      </c>
      <c r="L49" s="150"/>
      <c r="M49" s="108">
        <v>0</v>
      </c>
      <c r="N49" s="108">
        <v>0</v>
      </c>
      <c r="O49" s="108">
        <v>0</v>
      </c>
      <c r="P49" s="108">
        <v>0</v>
      </c>
      <c r="Q49" s="108">
        <v>0</v>
      </c>
      <c r="R49" s="108">
        <v>0</v>
      </c>
      <c r="S49" s="108">
        <v>0</v>
      </c>
      <c r="T49" s="108">
        <v>0</v>
      </c>
      <c r="U49" s="108">
        <v>0</v>
      </c>
      <c r="V49" s="108">
        <v>0</v>
      </c>
      <c r="W49" s="108">
        <v>0</v>
      </c>
      <c r="X49" s="108">
        <v>0</v>
      </c>
      <c r="Y49" s="108">
        <v>0</v>
      </c>
      <c r="Z49" s="108">
        <v>0</v>
      </c>
      <c r="AA49" s="108">
        <v>0</v>
      </c>
      <c r="AB49" s="108">
        <v>0</v>
      </c>
      <c r="AC49" s="108">
        <v>0</v>
      </c>
      <c r="AD49" s="108">
        <v>0</v>
      </c>
      <c r="AE49" s="108">
        <v>0</v>
      </c>
      <c r="AF49" s="108">
        <v>0</v>
      </c>
      <c r="AG49" s="108">
        <v>132651506</v>
      </c>
      <c r="AH49" s="108">
        <v>133578995</v>
      </c>
      <c r="AI49" s="108">
        <v>134404840</v>
      </c>
      <c r="AJ49" s="108">
        <v>135306569</v>
      </c>
      <c r="AK49" s="108">
        <v>136290605</v>
      </c>
      <c r="AL49" s="108">
        <v>1</v>
      </c>
      <c r="AM49" s="108">
        <v>1</v>
      </c>
      <c r="AN49" s="108">
        <v>1</v>
      </c>
      <c r="AO49" s="108">
        <v>1</v>
      </c>
      <c r="AP49" s="108">
        <v>1</v>
      </c>
      <c r="AQ49" s="108">
        <v>1</v>
      </c>
      <c r="AR49" s="108">
        <v>1</v>
      </c>
      <c r="AS49" s="108">
        <v>1</v>
      </c>
      <c r="AT49" s="108">
        <v>1</v>
      </c>
      <c r="AU49" s="108">
        <v>1</v>
      </c>
      <c r="AV49" s="108">
        <v>1</v>
      </c>
      <c r="AW49" s="108">
        <v>1</v>
      </c>
      <c r="AX49" s="108">
        <v>1</v>
      </c>
      <c r="AY49" s="108">
        <v>1</v>
      </c>
      <c r="AZ49" s="108">
        <v>1</v>
      </c>
      <c r="BA49" s="108">
        <v>1</v>
      </c>
      <c r="BB49" s="108">
        <v>1</v>
      </c>
      <c r="BC49" s="108">
        <v>1</v>
      </c>
      <c r="BD49" s="108">
        <v>1</v>
      </c>
      <c r="BE49" s="108">
        <v>1</v>
      </c>
      <c r="BF49" s="108">
        <v>254483548</v>
      </c>
      <c r="BG49" s="108">
        <v>256001704</v>
      </c>
      <c r="BH49" s="108">
        <v>299014126</v>
      </c>
      <c r="BI49" s="108">
        <v>300867422</v>
      </c>
      <c r="BJ49" s="108">
        <v>302226396</v>
      </c>
      <c r="BK49" s="108">
        <v>304020401</v>
      </c>
      <c r="BL49" s="108">
        <v>305768912</v>
      </c>
      <c r="BM49" s="108">
        <v>307776942.81999999</v>
      </c>
      <c r="BN49" s="108">
        <v>309701899.73000002</v>
      </c>
      <c r="BO49" s="108">
        <v>311653464.63</v>
      </c>
      <c r="BP49" s="108">
        <v>313506117.77999997</v>
      </c>
      <c r="BQ49" s="108"/>
      <c r="BR49" s="108"/>
      <c r="BS49" s="108"/>
      <c r="BT49" s="108"/>
      <c r="BU49" s="24" t="s">
        <v>2007</v>
      </c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</row>
    <row r="50" spans="1:85" hidden="1" outlineLevel="3" x14ac:dyDescent="0.25">
      <c r="A50" s="106" t="s">
        <v>1753</v>
      </c>
      <c r="B50" s="106">
        <f t="shared" si="0"/>
        <v>8</v>
      </c>
      <c r="C50" s="106" t="s">
        <v>92</v>
      </c>
      <c r="D50" s="106" t="s">
        <v>93</v>
      </c>
      <c r="E50" s="107">
        <f t="shared" si="3"/>
        <v>0</v>
      </c>
      <c r="F50" s="107">
        <f t="shared" si="8"/>
        <v>1000000</v>
      </c>
      <c r="G50" s="107">
        <f t="shared" si="9"/>
        <v>327611784</v>
      </c>
      <c r="H50" s="108">
        <f t="shared" si="4"/>
        <v>1023278976</v>
      </c>
      <c r="I50" s="108">
        <f t="shared" si="5"/>
        <v>311996432</v>
      </c>
      <c r="J50" s="108">
        <f t="shared" si="6"/>
        <v>1023278976</v>
      </c>
      <c r="K50" s="108">
        <f t="shared" si="7"/>
        <v>0</v>
      </c>
      <c r="L50" s="150"/>
      <c r="M50" s="108">
        <v>0</v>
      </c>
      <c r="N50" s="108">
        <v>0</v>
      </c>
      <c r="O50" s="108">
        <v>0</v>
      </c>
      <c r="P50" s="108">
        <v>0</v>
      </c>
      <c r="Q50" s="108">
        <v>0</v>
      </c>
      <c r="R50" s="108">
        <v>0</v>
      </c>
      <c r="S50" s="108">
        <v>0</v>
      </c>
      <c r="T50" s="108">
        <v>0</v>
      </c>
      <c r="U50" s="108">
        <v>0</v>
      </c>
      <c r="V50" s="108">
        <v>0</v>
      </c>
      <c r="W50" s="108">
        <v>0</v>
      </c>
      <c r="X50" s="108">
        <v>0</v>
      </c>
      <c r="Y50" s="108">
        <v>0</v>
      </c>
      <c r="Z50" s="108">
        <v>0</v>
      </c>
      <c r="AA50" s="108">
        <v>0</v>
      </c>
      <c r="AB50" s="108">
        <v>0</v>
      </c>
      <c r="AC50" s="108">
        <v>0</v>
      </c>
      <c r="AD50" s="108">
        <v>0</v>
      </c>
      <c r="AE50" s="108">
        <v>0</v>
      </c>
      <c r="AF50" s="108">
        <v>0</v>
      </c>
      <c r="AG50" s="108">
        <v>0</v>
      </c>
      <c r="AH50" s="108">
        <v>0</v>
      </c>
      <c r="AI50" s="108">
        <v>1000000</v>
      </c>
      <c r="AJ50" s="108">
        <v>1000000</v>
      </c>
      <c r="AK50" s="108">
        <v>1000000</v>
      </c>
      <c r="AL50" s="108">
        <v>1000000</v>
      </c>
      <c r="AM50" s="108">
        <v>1000000</v>
      </c>
      <c r="AN50" s="108">
        <v>1000000</v>
      </c>
      <c r="AO50" s="108">
        <v>1000000</v>
      </c>
      <c r="AP50" s="108">
        <v>1000000</v>
      </c>
      <c r="AQ50" s="108">
        <v>1000000</v>
      </c>
      <c r="AR50" s="108">
        <v>1000000</v>
      </c>
      <c r="AS50" s="108">
        <v>1000000</v>
      </c>
      <c r="AT50" s="108">
        <v>1000000</v>
      </c>
      <c r="AU50" s="108">
        <v>1000000</v>
      </c>
      <c r="AV50" s="108">
        <v>327611784</v>
      </c>
      <c r="AW50" s="108">
        <v>311996432</v>
      </c>
      <c r="AX50" s="108">
        <v>311996432</v>
      </c>
      <c r="AY50" s="108">
        <v>311996432</v>
      </c>
      <c r="AZ50" s="108">
        <v>311996432</v>
      </c>
      <c r="BA50" s="108">
        <v>311996432</v>
      </c>
      <c r="BB50" s="108">
        <v>311996432</v>
      </c>
      <c r="BC50" s="108">
        <v>311996432</v>
      </c>
      <c r="BD50" s="108">
        <v>311996432</v>
      </c>
      <c r="BE50" s="108">
        <v>311996432</v>
      </c>
      <c r="BF50" s="108">
        <v>311996432</v>
      </c>
      <c r="BG50" s="108">
        <v>311996432</v>
      </c>
      <c r="BH50" s="108">
        <v>1023278976</v>
      </c>
      <c r="BI50" s="108">
        <v>1023278976</v>
      </c>
      <c r="BJ50" s="108">
        <v>1023278976</v>
      </c>
      <c r="BK50" s="108">
        <v>1023278976</v>
      </c>
      <c r="BL50" s="108">
        <v>1023278976</v>
      </c>
      <c r="BM50" s="108">
        <v>1023278976</v>
      </c>
      <c r="BN50" s="108">
        <v>1023278976</v>
      </c>
      <c r="BO50" s="108">
        <v>1023278976</v>
      </c>
      <c r="BP50" s="108">
        <v>1023278976</v>
      </c>
      <c r="BQ50" s="108"/>
      <c r="BR50" s="108"/>
      <c r="BS50" s="108"/>
      <c r="BT50" s="108"/>
      <c r="BU50" s="24" t="s">
        <v>2007</v>
      </c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</row>
    <row r="51" spans="1:85" hidden="1" outlineLevel="3" x14ac:dyDescent="0.25">
      <c r="A51" s="106" t="s">
        <v>1753</v>
      </c>
      <c r="B51" s="106">
        <f t="shared" si="0"/>
        <v>8</v>
      </c>
      <c r="C51" s="106" t="s">
        <v>94</v>
      </c>
      <c r="D51" s="106" t="s">
        <v>95</v>
      </c>
      <c r="E51" s="107">
        <f t="shared" si="3"/>
        <v>0</v>
      </c>
      <c r="F51" s="107">
        <f t="shared" si="8"/>
        <v>0</v>
      </c>
      <c r="G51" s="107">
        <f t="shared" si="9"/>
        <v>0</v>
      </c>
      <c r="H51" s="108">
        <f t="shared" si="4"/>
        <v>0</v>
      </c>
      <c r="I51" s="108">
        <f t="shared" si="5"/>
        <v>607637322</v>
      </c>
      <c r="J51" s="108">
        <f t="shared" si="6"/>
        <v>0</v>
      </c>
      <c r="K51" s="108">
        <f t="shared" si="7"/>
        <v>0</v>
      </c>
      <c r="L51" s="150"/>
      <c r="M51" s="108">
        <v>0</v>
      </c>
      <c r="N51" s="108">
        <v>0</v>
      </c>
      <c r="O51" s="108">
        <v>0</v>
      </c>
      <c r="P51" s="108">
        <v>0</v>
      </c>
      <c r="Q51" s="108">
        <v>0</v>
      </c>
      <c r="R51" s="108">
        <v>0</v>
      </c>
      <c r="S51" s="108">
        <v>0</v>
      </c>
      <c r="T51" s="108">
        <v>0</v>
      </c>
      <c r="U51" s="108">
        <v>0</v>
      </c>
      <c r="V51" s="108">
        <v>0</v>
      </c>
      <c r="W51" s="108">
        <v>0</v>
      </c>
      <c r="X51" s="108">
        <v>0</v>
      </c>
      <c r="Y51" s="108">
        <v>0</v>
      </c>
      <c r="Z51" s="108">
        <v>0</v>
      </c>
      <c r="AA51" s="108">
        <v>0</v>
      </c>
      <c r="AB51" s="108">
        <v>0</v>
      </c>
      <c r="AC51" s="108">
        <v>0</v>
      </c>
      <c r="AD51" s="108">
        <v>0</v>
      </c>
      <c r="AE51" s="108">
        <v>0</v>
      </c>
      <c r="AF51" s="108">
        <v>0</v>
      </c>
      <c r="AG51" s="108">
        <v>0</v>
      </c>
      <c r="AH51" s="108">
        <v>0</v>
      </c>
      <c r="AI51" s="108">
        <v>0</v>
      </c>
      <c r="AJ51" s="108">
        <v>0</v>
      </c>
      <c r="AK51" s="108">
        <v>0</v>
      </c>
      <c r="AL51" s="108">
        <v>0</v>
      </c>
      <c r="AM51" s="108">
        <v>0</v>
      </c>
      <c r="AN51" s="108">
        <v>0</v>
      </c>
      <c r="AO51" s="108">
        <v>0</v>
      </c>
      <c r="AP51" s="108">
        <v>0</v>
      </c>
      <c r="AQ51" s="108">
        <v>0</v>
      </c>
      <c r="AR51" s="108">
        <v>0</v>
      </c>
      <c r="AS51" s="108">
        <v>0</v>
      </c>
      <c r="AT51" s="108">
        <v>0</v>
      </c>
      <c r="AU51" s="108">
        <v>0</v>
      </c>
      <c r="AV51" s="108">
        <v>0</v>
      </c>
      <c r="AW51" s="108">
        <v>0</v>
      </c>
      <c r="AX51" s="108">
        <v>0</v>
      </c>
      <c r="AY51" s="108">
        <v>0</v>
      </c>
      <c r="AZ51" s="108">
        <v>0</v>
      </c>
      <c r="BA51" s="108">
        <v>604559610</v>
      </c>
      <c r="BB51" s="108">
        <v>608376805</v>
      </c>
      <c r="BC51" s="108">
        <v>606440110</v>
      </c>
      <c r="BD51" s="108">
        <v>607637322</v>
      </c>
      <c r="BE51" s="109">
        <v>608614661</v>
      </c>
      <c r="BF51" s="108">
        <v>0</v>
      </c>
      <c r="BG51" s="108">
        <v>0</v>
      </c>
      <c r="BH51" s="108">
        <v>0</v>
      </c>
      <c r="BI51" s="108">
        <v>0</v>
      </c>
      <c r="BJ51" s="108">
        <v>0</v>
      </c>
      <c r="BK51" s="108">
        <v>0</v>
      </c>
      <c r="BL51" s="108">
        <v>0</v>
      </c>
      <c r="BM51" s="108">
        <v>0</v>
      </c>
      <c r="BN51" s="108">
        <v>0</v>
      </c>
      <c r="BO51" s="108">
        <v>0</v>
      </c>
      <c r="BP51" s="108">
        <v>0</v>
      </c>
      <c r="BQ51" s="108"/>
      <c r="BR51" s="108"/>
      <c r="BS51" s="108"/>
      <c r="BT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</row>
    <row r="52" spans="1:85" hidden="1" outlineLevel="3" x14ac:dyDescent="0.25">
      <c r="A52" s="106"/>
      <c r="B52" s="106">
        <f>LEN(C52)</f>
        <v>8</v>
      </c>
      <c r="C52" s="106" t="s">
        <v>1896</v>
      </c>
      <c r="D52" s="106" t="s">
        <v>1897</v>
      </c>
      <c r="E52" s="107">
        <f>X52</f>
        <v>0</v>
      </c>
      <c r="F52" s="107"/>
      <c r="G52" s="107"/>
      <c r="H52" s="108">
        <f>BH52</f>
        <v>3553386100</v>
      </c>
      <c r="I52" s="108">
        <f t="shared" si="5"/>
        <v>0</v>
      </c>
      <c r="J52" s="108">
        <f t="shared" si="6"/>
        <v>3553386100</v>
      </c>
      <c r="K52" s="108">
        <f t="shared" si="7"/>
        <v>0</v>
      </c>
      <c r="L52" s="150"/>
      <c r="M52" s="108">
        <v>0</v>
      </c>
      <c r="N52" s="108">
        <v>0</v>
      </c>
      <c r="O52" s="108">
        <v>0</v>
      </c>
      <c r="P52" s="108">
        <v>0</v>
      </c>
      <c r="Q52" s="108">
        <v>0</v>
      </c>
      <c r="R52" s="108">
        <v>0</v>
      </c>
      <c r="S52" s="108">
        <v>0</v>
      </c>
      <c r="T52" s="108">
        <v>0</v>
      </c>
      <c r="U52" s="108">
        <v>0</v>
      </c>
      <c r="V52" s="108">
        <v>0</v>
      </c>
      <c r="W52" s="108">
        <v>0</v>
      </c>
      <c r="X52" s="108">
        <v>0</v>
      </c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>
        <v>0</v>
      </c>
      <c r="AX52" s="108">
        <v>0</v>
      </c>
      <c r="AY52" s="108">
        <v>0</v>
      </c>
      <c r="AZ52" s="108">
        <v>0</v>
      </c>
      <c r="BA52" s="108">
        <v>0</v>
      </c>
      <c r="BB52" s="108">
        <v>0</v>
      </c>
      <c r="BC52" s="108">
        <v>0</v>
      </c>
      <c r="BD52" s="108">
        <v>0</v>
      </c>
      <c r="BE52" s="109">
        <v>0</v>
      </c>
      <c r="BF52" s="108">
        <v>0</v>
      </c>
      <c r="BG52" s="108">
        <v>0</v>
      </c>
      <c r="BH52" s="108">
        <v>3553386100</v>
      </c>
      <c r="BI52" s="108">
        <v>3553386100</v>
      </c>
      <c r="BJ52" s="108">
        <v>3553386100</v>
      </c>
      <c r="BK52" s="108">
        <v>3553386100</v>
      </c>
      <c r="BL52" s="108">
        <v>3553386100</v>
      </c>
      <c r="BM52" s="108">
        <v>3553386100</v>
      </c>
      <c r="BN52" s="108">
        <v>3553386100</v>
      </c>
      <c r="BO52" s="108">
        <v>3553386100</v>
      </c>
      <c r="BP52" s="108">
        <v>3553386100</v>
      </c>
      <c r="BQ52" s="108"/>
      <c r="BR52" s="108"/>
      <c r="BS52" s="108"/>
      <c r="BT52" s="108"/>
      <c r="BU52" s="24" t="s">
        <v>2007</v>
      </c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</row>
    <row r="53" spans="1:85" hidden="1" outlineLevel="3" x14ac:dyDescent="0.25">
      <c r="A53" s="106"/>
      <c r="B53" s="106">
        <f>LEN(C53)</f>
        <v>8</v>
      </c>
      <c r="C53" s="106" t="s">
        <v>1940</v>
      </c>
      <c r="D53" s="106" t="s">
        <v>1941</v>
      </c>
      <c r="E53" s="107">
        <f>X53</f>
        <v>0</v>
      </c>
      <c r="F53" s="107"/>
      <c r="G53" s="107"/>
      <c r="H53" s="108">
        <f>BH53</f>
        <v>440278367</v>
      </c>
      <c r="I53" s="108">
        <f t="shared" si="5"/>
        <v>0</v>
      </c>
      <c r="J53" s="108">
        <f t="shared" si="6"/>
        <v>440278367</v>
      </c>
      <c r="K53" s="108">
        <f t="shared" si="7"/>
        <v>0</v>
      </c>
      <c r="L53" s="150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>
        <v>0</v>
      </c>
      <c r="AX53" s="108">
        <v>0</v>
      </c>
      <c r="AY53" s="108">
        <v>0</v>
      </c>
      <c r="AZ53" s="108">
        <v>0</v>
      </c>
      <c r="BA53" s="108">
        <v>0</v>
      </c>
      <c r="BB53" s="108">
        <v>0</v>
      </c>
      <c r="BC53" s="108">
        <v>0</v>
      </c>
      <c r="BD53" s="108">
        <v>0</v>
      </c>
      <c r="BE53" s="109">
        <v>0</v>
      </c>
      <c r="BF53" s="108">
        <v>0</v>
      </c>
      <c r="BG53" s="108">
        <v>0</v>
      </c>
      <c r="BH53" s="108">
        <v>440278367</v>
      </c>
      <c r="BI53" s="108">
        <v>440278367</v>
      </c>
      <c r="BJ53" s="108">
        <v>440278367</v>
      </c>
      <c r="BK53" s="108">
        <v>440278367</v>
      </c>
      <c r="BL53" s="108">
        <v>440278367</v>
      </c>
      <c r="BM53" s="108">
        <v>440278367</v>
      </c>
      <c r="BN53" s="108">
        <v>440278367</v>
      </c>
      <c r="BO53" s="108">
        <v>440278367</v>
      </c>
      <c r="BP53" s="108">
        <v>440278367</v>
      </c>
      <c r="BQ53" s="108"/>
      <c r="BR53" s="108"/>
      <c r="BS53" s="108"/>
      <c r="BT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</row>
    <row r="54" spans="1:85" hidden="1" outlineLevel="2" x14ac:dyDescent="0.25">
      <c r="A54" s="103" t="s">
        <v>1753</v>
      </c>
      <c r="B54" s="103">
        <f t="shared" si="0"/>
        <v>4</v>
      </c>
      <c r="C54" s="103" t="s">
        <v>96</v>
      </c>
      <c r="D54" s="103" t="s">
        <v>97</v>
      </c>
      <c r="E54" s="104">
        <f t="shared" si="3"/>
        <v>0</v>
      </c>
      <c r="F54" s="104">
        <f t="shared" ref="F54:F85" si="10">AJ54</f>
        <v>0</v>
      </c>
      <c r="G54" s="104">
        <f t="shared" ref="G54:G85" si="11">AV54</f>
        <v>0</v>
      </c>
      <c r="H54" s="104">
        <f t="shared" si="4"/>
        <v>0</v>
      </c>
      <c r="I54" s="104">
        <f t="shared" si="5"/>
        <v>0</v>
      </c>
      <c r="J54" s="104">
        <f t="shared" si="6"/>
        <v>0</v>
      </c>
      <c r="K54" s="104">
        <f t="shared" si="7"/>
        <v>0</v>
      </c>
      <c r="L54" s="150"/>
      <c r="M54" s="104">
        <v>0</v>
      </c>
      <c r="N54" s="104">
        <v>0</v>
      </c>
      <c r="O54" s="104">
        <v>0</v>
      </c>
      <c r="P54" s="104">
        <v>0</v>
      </c>
      <c r="Q54" s="104">
        <v>0</v>
      </c>
      <c r="R54" s="104">
        <v>0</v>
      </c>
      <c r="S54" s="104">
        <v>0</v>
      </c>
      <c r="T54" s="104">
        <v>0</v>
      </c>
      <c r="U54" s="104">
        <v>0</v>
      </c>
      <c r="V54" s="104">
        <v>0</v>
      </c>
      <c r="W54" s="104">
        <v>0</v>
      </c>
      <c r="X54" s="104">
        <v>0</v>
      </c>
      <c r="Y54" s="104">
        <v>0</v>
      </c>
      <c r="Z54" s="104">
        <v>0</v>
      </c>
      <c r="AA54" s="104">
        <v>0</v>
      </c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4">
        <v>0</v>
      </c>
      <c r="AH54" s="104">
        <v>0</v>
      </c>
      <c r="AI54" s="104">
        <v>0</v>
      </c>
      <c r="AJ54" s="104">
        <v>0</v>
      </c>
      <c r="AK54" s="104">
        <v>0</v>
      </c>
      <c r="AL54" s="104">
        <v>0</v>
      </c>
      <c r="AM54" s="104">
        <v>0</v>
      </c>
      <c r="AN54" s="104">
        <v>0</v>
      </c>
      <c r="AO54" s="104">
        <v>0</v>
      </c>
      <c r="AP54" s="104">
        <v>0</v>
      </c>
      <c r="AQ54" s="104">
        <v>0</v>
      </c>
      <c r="AR54" s="104">
        <v>0</v>
      </c>
      <c r="AS54" s="104">
        <v>0</v>
      </c>
      <c r="AT54" s="104">
        <v>0</v>
      </c>
      <c r="AU54" s="104">
        <v>0</v>
      </c>
      <c r="AV54" s="104">
        <v>0</v>
      </c>
      <c r="AW54" s="104">
        <v>0</v>
      </c>
      <c r="AX54" s="104">
        <v>0</v>
      </c>
      <c r="AY54" s="104">
        <v>0</v>
      </c>
      <c r="AZ54" s="104">
        <v>0</v>
      </c>
      <c r="BA54" s="104">
        <v>0</v>
      </c>
      <c r="BB54" s="104">
        <v>0</v>
      </c>
      <c r="BC54" s="104">
        <v>0</v>
      </c>
      <c r="BD54" s="104">
        <v>0</v>
      </c>
      <c r="BE54" s="104">
        <v>0</v>
      </c>
      <c r="BF54" s="104">
        <v>0</v>
      </c>
      <c r="BG54" s="104">
        <v>0</v>
      </c>
      <c r="BH54" s="104">
        <v>0</v>
      </c>
      <c r="BI54" s="104">
        <v>0</v>
      </c>
      <c r="BJ54" s="104">
        <v>0</v>
      </c>
      <c r="BK54" s="104">
        <v>0</v>
      </c>
      <c r="BL54" s="104">
        <v>0</v>
      </c>
      <c r="BM54" s="104">
        <v>0</v>
      </c>
      <c r="BN54" s="104">
        <v>0</v>
      </c>
      <c r="BO54" s="104">
        <v>0</v>
      </c>
      <c r="BP54" s="104">
        <v>0</v>
      </c>
      <c r="BQ54" s="104"/>
      <c r="BR54" s="104"/>
      <c r="BS54" s="104"/>
      <c r="BT54" s="104"/>
      <c r="BV54" s="144"/>
      <c r="BW54" s="144"/>
      <c r="BX54" s="144"/>
      <c r="BY54" s="144"/>
      <c r="BZ54" s="144"/>
      <c r="CA54" s="144"/>
      <c r="CB54" s="144"/>
      <c r="CC54" s="144"/>
      <c r="CD54" s="144"/>
      <c r="CE54" s="144"/>
      <c r="CF54" s="144"/>
      <c r="CG54" s="144"/>
    </row>
    <row r="55" spans="1:85" hidden="1" outlineLevel="2" x14ac:dyDescent="0.25">
      <c r="A55" s="103" t="s">
        <v>1753</v>
      </c>
      <c r="B55" s="103">
        <f t="shared" si="0"/>
        <v>4</v>
      </c>
      <c r="C55" s="103" t="s">
        <v>98</v>
      </c>
      <c r="D55" s="103" t="s">
        <v>99</v>
      </c>
      <c r="E55" s="104">
        <f t="shared" si="3"/>
        <v>0</v>
      </c>
      <c r="F55" s="104">
        <f t="shared" si="10"/>
        <v>0</v>
      </c>
      <c r="G55" s="104">
        <f t="shared" si="11"/>
        <v>0</v>
      </c>
      <c r="H55" s="104">
        <f t="shared" si="4"/>
        <v>0</v>
      </c>
      <c r="I55" s="104">
        <f t="shared" si="5"/>
        <v>0</v>
      </c>
      <c r="J55" s="104">
        <f t="shared" si="6"/>
        <v>0</v>
      </c>
      <c r="K55" s="104">
        <f t="shared" si="7"/>
        <v>0</v>
      </c>
      <c r="L55" s="150"/>
      <c r="M55" s="104">
        <v>312650680</v>
      </c>
      <c r="N55" s="104">
        <v>312650680</v>
      </c>
      <c r="O55" s="104">
        <v>32981000</v>
      </c>
      <c r="P55" s="104">
        <v>32981000</v>
      </c>
      <c r="Q55" s="104">
        <v>32981000</v>
      </c>
      <c r="R55" s="104">
        <v>32981000</v>
      </c>
      <c r="S55" s="104">
        <v>32981000</v>
      </c>
      <c r="T55" s="104">
        <v>32981000</v>
      </c>
      <c r="U55" s="104">
        <v>32981000</v>
      </c>
      <c r="V55" s="104">
        <v>32981000</v>
      </c>
      <c r="W55" s="104">
        <v>0</v>
      </c>
      <c r="X55" s="104">
        <v>0</v>
      </c>
      <c r="Y55" s="104">
        <v>0</v>
      </c>
      <c r="Z55" s="104">
        <v>0</v>
      </c>
      <c r="AA55" s="104">
        <v>0</v>
      </c>
      <c r="AB55" s="104">
        <v>0</v>
      </c>
      <c r="AC55" s="104">
        <v>0</v>
      </c>
      <c r="AD55" s="104">
        <v>0</v>
      </c>
      <c r="AE55" s="104">
        <v>0</v>
      </c>
      <c r="AF55" s="104">
        <v>0</v>
      </c>
      <c r="AG55" s="104">
        <v>0</v>
      </c>
      <c r="AH55" s="104">
        <v>0</v>
      </c>
      <c r="AI55" s="104">
        <v>0</v>
      </c>
      <c r="AJ55" s="104">
        <v>0</v>
      </c>
      <c r="AK55" s="104">
        <v>0</v>
      </c>
      <c r="AL55" s="104">
        <v>0</v>
      </c>
      <c r="AM55" s="104">
        <v>0</v>
      </c>
      <c r="AN55" s="104">
        <v>0</v>
      </c>
      <c r="AO55" s="104">
        <v>0</v>
      </c>
      <c r="AP55" s="104">
        <v>0</v>
      </c>
      <c r="AQ55" s="104">
        <v>0</v>
      </c>
      <c r="AR55" s="104">
        <v>0</v>
      </c>
      <c r="AS55" s="104">
        <v>0</v>
      </c>
      <c r="AT55" s="104">
        <v>0</v>
      </c>
      <c r="AU55" s="104">
        <v>0</v>
      </c>
      <c r="AV55" s="104">
        <v>0</v>
      </c>
      <c r="AW55" s="104">
        <v>0</v>
      </c>
      <c r="AX55" s="104">
        <v>0</v>
      </c>
      <c r="AY55" s="104">
        <v>0</v>
      </c>
      <c r="AZ55" s="104">
        <v>0</v>
      </c>
      <c r="BA55" s="104">
        <v>0</v>
      </c>
      <c r="BB55" s="104">
        <v>0</v>
      </c>
      <c r="BC55" s="104">
        <v>0</v>
      </c>
      <c r="BD55" s="104">
        <v>0</v>
      </c>
      <c r="BE55" s="104">
        <v>0</v>
      </c>
      <c r="BF55" s="104">
        <v>0</v>
      </c>
      <c r="BG55" s="104">
        <v>0</v>
      </c>
      <c r="BH55" s="104">
        <v>0</v>
      </c>
      <c r="BI55" s="104">
        <v>0</v>
      </c>
      <c r="BJ55" s="104">
        <v>0</v>
      </c>
      <c r="BK55" s="104">
        <v>0</v>
      </c>
      <c r="BL55" s="104">
        <v>0</v>
      </c>
      <c r="BM55" s="104">
        <v>0</v>
      </c>
      <c r="BN55" s="104">
        <v>0</v>
      </c>
      <c r="BO55" s="104">
        <v>0</v>
      </c>
      <c r="BP55" s="104">
        <v>0</v>
      </c>
      <c r="BQ55" s="104"/>
      <c r="BR55" s="104"/>
      <c r="BS55" s="104"/>
      <c r="BT55" s="104"/>
      <c r="BV55" s="144"/>
      <c r="BW55" s="144"/>
      <c r="BX55" s="144"/>
      <c r="BY55" s="144"/>
      <c r="BZ55" s="144"/>
      <c r="CA55" s="144"/>
      <c r="CB55" s="144"/>
      <c r="CC55" s="144"/>
      <c r="CD55" s="144"/>
      <c r="CE55" s="144"/>
      <c r="CF55" s="144"/>
      <c r="CG55" s="144"/>
    </row>
    <row r="56" spans="1:85" hidden="1" outlineLevel="3" x14ac:dyDescent="0.25">
      <c r="A56" s="105" t="s">
        <v>1753</v>
      </c>
      <c r="B56" s="105">
        <f t="shared" si="0"/>
        <v>6</v>
      </c>
      <c r="C56" s="105" t="s">
        <v>100</v>
      </c>
      <c r="D56" s="105" t="s">
        <v>101</v>
      </c>
      <c r="E56" s="26">
        <f t="shared" si="3"/>
        <v>0</v>
      </c>
      <c r="F56" s="26">
        <f t="shared" si="10"/>
        <v>0</v>
      </c>
      <c r="G56" s="26">
        <f t="shared" si="11"/>
        <v>0</v>
      </c>
      <c r="H56" s="26">
        <f t="shared" si="4"/>
        <v>0</v>
      </c>
      <c r="I56" s="26">
        <f t="shared" si="5"/>
        <v>0</v>
      </c>
      <c r="J56" s="26">
        <f t="shared" si="6"/>
        <v>0</v>
      </c>
      <c r="K56" s="26">
        <f t="shared" si="7"/>
        <v>0</v>
      </c>
      <c r="L56" s="150"/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0</v>
      </c>
      <c r="BQ56" s="26"/>
      <c r="BR56" s="26"/>
      <c r="BS56" s="26"/>
      <c r="BT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</row>
    <row r="57" spans="1:85" hidden="1" outlineLevel="3" x14ac:dyDescent="0.25">
      <c r="A57" s="105" t="s">
        <v>1753</v>
      </c>
      <c r="B57" s="105">
        <f t="shared" si="0"/>
        <v>6</v>
      </c>
      <c r="C57" s="105" t="s">
        <v>102</v>
      </c>
      <c r="D57" s="105" t="s">
        <v>103</v>
      </c>
      <c r="E57" s="26">
        <f t="shared" si="3"/>
        <v>0</v>
      </c>
      <c r="F57" s="26">
        <f t="shared" si="10"/>
        <v>0</v>
      </c>
      <c r="G57" s="26">
        <f t="shared" si="11"/>
        <v>0</v>
      </c>
      <c r="H57" s="26">
        <f t="shared" si="4"/>
        <v>0</v>
      </c>
      <c r="I57" s="26">
        <f t="shared" si="5"/>
        <v>0</v>
      </c>
      <c r="J57" s="26">
        <f t="shared" si="6"/>
        <v>0</v>
      </c>
      <c r="K57" s="26">
        <f t="shared" si="7"/>
        <v>0</v>
      </c>
      <c r="L57" s="150"/>
      <c r="M57" s="26">
        <v>181835537</v>
      </c>
      <c r="N57" s="26">
        <v>181835537</v>
      </c>
      <c r="O57" s="26">
        <v>9608920</v>
      </c>
      <c r="P57" s="26">
        <v>9608920</v>
      </c>
      <c r="Q57" s="26">
        <v>9608920</v>
      </c>
      <c r="R57" s="26">
        <v>9608920</v>
      </c>
      <c r="S57" s="26">
        <v>9608920</v>
      </c>
      <c r="T57" s="26">
        <v>9608920</v>
      </c>
      <c r="U57" s="26">
        <v>9608920</v>
      </c>
      <c r="V57" s="26">
        <v>9608920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0</v>
      </c>
      <c r="AG57" s="26"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v>0</v>
      </c>
      <c r="AM57" s="26">
        <v>0</v>
      </c>
      <c r="AN57" s="26">
        <v>0</v>
      </c>
      <c r="AO57" s="26">
        <v>0</v>
      </c>
      <c r="AP57" s="26">
        <v>0</v>
      </c>
      <c r="AQ57" s="26">
        <v>0</v>
      </c>
      <c r="AR57" s="26"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B57" s="26">
        <v>0</v>
      </c>
      <c r="BC57" s="26">
        <v>0</v>
      </c>
      <c r="BD57" s="26">
        <v>0</v>
      </c>
      <c r="BE57" s="26">
        <v>0</v>
      </c>
      <c r="BF57" s="26">
        <v>0</v>
      </c>
      <c r="BG57" s="26">
        <v>0</v>
      </c>
      <c r="BH57" s="26">
        <v>0</v>
      </c>
      <c r="BI57" s="26">
        <v>0</v>
      </c>
      <c r="BJ57" s="26">
        <v>0</v>
      </c>
      <c r="BK57" s="26">
        <v>0</v>
      </c>
      <c r="BL57" s="26">
        <v>0</v>
      </c>
      <c r="BM57" s="26">
        <v>0</v>
      </c>
      <c r="BN57" s="26">
        <v>0</v>
      </c>
      <c r="BO57" s="26">
        <v>0</v>
      </c>
      <c r="BP57" s="26">
        <v>0</v>
      </c>
      <c r="BQ57" s="26"/>
      <c r="BR57" s="26"/>
      <c r="BS57" s="26"/>
      <c r="BT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</row>
    <row r="58" spans="1:85" hidden="1" outlineLevel="3" x14ac:dyDescent="0.25">
      <c r="A58" s="106" t="s">
        <v>1753</v>
      </c>
      <c r="B58" s="106">
        <f t="shared" si="0"/>
        <v>8</v>
      </c>
      <c r="C58" s="106" t="s">
        <v>104</v>
      </c>
      <c r="D58" s="106" t="s">
        <v>105</v>
      </c>
      <c r="E58" s="107">
        <f t="shared" si="3"/>
        <v>0</v>
      </c>
      <c r="F58" s="107">
        <f t="shared" si="10"/>
        <v>0</v>
      </c>
      <c r="G58" s="107">
        <f t="shared" si="11"/>
        <v>0</v>
      </c>
      <c r="H58" s="108">
        <f t="shared" si="4"/>
        <v>0</v>
      </c>
      <c r="I58" s="108">
        <f t="shared" si="5"/>
        <v>0</v>
      </c>
      <c r="J58" s="108">
        <f t="shared" si="6"/>
        <v>0</v>
      </c>
      <c r="K58" s="108">
        <f t="shared" si="7"/>
        <v>0</v>
      </c>
      <c r="L58" s="150"/>
      <c r="M58" s="108">
        <v>9608920</v>
      </c>
      <c r="N58" s="108">
        <v>9608920</v>
      </c>
      <c r="O58" s="108">
        <v>9608920</v>
      </c>
      <c r="P58" s="108">
        <v>9608920</v>
      </c>
      <c r="Q58" s="108">
        <v>9608920</v>
      </c>
      <c r="R58" s="108">
        <v>9608920</v>
      </c>
      <c r="S58" s="108">
        <v>9608920</v>
      </c>
      <c r="T58" s="108">
        <v>9608920</v>
      </c>
      <c r="U58" s="108">
        <v>9608920</v>
      </c>
      <c r="V58" s="108">
        <v>9608920</v>
      </c>
      <c r="W58" s="108">
        <v>0</v>
      </c>
      <c r="X58" s="108">
        <v>0</v>
      </c>
      <c r="Y58" s="108">
        <v>0</v>
      </c>
      <c r="Z58" s="108">
        <v>0</v>
      </c>
      <c r="AA58" s="108">
        <v>0</v>
      </c>
      <c r="AB58" s="108">
        <v>0</v>
      </c>
      <c r="AC58" s="108">
        <v>0</v>
      </c>
      <c r="AD58" s="108">
        <v>0</v>
      </c>
      <c r="AE58" s="108">
        <v>0</v>
      </c>
      <c r="AF58" s="108">
        <v>0</v>
      </c>
      <c r="AG58" s="108">
        <v>0</v>
      </c>
      <c r="AH58" s="108">
        <v>0</v>
      </c>
      <c r="AI58" s="108">
        <v>0</v>
      </c>
      <c r="AJ58" s="108">
        <v>0</v>
      </c>
      <c r="AK58" s="108">
        <v>0</v>
      </c>
      <c r="AL58" s="108">
        <v>0</v>
      </c>
      <c r="AM58" s="108">
        <v>0</v>
      </c>
      <c r="AN58" s="108">
        <v>0</v>
      </c>
      <c r="AO58" s="108">
        <v>0</v>
      </c>
      <c r="AP58" s="108">
        <v>0</v>
      </c>
      <c r="AQ58" s="108">
        <v>0</v>
      </c>
      <c r="AR58" s="108">
        <v>0</v>
      </c>
      <c r="AS58" s="108">
        <v>0</v>
      </c>
      <c r="AT58" s="108">
        <v>0</v>
      </c>
      <c r="AU58" s="108">
        <v>0</v>
      </c>
      <c r="AV58" s="108">
        <v>0</v>
      </c>
      <c r="AW58" s="108">
        <v>0</v>
      </c>
      <c r="AX58" s="108">
        <v>0</v>
      </c>
      <c r="AY58" s="108">
        <v>0</v>
      </c>
      <c r="AZ58" s="108">
        <v>0</v>
      </c>
      <c r="BA58" s="108">
        <v>0</v>
      </c>
      <c r="BB58" s="108">
        <v>0</v>
      </c>
      <c r="BC58" s="108">
        <v>0</v>
      </c>
      <c r="BD58" s="108">
        <v>0</v>
      </c>
      <c r="BE58" s="108">
        <v>0</v>
      </c>
      <c r="BF58" s="108">
        <v>0</v>
      </c>
      <c r="BG58" s="108">
        <v>0</v>
      </c>
      <c r="BH58" s="108">
        <v>0</v>
      </c>
      <c r="BI58" s="108">
        <v>0</v>
      </c>
      <c r="BJ58" s="108">
        <v>0</v>
      </c>
      <c r="BK58" s="108">
        <v>0</v>
      </c>
      <c r="BL58" s="108">
        <v>0</v>
      </c>
      <c r="BM58" s="108">
        <v>0</v>
      </c>
      <c r="BN58" s="108">
        <v>0</v>
      </c>
      <c r="BO58" s="108">
        <v>0</v>
      </c>
      <c r="BP58" s="108">
        <v>0</v>
      </c>
      <c r="BQ58" s="108"/>
      <c r="BR58" s="108"/>
      <c r="BS58" s="108"/>
      <c r="BT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</row>
    <row r="59" spans="1:85" hidden="1" outlineLevel="3" x14ac:dyDescent="0.25">
      <c r="A59" s="106" t="s">
        <v>1753</v>
      </c>
      <c r="B59" s="106">
        <f t="shared" si="0"/>
        <v>8</v>
      </c>
      <c r="C59" s="106" t="s">
        <v>106</v>
      </c>
      <c r="D59" s="106" t="s">
        <v>107</v>
      </c>
      <c r="E59" s="107">
        <f t="shared" si="3"/>
        <v>0</v>
      </c>
      <c r="F59" s="107">
        <f t="shared" si="10"/>
        <v>0</v>
      </c>
      <c r="G59" s="107">
        <f t="shared" si="11"/>
        <v>0</v>
      </c>
      <c r="H59" s="108">
        <f t="shared" si="4"/>
        <v>0</v>
      </c>
      <c r="I59" s="108">
        <f t="shared" si="5"/>
        <v>0</v>
      </c>
      <c r="J59" s="108">
        <f t="shared" si="6"/>
        <v>0</v>
      </c>
      <c r="K59" s="108">
        <f t="shared" si="7"/>
        <v>0</v>
      </c>
      <c r="L59" s="150"/>
      <c r="M59" s="108">
        <v>41250000</v>
      </c>
      <c r="N59" s="108">
        <v>41250000</v>
      </c>
      <c r="O59" s="108">
        <v>0</v>
      </c>
      <c r="P59" s="108">
        <v>0</v>
      </c>
      <c r="Q59" s="108">
        <v>0</v>
      </c>
      <c r="R59" s="108">
        <v>0</v>
      </c>
      <c r="S59" s="108">
        <v>0</v>
      </c>
      <c r="T59" s="108">
        <v>0</v>
      </c>
      <c r="U59" s="108">
        <v>0</v>
      </c>
      <c r="V59" s="108">
        <v>0</v>
      </c>
      <c r="W59" s="108">
        <v>0</v>
      </c>
      <c r="X59" s="108">
        <v>0</v>
      </c>
      <c r="Y59" s="108">
        <v>0</v>
      </c>
      <c r="Z59" s="108">
        <v>0</v>
      </c>
      <c r="AA59" s="108">
        <v>0</v>
      </c>
      <c r="AB59" s="108">
        <v>0</v>
      </c>
      <c r="AC59" s="108">
        <v>0</v>
      </c>
      <c r="AD59" s="108">
        <v>0</v>
      </c>
      <c r="AE59" s="108">
        <v>0</v>
      </c>
      <c r="AF59" s="108">
        <v>0</v>
      </c>
      <c r="AG59" s="108">
        <v>0</v>
      </c>
      <c r="AH59" s="108">
        <v>0</v>
      </c>
      <c r="AI59" s="108">
        <v>0</v>
      </c>
      <c r="AJ59" s="108">
        <v>0</v>
      </c>
      <c r="AK59" s="108">
        <v>0</v>
      </c>
      <c r="AL59" s="108">
        <v>0</v>
      </c>
      <c r="AM59" s="108">
        <v>0</v>
      </c>
      <c r="AN59" s="108">
        <v>0</v>
      </c>
      <c r="AO59" s="108">
        <v>0</v>
      </c>
      <c r="AP59" s="108">
        <v>0</v>
      </c>
      <c r="AQ59" s="108">
        <v>0</v>
      </c>
      <c r="AR59" s="108">
        <v>0</v>
      </c>
      <c r="AS59" s="108">
        <v>0</v>
      </c>
      <c r="AT59" s="108">
        <v>0</v>
      </c>
      <c r="AU59" s="108">
        <v>0</v>
      </c>
      <c r="AV59" s="108">
        <v>0</v>
      </c>
      <c r="AW59" s="108">
        <v>0</v>
      </c>
      <c r="AX59" s="108">
        <v>0</v>
      </c>
      <c r="AY59" s="108">
        <v>0</v>
      </c>
      <c r="AZ59" s="108">
        <v>0</v>
      </c>
      <c r="BA59" s="108">
        <v>0</v>
      </c>
      <c r="BB59" s="108">
        <v>0</v>
      </c>
      <c r="BC59" s="108">
        <v>0</v>
      </c>
      <c r="BD59" s="108">
        <v>0</v>
      </c>
      <c r="BE59" s="108">
        <v>0</v>
      </c>
      <c r="BF59" s="108">
        <v>0</v>
      </c>
      <c r="BG59" s="108">
        <v>0</v>
      </c>
      <c r="BH59" s="108">
        <v>0</v>
      </c>
      <c r="BI59" s="108">
        <v>0</v>
      </c>
      <c r="BJ59" s="108">
        <v>0</v>
      </c>
      <c r="BK59" s="108">
        <v>0</v>
      </c>
      <c r="BL59" s="108">
        <v>0</v>
      </c>
      <c r="BM59" s="108">
        <v>0</v>
      </c>
      <c r="BN59" s="108">
        <v>0</v>
      </c>
      <c r="BO59" s="108">
        <v>0</v>
      </c>
      <c r="BP59" s="108">
        <v>0</v>
      </c>
      <c r="BQ59" s="108"/>
      <c r="BR59" s="108"/>
      <c r="BS59" s="108"/>
      <c r="BT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</row>
    <row r="60" spans="1:85" hidden="1" outlineLevel="3" x14ac:dyDescent="0.25">
      <c r="A60" s="106" t="s">
        <v>1753</v>
      </c>
      <c r="B60" s="106">
        <f t="shared" si="0"/>
        <v>8</v>
      </c>
      <c r="C60" s="106" t="s">
        <v>108</v>
      </c>
      <c r="D60" s="106" t="s">
        <v>109</v>
      </c>
      <c r="E60" s="107">
        <f t="shared" si="3"/>
        <v>0</v>
      </c>
      <c r="F60" s="107">
        <f t="shared" si="10"/>
        <v>0</v>
      </c>
      <c r="G60" s="107">
        <f t="shared" si="11"/>
        <v>0</v>
      </c>
      <c r="H60" s="108">
        <f t="shared" si="4"/>
        <v>0</v>
      </c>
      <c r="I60" s="108">
        <f t="shared" si="5"/>
        <v>0</v>
      </c>
      <c r="J60" s="108">
        <f t="shared" si="6"/>
        <v>0</v>
      </c>
      <c r="K60" s="108">
        <f t="shared" si="7"/>
        <v>0</v>
      </c>
      <c r="L60" s="150"/>
      <c r="M60" s="108">
        <v>130976617</v>
      </c>
      <c r="N60" s="108">
        <v>130976617</v>
      </c>
      <c r="O60" s="108">
        <v>0</v>
      </c>
      <c r="P60" s="108">
        <v>0</v>
      </c>
      <c r="Q60" s="108">
        <v>0</v>
      </c>
      <c r="R60" s="108">
        <v>0</v>
      </c>
      <c r="S60" s="108">
        <v>0</v>
      </c>
      <c r="T60" s="108">
        <v>0</v>
      </c>
      <c r="U60" s="108">
        <v>0</v>
      </c>
      <c r="V60" s="108">
        <v>0</v>
      </c>
      <c r="W60" s="108">
        <v>0</v>
      </c>
      <c r="X60" s="108">
        <v>0</v>
      </c>
      <c r="Y60" s="108">
        <v>0</v>
      </c>
      <c r="Z60" s="108">
        <v>0</v>
      </c>
      <c r="AA60" s="108">
        <v>0</v>
      </c>
      <c r="AB60" s="108">
        <v>0</v>
      </c>
      <c r="AC60" s="108">
        <v>0</v>
      </c>
      <c r="AD60" s="108">
        <v>0</v>
      </c>
      <c r="AE60" s="108">
        <v>0</v>
      </c>
      <c r="AF60" s="108">
        <v>0</v>
      </c>
      <c r="AG60" s="108">
        <v>0</v>
      </c>
      <c r="AH60" s="108">
        <v>0</v>
      </c>
      <c r="AI60" s="108">
        <v>0</v>
      </c>
      <c r="AJ60" s="108">
        <v>0</v>
      </c>
      <c r="AK60" s="108">
        <v>0</v>
      </c>
      <c r="AL60" s="108">
        <v>0</v>
      </c>
      <c r="AM60" s="108">
        <v>0</v>
      </c>
      <c r="AN60" s="108">
        <v>0</v>
      </c>
      <c r="AO60" s="108">
        <v>0</v>
      </c>
      <c r="AP60" s="108">
        <v>0</v>
      </c>
      <c r="AQ60" s="108">
        <v>0</v>
      </c>
      <c r="AR60" s="108">
        <v>0</v>
      </c>
      <c r="AS60" s="108">
        <v>0</v>
      </c>
      <c r="AT60" s="108">
        <v>0</v>
      </c>
      <c r="AU60" s="108">
        <v>0</v>
      </c>
      <c r="AV60" s="108">
        <v>0</v>
      </c>
      <c r="AW60" s="108">
        <v>0</v>
      </c>
      <c r="AX60" s="108">
        <v>0</v>
      </c>
      <c r="AY60" s="108">
        <v>0</v>
      </c>
      <c r="AZ60" s="108">
        <v>0</v>
      </c>
      <c r="BA60" s="108">
        <v>0</v>
      </c>
      <c r="BB60" s="108">
        <v>0</v>
      </c>
      <c r="BC60" s="108">
        <v>0</v>
      </c>
      <c r="BD60" s="108">
        <v>0</v>
      </c>
      <c r="BE60" s="108">
        <v>0</v>
      </c>
      <c r="BF60" s="108">
        <v>0</v>
      </c>
      <c r="BG60" s="108">
        <v>0</v>
      </c>
      <c r="BH60" s="108">
        <v>0</v>
      </c>
      <c r="BI60" s="108">
        <v>0</v>
      </c>
      <c r="BJ60" s="108">
        <v>0</v>
      </c>
      <c r="BK60" s="108">
        <v>0</v>
      </c>
      <c r="BL60" s="108">
        <v>0</v>
      </c>
      <c r="BM60" s="108">
        <v>0</v>
      </c>
      <c r="BN60" s="108">
        <v>0</v>
      </c>
      <c r="BO60" s="108">
        <v>0</v>
      </c>
      <c r="BP60" s="108">
        <v>0</v>
      </c>
      <c r="BQ60" s="108"/>
      <c r="BR60" s="108"/>
      <c r="BS60" s="108"/>
      <c r="BT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</row>
    <row r="61" spans="1:85" hidden="1" outlineLevel="3" x14ac:dyDescent="0.25">
      <c r="A61" s="105" t="s">
        <v>1753</v>
      </c>
      <c r="B61" s="105">
        <f t="shared" si="0"/>
        <v>6</v>
      </c>
      <c r="C61" s="105" t="s">
        <v>110</v>
      </c>
      <c r="D61" s="105" t="s">
        <v>111</v>
      </c>
      <c r="E61" s="26">
        <f t="shared" si="3"/>
        <v>0</v>
      </c>
      <c r="F61" s="26">
        <f t="shared" si="10"/>
        <v>0</v>
      </c>
      <c r="G61" s="26">
        <f t="shared" si="11"/>
        <v>0</v>
      </c>
      <c r="H61" s="26">
        <f t="shared" si="4"/>
        <v>0</v>
      </c>
      <c r="I61" s="26">
        <f t="shared" si="5"/>
        <v>0</v>
      </c>
      <c r="J61" s="26">
        <f t="shared" si="6"/>
        <v>0</v>
      </c>
      <c r="K61" s="26">
        <f t="shared" si="7"/>
        <v>0</v>
      </c>
      <c r="L61" s="150"/>
      <c r="M61" s="26">
        <v>5000000</v>
      </c>
      <c r="N61" s="26">
        <v>5000000</v>
      </c>
      <c r="O61" s="26">
        <v>5000000</v>
      </c>
      <c r="P61" s="26">
        <v>5000000</v>
      </c>
      <c r="Q61" s="26">
        <v>5000000</v>
      </c>
      <c r="R61" s="26">
        <v>5000000</v>
      </c>
      <c r="S61" s="26">
        <v>5000000</v>
      </c>
      <c r="T61" s="26">
        <v>5000000</v>
      </c>
      <c r="U61" s="26">
        <v>5000000</v>
      </c>
      <c r="V61" s="26">
        <v>5000000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26">
        <v>0</v>
      </c>
      <c r="AM61" s="26">
        <v>0</v>
      </c>
      <c r="AN61" s="26">
        <v>0</v>
      </c>
      <c r="AO61" s="26">
        <v>0</v>
      </c>
      <c r="AP61" s="26">
        <v>0</v>
      </c>
      <c r="AQ61" s="26">
        <v>0</v>
      </c>
      <c r="AR61" s="26">
        <v>0</v>
      </c>
      <c r="AS61" s="26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6">
        <v>0</v>
      </c>
      <c r="BC61" s="26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26">
        <v>0</v>
      </c>
      <c r="BM61" s="26">
        <v>0</v>
      </c>
      <c r="BN61" s="26">
        <v>0</v>
      </c>
      <c r="BO61" s="26">
        <v>0</v>
      </c>
      <c r="BP61" s="26">
        <v>0</v>
      </c>
      <c r="BQ61" s="26"/>
      <c r="BR61" s="26"/>
      <c r="BS61" s="26"/>
      <c r="BT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</row>
    <row r="62" spans="1:85" hidden="1" outlineLevel="3" x14ac:dyDescent="0.25">
      <c r="A62" s="106" t="s">
        <v>1753</v>
      </c>
      <c r="B62" s="106">
        <f t="shared" si="0"/>
        <v>8</v>
      </c>
      <c r="C62" s="106" t="s">
        <v>112</v>
      </c>
      <c r="D62" s="106" t="s">
        <v>113</v>
      </c>
      <c r="E62" s="107">
        <f t="shared" si="3"/>
        <v>0</v>
      </c>
      <c r="F62" s="107">
        <f t="shared" si="10"/>
        <v>0</v>
      </c>
      <c r="G62" s="107">
        <f t="shared" si="11"/>
        <v>0</v>
      </c>
      <c r="H62" s="108">
        <f t="shared" si="4"/>
        <v>0</v>
      </c>
      <c r="I62" s="108">
        <f t="shared" si="5"/>
        <v>0</v>
      </c>
      <c r="J62" s="108">
        <f t="shared" si="6"/>
        <v>0</v>
      </c>
      <c r="K62" s="108">
        <f t="shared" si="7"/>
        <v>0</v>
      </c>
      <c r="L62" s="150"/>
      <c r="M62" s="108">
        <v>5000000</v>
      </c>
      <c r="N62" s="108">
        <v>5000000</v>
      </c>
      <c r="O62" s="108">
        <v>5000000</v>
      </c>
      <c r="P62" s="108">
        <v>5000000</v>
      </c>
      <c r="Q62" s="108">
        <v>5000000</v>
      </c>
      <c r="R62" s="108">
        <v>5000000</v>
      </c>
      <c r="S62" s="108">
        <v>5000000</v>
      </c>
      <c r="T62" s="108">
        <v>5000000</v>
      </c>
      <c r="U62" s="108">
        <v>5000000</v>
      </c>
      <c r="V62" s="108">
        <v>5000000</v>
      </c>
      <c r="W62" s="108">
        <v>0</v>
      </c>
      <c r="X62" s="108">
        <v>0</v>
      </c>
      <c r="Y62" s="108">
        <v>0</v>
      </c>
      <c r="Z62" s="108">
        <v>0</v>
      </c>
      <c r="AA62" s="108">
        <v>0</v>
      </c>
      <c r="AB62" s="108">
        <v>0</v>
      </c>
      <c r="AC62" s="108">
        <v>0</v>
      </c>
      <c r="AD62" s="108">
        <v>0</v>
      </c>
      <c r="AE62" s="108">
        <v>0</v>
      </c>
      <c r="AF62" s="108">
        <v>0</v>
      </c>
      <c r="AG62" s="108">
        <v>0</v>
      </c>
      <c r="AH62" s="108">
        <v>0</v>
      </c>
      <c r="AI62" s="108">
        <v>0</v>
      </c>
      <c r="AJ62" s="108">
        <v>0</v>
      </c>
      <c r="AK62" s="108">
        <v>0</v>
      </c>
      <c r="AL62" s="108">
        <v>0</v>
      </c>
      <c r="AM62" s="108">
        <v>0</v>
      </c>
      <c r="AN62" s="108">
        <v>0</v>
      </c>
      <c r="AO62" s="108">
        <v>0</v>
      </c>
      <c r="AP62" s="108">
        <v>0</v>
      </c>
      <c r="AQ62" s="108">
        <v>0</v>
      </c>
      <c r="AR62" s="108">
        <v>0</v>
      </c>
      <c r="AS62" s="108">
        <v>0</v>
      </c>
      <c r="AT62" s="108">
        <v>0</v>
      </c>
      <c r="AU62" s="108">
        <v>0</v>
      </c>
      <c r="AV62" s="108">
        <v>0</v>
      </c>
      <c r="AW62" s="108">
        <v>0</v>
      </c>
      <c r="AX62" s="108">
        <v>0</v>
      </c>
      <c r="AY62" s="108">
        <v>0</v>
      </c>
      <c r="AZ62" s="108">
        <v>0</v>
      </c>
      <c r="BA62" s="108">
        <v>0</v>
      </c>
      <c r="BB62" s="108">
        <v>0</v>
      </c>
      <c r="BC62" s="108">
        <v>0</v>
      </c>
      <c r="BD62" s="108">
        <v>0</v>
      </c>
      <c r="BE62" s="108">
        <v>0</v>
      </c>
      <c r="BF62" s="108">
        <v>0</v>
      </c>
      <c r="BG62" s="108">
        <v>0</v>
      </c>
      <c r="BH62" s="108">
        <v>0</v>
      </c>
      <c r="BI62" s="108">
        <v>0</v>
      </c>
      <c r="BJ62" s="108">
        <v>0</v>
      </c>
      <c r="BK62" s="108">
        <v>0</v>
      </c>
      <c r="BL62" s="108">
        <v>0</v>
      </c>
      <c r="BM62" s="108">
        <v>0</v>
      </c>
      <c r="BN62" s="108">
        <v>0</v>
      </c>
      <c r="BO62" s="108">
        <v>0</v>
      </c>
      <c r="BP62" s="108">
        <v>0</v>
      </c>
      <c r="BQ62" s="108"/>
      <c r="BR62" s="108"/>
      <c r="BS62" s="108"/>
      <c r="BT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</row>
    <row r="63" spans="1:85" hidden="1" outlineLevel="3" x14ac:dyDescent="0.25">
      <c r="A63" s="105" t="s">
        <v>1753</v>
      </c>
      <c r="B63" s="105">
        <f t="shared" si="0"/>
        <v>6</v>
      </c>
      <c r="C63" s="105" t="s">
        <v>114</v>
      </c>
      <c r="D63" s="105" t="s">
        <v>115</v>
      </c>
      <c r="E63" s="26">
        <f t="shared" si="3"/>
        <v>0</v>
      </c>
      <c r="F63" s="26">
        <f t="shared" si="10"/>
        <v>0</v>
      </c>
      <c r="G63" s="26">
        <f t="shared" si="11"/>
        <v>0</v>
      </c>
      <c r="H63" s="26">
        <f t="shared" si="4"/>
        <v>0</v>
      </c>
      <c r="I63" s="26">
        <f t="shared" si="5"/>
        <v>0</v>
      </c>
      <c r="J63" s="26">
        <f t="shared" si="6"/>
        <v>0</v>
      </c>
      <c r="K63" s="26">
        <f t="shared" si="7"/>
        <v>0</v>
      </c>
      <c r="L63" s="150"/>
      <c r="M63" s="26">
        <v>125815143</v>
      </c>
      <c r="N63" s="26">
        <v>125815143</v>
      </c>
      <c r="O63" s="26">
        <v>18372080</v>
      </c>
      <c r="P63" s="26">
        <v>18372080</v>
      </c>
      <c r="Q63" s="26">
        <v>18372080</v>
      </c>
      <c r="R63" s="26">
        <v>18372080</v>
      </c>
      <c r="S63" s="26">
        <v>18372080</v>
      </c>
      <c r="T63" s="26">
        <v>18372080</v>
      </c>
      <c r="U63" s="26">
        <v>18372080</v>
      </c>
      <c r="V63" s="26">
        <v>18372080</v>
      </c>
      <c r="W63" s="26">
        <v>0</v>
      </c>
      <c r="X63" s="26">
        <v>0</v>
      </c>
      <c r="Y63" s="26">
        <v>0</v>
      </c>
      <c r="Z63" s="26">
        <v>0</v>
      </c>
      <c r="AA63" s="26">
        <v>0</v>
      </c>
      <c r="AB63" s="26">
        <v>0</v>
      </c>
      <c r="AC63" s="26">
        <v>0</v>
      </c>
      <c r="AD63" s="26">
        <v>0</v>
      </c>
      <c r="AE63" s="26">
        <v>0</v>
      </c>
      <c r="AF63" s="26">
        <v>0</v>
      </c>
      <c r="AG63" s="26">
        <v>0</v>
      </c>
      <c r="AH63" s="26">
        <v>0</v>
      </c>
      <c r="AI63" s="26">
        <v>0</v>
      </c>
      <c r="AJ63" s="26">
        <v>0</v>
      </c>
      <c r="AK63" s="26">
        <v>0</v>
      </c>
      <c r="AL63" s="26">
        <v>0</v>
      </c>
      <c r="AM63" s="26">
        <v>0</v>
      </c>
      <c r="AN63" s="26">
        <v>0</v>
      </c>
      <c r="AO63" s="26">
        <v>0</v>
      </c>
      <c r="AP63" s="26">
        <v>0</v>
      </c>
      <c r="AQ63" s="26">
        <v>0</v>
      </c>
      <c r="AR63" s="26">
        <v>0</v>
      </c>
      <c r="AS63" s="26">
        <v>0</v>
      </c>
      <c r="AT63" s="26">
        <v>0</v>
      </c>
      <c r="AU63" s="26">
        <v>0</v>
      </c>
      <c r="AV63" s="26">
        <v>0</v>
      </c>
      <c r="AW63" s="26">
        <v>0</v>
      </c>
      <c r="AX63" s="26">
        <v>0</v>
      </c>
      <c r="AY63" s="26">
        <v>0</v>
      </c>
      <c r="AZ63" s="26">
        <v>0</v>
      </c>
      <c r="BA63" s="26">
        <v>0</v>
      </c>
      <c r="BB63" s="26">
        <v>0</v>
      </c>
      <c r="BC63" s="26">
        <v>0</v>
      </c>
      <c r="BD63" s="26">
        <v>0</v>
      </c>
      <c r="BE63" s="26">
        <v>0</v>
      </c>
      <c r="BF63" s="26">
        <v>0</v>
      </c>
      <c r="BG63" s="26">
        <v>0</v>
      </c>
      <c r="BH63" s="26">
        <v>0</v>
      </c>
      <c r="BI63" s="26">
        <v>0</v>
      </c>
      <c r="BJ63" s="26">
        <v>0</v>
      </c>
      <c r="BK63" s="26">
        <v>0</v>
      </c>
      <c r="BL63" s="26">
        <v>0</v>
      </c>
      <c r="BM63" s="26">
        <v>0</v>
      </c>
      <c r="BN63" s="26">
        <v>0</v>
      </c>
      <c r="BO63" s="26">
        <v>0</v>
      </c>
      <c r="BP63" s="26">
        <v>0</v>
      </c>
      <c r="BQ63" s="26"/>
      <c r="BR63" s="26"/>
      <c r="BS63" s="26"/>
      <c r="BT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</row>
    <row r="64" spans="1:85" hidden="1" outlineLevel="3" x14ac:dyDescent="0.25">
      <c r="A64" s="106" t="s">
        <v>1753</v>
      </c>
      <c r="B64" s="106">
        <f t="shared" si="0"/>
        <v>8</v>
      </c>
      <c r="C64" s="106" t="s">
        <v>116</v>
      </c>
      <c r="D64" s="106" t="s">
        <v>115</v>
      </c>
      <c r="E64" s="107">
        <f t="shared" si="3"/>
        <v>0</v>
      </c>
      <c r="F64" s="107">
        <f t="shared" si="10"/>
        <v>0</v>
      </c>
      <c r="G64" s="107">
        <f t="shared" si="11"/>
        <v>0</v>
      </c>
      <c r="H64" s="108">
        <f t="shared" si="4"/>
        <v>0</v>
      </c>
      <c r="I64" s="108">
        <f t="shared" si="5"/>
        <v>0</v>
      </c>
      <c r="J64" s="108">
        <f t="shared" si="6"/>
        <v>0</v>
      </c>
      <c r="K64" s="108">
        <f t="shared" si="7"/>
        <v>0</v>
      </c>
      <c r="L64" s="150"/>
      <c r="M64" s="108">
        <v>125815143</v>
      </c>
      <c r="N64" s="108">
        <v>125815143</v>
      </c>
      <c r="O64" s="108">
        <v>18372080</v>
      </c>
      <c r="P64" s="108">
        <v>18372080</v>
      </c>
      <c r="Q64" s="108">
        <v>18372080</v>
      </c>
      <c r="R64" s="108">
        <v>18372080</v>
      </c>
      <c r="S64" s="108">
        <v>18372080</v>
      </c>
      <c r="T64" s="108">
        <v>18372080</v>
      </c>
      <c r="U64" s="108">
        <v>18372080</v>
      </c>
      <c r="V64" s="108">
        <v>18372080</v>
      </c>
      <c r="W64" s="108">
        <v>0</v>
      </c>
      <c r="X64" s="108">
        <v>0</v>
      </c>
      <c r="Y64" s="108">
        <v>0</v>
      </c>
      <c r="Z64" s="108">
        <v>0</v>
      </c>
      <c r="AA64" s="108">
        <v>0</v>
      </c>
      <c r="AB64" s="108">
        <v>0</v>
      </c>
      <c r="AC64" s="108">
        <v>0</v>
      </c>
      <c r="AD64" s="108">
        <v>0</v>
      </c>
      <c r="AE64" s="108">
        <v>0</v>
      </c>
      <c r="AF64" s="108">
        <v>0</v>
      </c>
      <c r="AG64" s="108">
        <v>0</v>
      </c>
      <c r="AH64" s="108">
        <v>0</v>
      </c>
      <c r="AI64" s="108">
        <v>0</v>
      </c>
      <c r="AJ64" s="108">
        <v>0</v>
      </c>
      <c r="AK64" s="108">
        <v>0</v>
      </c>
      <c r="AL64" s="108">
        <v>0</v>
      </c>
      <c r="AM64" s="108">
        <v>0</v>
      </c>
      <c r="AN64" s="108">
        <v>0</v>
      </c>
      <c r="AO64" s="108">
        <v>0</v>
      </c>
      <c r="AP64" s="108">
        <v>0</v>
      </c>
      <c r="AQ64" s="108">
        <v>0</v>
      </c>
      <c r="AR64" s="108">
        <v>0</v>
      </c>
      <c r="AS64" s="108">
        <v>0</v>
      </c>
      <c r="AT64" s="108">
        <v>0</v>
      </c>
      <c r="AU64" s="108">
        <v>0</v>
      </c>
      <c r="AV64" s="108">
        <v>0</v>
      </c>
      <c r="AW64" s="108">
        <v>0</v>
      </c>
      <c r="AX64" s="108">
        <v>0</v>
      </c>
      <c r="AY64" s="108">
        <v>0</v>
      </c>
      <c r="AZ64" s="108">
        <v>0</v>
      </c>
      <c r="BA64" s="108">
        <v>0</v>
      </c>
      <c r="BB64" s="108">
        <v>0</v>
      </c>
      <c r="BC64" s="108">
        <v>0</v>
      </c>
      <c r="BD64" s="108">
        <v>0</v>
      </c>
      <c r="BE64" s="108">
        <v>0</v>
      </c>
      <c r="BF64" s="108">
        <v>0</v>
      </c>
      <c r="BG64" s="108">
        <v>0</v>
      </c>
      <c r="BH64" s="108">
        <v>0</v>
      </c>
      <c r="BI64" s="108">
        <v>0</v>
      </c>
      <c r="BJ64" s="108">
        <v>0</v>
      </c>
      <c r="BK64" s="108">
        <v>0</v>
      </c>
      <c r="BL64" s="108">
        <v>0</v>
      </c>
      <c r="BM64" s="108">
        <v>0</v>
      </c>
      <c r="BN64" s="108">
        <v>0</v>
      </c>
      <c r="BO64" s="108">
        <v>0</v>
      </c>
      <c r="BP64" s="108">
        <v>0</v>
      </c>
      <c r="BQ64" s="108"/>
      <c r="BR64" s="108"/>
      <c r="BS64" s="108"/>
      <c r="BT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</row>
    <row r="65" spans="1:85" hidden="1" outlineLevel="2" x14ac:dyDescent="0.25">
      <c r="A65" s="103" t="s">
        <v>1753</v>
      </c>
      <c r="B65" s="103">
        <f t="shared" si="0"/>
        <v>4</v>
      </c>
      <c r="C65" s="103" t="s">
        <v>117</v>
      </c>
      <c r="D65" s="103" t="s">
        <v>118</v>
      </c>
      <c r="E65" s="104">
        <f t="shared" si="3"/>
        <v>0</v>
      </c>
      <c r="F65" s="104">
        <f t="shared" si="10"/>
        <v>0</v>
      </c>
      <c r="G65" s="104">
        <f t="shared" si="11"/>
        <v>0</v>
      </c>
      <c r="H65" s="104">
        <f t="shared" si="4"/>
        <v>0</v>
      </c>
      <c r="I65" s="104">
        <f t="shared" si="5"/>
        <v>0</v>
      </c>
      <c r="J65" s="104">
        <f t="shared" si="6"/>
        <v>0</v>
      </c>
      <c r="K65" s="104">
        <f t="shared" si="7"/>
        <v>0</v>
      </c>
      <c r="L65" s="150"/>
      <c r="M65" s="104">
        <v>0</v>
      </c>
      <c r="N65" s="104">
        <v>0</v>
      </c>
      <c r="O65" s="104">
        <v>0</v>
      </c>
      <c r="P65" s="104">
        <v>0</v>
      </c>
      <c r="Q65" s="104">
        <v>0</v>
      </c>
      <c r="R65" s="104">
        <v>0</v>
      </c>
      <c r="S65" s="104">
        <v>0</v>
      </c>
      <c r="T65" s="104">
        <v>0</v>
      </c>
      <c r="U65" s="104">
        <v>0</v>
      </c>
      <c r="V65" s="104">
        <v>0</v>
      </c>
      <c r="W65" s="104">
        <v>0</v>
      </c>
      <c r="X65" s="104">
        <v>0</v>
      </c>
      <c r="Y65" s="104">
        <v>0</v>
      </c>
      <c r="Z65" s="104">
        <v>0</v>
      </c>
      <c r="AA65" s="104">
        <v>0</v>
      </c>
      <c r="AB65" s="104">
        <v>0</v>
      </c>
      <c r="AC65" s="104">
        <v>0</v>
      </c>
      <c r="AD65" s="104">
        <v>0</v>
      </c>
      <c r="AE65" s="104">
        <v>0</v>
      </c>
      <c r="AF65" s="104">
        <v>0</v>
      </c>
      <c r="AG65" s="104">
        <v>0</v>
      </c>
      <c r="AH65" s="104">
        <v>0</v>
      </c>
      <c r="AI65" s="104">
        <v>0</v>
      </c>
      <c r="AJ65" s="104">
        <v>0</v>
      </c>
      <c r="AK65" s="104">
        <v>0</v>
      </c>
      <c r="AL65" s="104">
        <v>0</v>
      </c>
      <c r="AM65" s="104">
        <v>0</v>
      </c>
      <c r="AN65" s="104">
        <v>0</v>
      </c>
      <c r="AO65" s="104">
        <v>0</v>
      </c>
      <c r="AP65" s="104">
        <v>0</v>
      </c>
      <c r="AQ65" s="104">
        <v>0</v>
      </c>
      <c r="AR65" s="104">
        <v>0</v>
      </c>
      <c r="AS65" s="104">
        <v>0</v>
      </c>
      <c r="AT65" s="104">
        <v>0</v>
      </c>
      <c r="AU65" s="104">
        <v>0</v>
      </c>
      <c r="AV65" s="104">
        <v>0</v>
      </c>
      <c r="AW65" s="104">
        <v>0</v>
      </c>
      <c r="AX65" s="104">
        <v>0</v>
      </c>
      <c r="AY65" s="104">
        <v>0</v>
      </c>
      <c r="AZ65" s="104">
        <v>0</v>
      </c>
      <c r="BA65" s="104">
        <v>0</v>
      </c>
      <c r="BB65" s="104">
        <v>0</v>
      </c>
      <c r="BC65" s="104">
        <v>0</v>
      </c>
      <c r="BD65" s="104">
        <v>0</v>
      </c>
      <c r="BE65" s="104">
        <v>0</v>
      </c>
      <c r="BF65" s="104">
        <v>0</v>
      </c>
      <c r="BG65" s="104">
        <v>0</v>
      </c>
      <c r="BH65" s="104">
        <v>0</v>
      </c>
      <c r="BI65" s="104">
        <v>0</v>
      </c>
      <c r="BJ65" s="104">
        <v>0</v>
      </c>
      <c r="BK65" s="104">
        <v>0</v>
      </c>
      <c r="BL65" s="104">
        <v>0</v>
      </c>
      <c r="BM65" s="104">
        <v>0</v>
      </c>
      <c r="BN65" s="104">
        <v>0</v>
      </c>
      <c r="BO65" s="104">
        <v>0</v>
      </c>
      <c r="BP65" s="104">
        <v>0</v>
      </c>
      <c r="BQ65" s="104"/>
      <c r="BR65" s="104"/>
      <c r="BS65" s="104"/>
      <c r="BT65" s="104"/>
      <c r="BV65" s="144"/>
      <c r="BW65" s="144"/>
      <c r="BX65" s="144"/>
      <c r="BY65" s="144"/>
      <c r="BZ65" s="144"/>
      <c r="CA65" s="144"/>
      <c r="CB65" s="144"/>
      <c r="CC65" s="144"/>
      <c r="CD65" s="144"/>
      <c r="CE65" s="144"/>
      <c r="CF65" s="144"/>
      <c r="CG65" s="144"/>
    </row>
    <row r="66" spans="1:85" hidden="1" outlineLevel="3" x14ac:dyDescent="0.25">
      <c r="A66" s="105" t="s">
        <v>1753</v>
      </c>
      <c r="B66" s="105">
        <f t="shared" si="0"/>
        <v>6</v>
      </c>
      <c r="C66" s="105" t="s">
        <v>119</v>
      </c>
      <c r="D66" s="105" t="s">
        <v>120</v>
      </c>
      <c r="E66" s="26">
        <f t="shared" si="3"/>
        <v>0</v>
      </c>
      <c r="F66" s="26">
        <f t="shared" si="10"/>
        <v>0</v>
      </c>
      <c r="G66" s="26">
        <f t="shared" si="11"/>
        <v>0</v>
      </c>
      <c r="H66" s="26">
        <f t="shared" si="4"/>
        <v>0</v>
      </c>
      <c r="I66" s="26">
        <f t="shared" si="5"/>
        <v>0</v>
      </c>
      <c r="J66" s="26">
        <f t="shared" si="6"/>
        <v>0</v>
      </c>
      <c r="K66" s="26">
        <f t="shared" si="7"/>
        <v>0</v>
      </c>
      <c r="L66" s="150"/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R66" s="26">
        <v>0</v>
      </c>
      <c r="AS66" s="26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  <c r="BA66" s="26">
        <v>0</v>
      </c>
      <c r="BB66" s="26">
        <v>0</v>
      </c>
      <c r="BC66" s="26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0</v>
      </c>
      <c r="BI66" s="26">
        <v>0</v>
      </c>
      <c r="BJ66" s="26">
        <v>0</v>
      </c>
      <c r="BK66" s="26">
        <v>0</v>
      </c>
      <c r="BL66" s="26">
        <v>0</v>
      </c>
      <c r="BM66" s="26">
        <v>0</v>
      </c>
      <c r="BN66" s="26">
        <v>0</v>
      </c>
      <c r="BO66" s="26">
        <v>0</v>
      </c>
      <c r="BP66" s="26">
        <v>0</v>
      </c>
      <c r="BQ66" s="26"/>
      <c r="BR66" s="26"/>
      <c r="BS66" s="26"/>
      <c r="BT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</row>
    <row r="67" spans="1:85" hidden="1" outlineLevel="2" x14ac:dyDescent="0.25">
      <c r="A67" s="103" t="s">
        <v>1753</v>
      </c>
      <c r="B67" s="103">
        <f t="shared" ref="B67:B133" si="12">LEN(C67)</f>
        <v>4</v>
      </c>
      <c r="C67" s="103" t="s">
        <v>121</v>
      </c>
      <c r="D67" s="103" t="s">
        <v>122</v>
      </c>
      <c r="E67" s="104">
        <f t="shared" si="3"/>
        <v>0</v>
      </c>
      <c r="F67" s="104">
        <f t="shared" si="10"/>
        <v>0</v>
      </c>
      <c r="G67" s="104">
        <f t="shared" si="11"/>
        <v>0</v>
      </c>
      <c r="H67" s="104">
        <f t="shared" si="4"/>
        <v>0</v>
      </c>
      <c r="I67" s="104">
        <f t="shared" ref="I67:I130" si="13">BD67</f>
        <v>0</v>
      </c>
      <c r="J67" s="104">
        <f t="shared" ref="J67:J130" si="14">BP67</f>
        <v>0</v>
      </c>
      <c r="K67" s="104">
        <f t="shared" ref="K67:K133" si="15">CG67</f>
        <v>0</v>
      </c>
      <c r="L67" s="150"/>
      <c r="M67" s="104">
        <v>0</v>
      </c>
      <c r="N67" s="104">
        <v>0</v>
      </c>
      <c r="O67" s="104">
        <v>0</v>
      </c>
      <c r="P67" s="104">
        <v>0</v>
      </c>
      <c r="Q67" s="104">
        <v>0</v>
      </c>
      <c r="R67" s="104">
        <v>0</v>
      </c>
      <c r="S67" s="104">
        <v>0</v>
      </c>
      <c r="T67" s="104">
        <v>0</v>
      </c>
      <c r="U67" s="104">
        <v>0</v>
      </c>
      <c r="V67" s="104">
        <v>0</v>
      </c>
      <c r="W67" s="104">
        <v>0</v>
      </c>
      <c r="X67" s="104">
        <v>0</v>
      </c>
      <c r="Y67" s="104">
        <v>0</v>
      </c>
      <c r="Z67" s="104">
        <v>0</v>
      </c>
      <c r="AA67" s="104">
        <v>0</v>
      </c>
      <c r="AB67" s="104">
        <v>0</v>
      </c>
      <c r="AC67" s="104">
        <v>0</v>
      </c>
      <c r="AD67" s="104">
        <v>0</v>
      </c>
      <c r="AE67" s="104">
        <v>0</v>
      </c>
      <c r="AF67" s="104">
        <v>0</v>
      </c>
      <c r="AG67" s="104">
        <v>0</v>
      </c>
      <c r="AH67" s="104">
        <v>0</v>
      </c>
      <c r="AI67" s="104">
        <v>0</v>
      </c>
      <c r="AJ67" s="104">
        <v>0</v>
      </c>
      <c r="AK67" s="104">
        <v>0</v>
      </c>
      <c r="AL67" s="104">
        <v>0</v>
      </c>
      <c r="AM67" s="104">
        <v>0</v>
      </c>
      <c r="AN67" s="104">
        <v>0</v>
      </c>
      <c r="AO67" s="104">
        <v>0</v>
      </c>
      <c r="AP67" s="104">
        <v>0</v>
      </c>
      <c r="AQ67" s="104">
        <v>0</v>
      </c>
      <c r="AR67" s="104">
        <v>0</v>
      </c>
      <c r="AS67" s="104">
        <v>0</v>
      </c>
      <c r="AT67" s="104">
        <v>0</v>
      </c>
      <c r="AU67" s="104">
        <v>0</v>
      </c>
      <c r="AV67" s="104">
        <v>0</v>
      </c>
      <c r="AW67" s="104">
        <v>0</v>
      </c>
      <c r="AX67" s="104">
        <v>0</v>
      </c>
      <c r="AY67" s="104">
        <v>0</v>
      </c>
      <c r="AZ67" s="104">
        <v>0</v>
      </c>
      <c r="BA67" s="104">
        <v>0</v>
      </c>
      <c r="BB67" s="104">
        <v>0</v>
      </c>
      <c r="BC67" s="104">
        <v>0</v>
      </c>
      <c r="BD67" s="104">
        <v>0</v>
      </c>
      <c r="BE67" s="104">
        <v>0</v>
      </c>
      <c r="BF67" s="104">
        <v>0</v>
      </c>
      <c r="BG67" s="104">
        <v>0</v>
      </c>
      <c r="BH67" s="104">
        <v>0</v>
      </c>
      <c r="BI67" s="104">
        <v>0</v>
      </c>
      <c r="BJ67" s="104">
        <v>0</v>
      </c>
      <c r="BK67" s="104">
        <v>0</v>
      </c>
      <c r="BL67" s="104">
        <v>0</v>
      </c>
      <c r="BM67" s="104">
        <v>0</v>
      </c>
      <c r="BN67" s="104">
        <v>0</v>
      </c>
      <c r="BO67" s="104">
        <v>0</v>
      </c>
      <c r="BP67" s="104">
        <v>0</v>
      </c>
      <c r="BQ67" s="104"/>
      <c r="BR67" s="104"/>
      <c r="BS67" s="104"/>
      <c r="BT67" s="104"/>
      <c r="BV67" s="144"/>
      <c r="BW67" s="144"/>
      <c r="BX67" s="144"/>
      <c r="BY67" s="144"/>
      <c r="BZ67" s="144"/>
      <c r="CA67" s="144"/>
      <c r="CB67" s="144"/>
      <c r="CC67" s="144"/>
      <c r="CD67" s="144"/>
      <c r="CE67" s="144"/>
      <c r="CF67" s="144"/>
      <c r="CG67" s="144"/>
    </row>
    <row r="68" spans="1:85" hidden="1" outlineLevel="3" x14ac:dyDescent="0.25">
      <c r="A68" s="105" t="s">
        <v>1753</v>
      </c>
      <c r="B68" s="105">
        <f t="shared" si="12"/>
        <v>6</v>
      </c>
      <c r="C68" s="105" t="s">
        <v>123</v>
      </c>
      <c r="D68" s="105" t="s">
        <v>76</v>
      </c>
      <c r="E68" s="26">
        <f t="shared" ref="E68:E134" si="16">X68</f>
        <v>0</v>
      </c>
      <c r="F68" s="26">
        <f t="shared" si="10"/>
        <v>0</v>
      </c>
      <c r="G68" s="26">
        <f t="shared" si="11"/>
        <v>0</v>
      </c>
      <c r="H68" s="26">
        <f t="shared" ref="H68:H134" si="17">BH68</f>
        <v>0</v>
      </c>
      <c r="I68" s="26">
        <f t="shared" si="13"/>
        <v>0</v>
      </c>
      <c r="J68" s="26">
        <f t="shared" si="14"/>
        <v>0</v>
      </c>
      <c r="K68" s="26">
        <f t="shared" si="15"/>
        <v>0</v>
      </c>
      <c r="L68" s="150"/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6">
        <v>0</v>
      </c>
      <c r="V68" s="26">
        <v>0</v>
      </c>
      <c r="W68" s="26">
        <v>0</v>
      </c>
      <c r="X68" s="26">
        <v>0</v>
      </c>
      <c r="Y68" s="26">
        <v>0</v>
      </c>
      <c r="Z68" s="26">
        <v>0</v>
      </c>
      <c r="AA68" s="26">
        <v>0</v>
      </c>
      <c r="AB68" s="26">
        <v>0</v>
      </c>
      <c r="AC68" s="26">
        <v>0</v>
      </c>
      <c r="AD68" s="26">
        <v>0</v>
      </c>
      <c r="AE68" s="26">
        <v>0</v>
      </c>
      <c r="AF68" s="26">
        <v>0</v>
      </c>
      <c r="AG68" s="26">
        <v>0</v>
      </c>
      <c r="AH68" s="26">
        <v>0</v>
      </c>
      <c r="AI68" s="26">
        <v>0</v>
      </c>
      <c r="AJ68" s="26">
        <v>0</v>
      </c>
      <c r="AK68" s="26">
        <v>0</v>
      </c>
      <c r="AL68" s="26">
        <v>0</v>
      </c>
      <c r="AM68" s="26">
        <v>0</v>
      </c>
      <c r="AN68" s="26">
        <v>0</v>
      </c>
      <c r="AO68" s="26">
        <v>0</v>
      </c>
      <c r="AP68" s="26">
        <v>0</v>
      </c>
      <c r="AQ68" s="26">
        <v>0</v>
      </c>
      <c r="AR68" s="26">
        <v>0</v>
      </c>
      <c r="AS68" s="26">
        <v>0</v>
      </c>
      <c r="AT68" s="26">
        <v>0</v>
      </c>
      <c r="AU68" s="26">
        <v>0</v>
      </c>
      <c r="AV68" s="26">
        <v>0</v>
      </c>
      <c r="AW68" s="26">
        <v>0</v>
      </c>
      <c r="AX68" s="26">
        <v>0</v>
      </c>
      <c r="AY68" s="26">
        <v>0</v>
      </c>
      <c r="AZ68" s="26">
        <v>0</v>
      </c>
      <c r="BA68" s="26">
        <v>0</v>
      </c>
      <c r="BB68" s="26">
        <v>0</v>
      </c>
      <c r="BC68" s="26">
        <v>0</v>
      </c>
      <c r="BD68" s="26">
        <v>0</v>
      </c>
      <c r="BE68" s="26">
        <v>0</v>
      </c>
      <c r="BF68" s="26">
        <v>0</v>
      </c>
      <c r="BG68" s="26">
        <v>0</v>
      </c>
      <c r="BH68" s="26">
        <v>0</v>
      </c>
      <c r="BI68" s="26">
        <v>0</v>
      </c>
      <c r="BJ68" s="26">
        <v>0</v>
      </c>
      <c r="BK68" s="26">
        <v>0</v>
      </c>
      <c r="BL68" s="26">
        <v>0</v>
      </c>
      <c r="BM68" s="26">
        <v>0</v>
      </c>
      <c r="BN68" s="26">
        <v>0</v>
      </c>
      <c r="BO68" s="26">
        <v>0</v>
      </c>
      <c r="BP68" s="26">
        <v>0</v>
      </c>
      <c r="BQ68" s="26"/>
      <c r="BR68" s="26"/>
      <c r="BS68" s="26"/>
      <c r="BT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</row>
    <row r="69" spans="1:85" hidden="1" outlineLevel="2" x14ac:dyDescent="0.25">
      <c r="A69" s="103" t="s">
        <v>1753</v>
      </c>
      <c r="B69" s="103">
        <f t="shared" si="12"/>
        <v>4</v>
      </c>
      <c r="C69" s="103" t="s">
        <v>124</v>
      </c>
      <c r="D69" s="103" t="s">
        <v>125</v>
      </c>
      <c r="E69" s="104">
        <f t="shared" si="16"/>
        <v>1636294955</v>
      </c>
      <c r="F69" s="104">
        <f t="shared" si="10"/>
        <v>0</v>
      </c>
      <c r="G69" s="104">
        <f t="shared" si="11"/>
        <v>0</v>
      </c>
      <c r="H69" s="104">
        <f t="shared" si="17"/>
        <v>0</v>
      </c>
      <c r="I69" s="104">
        <f t="shared" si="13"/>
        <v>0</v>
      </c>
      <c r="J69" s="104">
        <f t="shared" si="14"/>
        <v>0</v>
      </c>
      <c r="K69" s="104">
        <f t="shared" si="15"/>
        <v>0</v>
      </c>
      <c r="L69" s="150"/>
      <c r="M69" s="104">
        <v>1049204006</v>
      </c>
      <c r="N69" s="104">
        <v>1049204006</v>
      </c>
      <c r="O69" s="104">
        <v>1049230422</v>
      </c>
      <c r="P69" s="104">
        <v>1070493747</v>
      </c>
      <c r="Q69" s="104">
        <v>1070493747</v>
      </c>
      <c r="R69" s="104">
        <v>1070493747</v>
      </c>
      <c r="S69" s="104">
        <v>1758647495</v>
      </c>
      <c r="T69" s="104">
        <v>1761732816</v>
      </c>
      <c r="U69" s="104">
        <v>1768404538</v>
      </c>
      <c r="V69" s="104">
        <v>1389509242</v>
      </c>
      <c r="W69" s="104">
        <v>1629909963</v>
      </c>
      <c r="X69" s="104">
        <v>1636294955</v>
      </c>
      <c r="Y69" s="104">
        <v>3124299</v>
      </c>
      <c r="Z69" s="104">
        <v>7810442</v>
      </c>
      <c r="AA69" s="104">
        <v>13410337</v>
      </c>
      <c r="AB69" s="104">
        <v>16562856</v>
      </c>
      <c r="AC69" s="104">
        <v>21444533</v>
      </c>
      <c r="AD69" s="104">
        <v>-8315080</v>
      </c>
      <c r="AE69" s="104">
        <v>-4673653</v>
      </c>
      <c r="AF69" s="104">
        <v>431440</v>
      </c>
      <c r="AG69" s="104">
        <v>-10319626</v>
      </c>
      <c r="AH69" s="104">
        <v>-6650935</v>
      </c>
      <c r="AI69" s="104">
        <v>-6650935</v>
      </c>
      <c r="AJ69" s="104">
        <v>0</v>
      </c>
      <c r="AK69" s="104">
        <v>0</v>
      </c>
      <c r="AL69" s="104">
        <v>-19051577</v>
      </c>
      <c r="AM69" s="104">
        <v>-3180193</v>
      </c>
      <c r="AN69" s="104">
        <v>37001824</v>
      </c>
      <c r="AO69" s="104">
        <v>42067845</v>
      </c>
      <c r="AP69" s="104">
        <v>292067845</v>
      </c>
      <c r="AQ69" s="104">
        <v>-15026376</v>
      </c>
      <c r="AR69" s="104">
        <v>-15026376</v>
      </c>
      <c r="AS69" s="104">
        <v>-2102958</v>
      </c>
      <c r="AT69" s="104">
        <v>102026</v>
      </c>
      <c r="AU69" s="104">
        <v>102026</v>
      </c>
      <c r="AV69" s="104">
        <v>0</v>
      </c>
      <c r="AW69" s="104">
        <v>0</v>
      </c>
      <c r="AX69" s="104">
        <v>0</v>
      </c>
      <c r="AY69" s="104">
        <v>0</v>
      </c>
      <c r="AZ69" s="104">
        <v>0</v>
      </c>
      <c r="BA69" s="104">
        <v>0</v>
      </c>
      <c r="BB69" s="104">
        <v>0</v>
      </c>
      <c r="BC69" s="104">
        <v>0</v>
      </c>
      <c r="BD69" s="104">
        <v>0</v>
      </c>
      <c r="BE69" s="104">
        <v>0</v>
      </c>
      <c r="BF69" s="104">
        <v>0</v>
      </c>
      <c r="BG69" s="104">
        <v>0</v>
      </c>
      <c r="BH69" s="104">
        <v>0</v>
      </c>
      <c r="BI69" s="104">
        <v>0</v>
      </c>
      <c r="BJ69" s="104">
        <v>0</v>
      </c>
      <c r="BK69" s="104">
        <v>0</v>
      </c>
      <c r="BL69" s="104">
        <v>0</v>
      </c>
      <c r="BM69" s="104">
        <v>0</v>
      </c>
      <c r="BN69" s="104">
        <v>0</v>
      </c>
      <c r="BO69" s="104">
        <v>0</v>
      </c>
      <c r="BP69" s="104">
        <v>0</v>
      </c>
      <c r="BQ69" s="104"/>
      <c r="BR69" s="104"/>
      <c r="BS69" s="104"/>
      <c r="BT69" s="104"/>
      <c r="BV69" s="144"/>
      <c r="BW69" s="144"/>
      <c r="BX69" s="144"/>
      <c r="BY69" s="144"/>
      <c r="BZ69" s="144"/>
      <c r="CA69" s="144"/>
      <c r="CB69" s="144"/>
      <c r="CC69" s="144"/>
      <c r="CD69" s="144"/>
      <c r="CE69" s="144"/>
      <c r="CF69" s="144"/>
      <c r="CG69" s="144"/>
    </row>
    <row r="70" spans="1:85" hidden="1" outlineLevel="3" x14ac:dyDescent="0.25">
      <c r="A70" s="105" t="s">
        <v>1753</v>
      </c>
      <c r="B70" s="105">
        <f t="shared" si="12"/>
        <v>6</v>
      </c>
      <c r="C70" s="105" t="s">
        <v>126</v>
      </c>
      <c r="D70" s="105" t="s">
        <v>127</v>
      </c>
      <c r="E70" s="26">
        <f t="shared" si="16"/>
        <v>0</v>
      </c>
      <c r="F70" s="26">
        <f t="shared" si="10"/>
        <v>0</v>
      </c>
      <c r="G70" s="26">
        <f t="shared" si="11"/>
        <v>0</v>
      </c>
      <c r="H70" s="26">
        <f t="shared" si="17"/>
        <v>0</v>
      </c>
      <c r="I70" s="26">
        <f t="shared" si="13"/>
        <v>0</v>
      </c>
      <c r="J70" s="26">
        <f t="shared" si="14"/>
        <v>0</v>
      </c>
      <c r="K70" s="26">
        <f t="shared" si="15"/>
        <v>0</v>
      </c>
      <c r="L70" s="150"/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0</v>
      </c>
      <c r="AH70" s="26">
        <v>0</v>
      </c>
      <c r="AI70" s="26">
        <v>0</v>
      </c>
      <c r="AJ70" s="26">
        <v>0</v>
      </c>
      <c r="AK70" s="26">
        <v>0</v>
      </c>
      <c r="AL70" s="26">
        <v>0</v>
      </c>
      <c r="AM70" s="26">
        <v>0</v>
      </c>
      <c r="AN70" s="26">
        <v>0</v>
      </c>
      <c r="AO70" s="26">
        <v>0</v>
      </c>
      <c r="AP70" s="26">
        <v>0</v>
      </c>
      <c r="AQ70" s="26">
        <v>0</v>
      </c>
      <c r="AR70" s="26">
        <v>0</v>
      </c>
      <c r="AS70" s="26">
        <v>0</v>
      </c>
      <c r="AT70" s="26">
        <v>0</v>
      </c>
      <c r="AU70" s="26">
        <v>0</v>
      </c>
      <c r="AV70" s="26">
        <v>0</v>
      </c>
      <c r="AW70" s="26">
        <v>0</v>
      </c>
      <c r="AX70" s="26">
        <v>0</v>
      </c>
      <c r="AY70" s="26">
        <v>0</v>
      </c>
      <c r="AZ70" s="26">
        <v>0</v>
      </c>
      <c r="BA70" s="26">
        <v>0</v>
      </c>
      <c r="BB70" s="26">
        <v>0</v>
      </c>
      <c r="BC70" s="26">
        <v>0</v>
      </c>
      <c r="BD70" s="26">
        <v>0</v>
      </c>
      <c r="BE70" s="26">
        <v>0</v>
      </c>
      <c r="BF70" s="26">
        <v>0</v>
      </c>
      <c r="BG70" s="26">
        <v>0</v>
      </c>
      <c r="BH70" s="26">
        <v>0</v>
      </c>
      <c r="BI70" s="26">
        <v>0</v>
      </c>
      <c r="BJ70" s="26">
        <v>0</v>
      </c>
      <c r="BK70" s="26">
        <v>0</v>
      </c>
      <c r="BL70" s="26">
        <v>0</v>
      </c>
      <c r="BM70" s="26">
        <v>0</v>
      </c>
      <c r="BN70" s="26">
        <v>0</v>
      </c>
      <c r="BO70" s="26">
        <v>0</v>
      </c>
      <c r="BP70" s="26">
        <v>0</v>
      </c>
      <c r="BQ70" s="26"/>
      <c r="BR70" s="26"/>
      <c r="BS70" s="26"/>
      <c r="BT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</row>
    <row r="71" spans="1:85" hidden="1" outlineLevel="3" x14ac:dyDescent="0.25">
      <c r="A71" s="105" t="s">
        <v>1753</v>
      </c>
      <c r="B71" s="105">
        <f t="shared" si="12"/>
        <v>6</v>
      </c>
      <c r="C71" s="105" t="s">
        <v>128</v>
      </c>
      <c r="D71" s="105" t="s">
        <v>129</v>
      </c>
      <c r="E71" s="26">
        <f t="shared" si="16"/>
        <v>917674610</v>
      </c>
      <c r="F71" s="26">
        <f t="shared" si="10"/>
        <v>0</v>
      </c>
      <c r="G71" s="26">
        <f t="shared" si="11"/>
        <v>0</v>
      </c>
      <c r="H71" s="26">
        <f t="shared" si="17"/>
        <v>0</v>
      </c>
      <c r="I71" s="26">
        <f t="shared" si="13"/>
        <v>0</v>
      </c>
      <c r="J71" s="26">
        <f t="shared" si="14"/>
        <v>0</v>
      </c>
      <c r="K71" s="26">
        <f t="shared" si="15"/>
        <v>0</v>
      </c>
      <c r="L71" s="150"/>
      <c r="M71" s="26">
        <v>1034406137</v>
      </c>
      <c r="N71" s="26">
        <v>1034406137</v>
      </c>
      <c r="O71" s="26">
        <v>1034406137</v>
      </c>
      <c r="P71" s="26">
        <v>1034406137</v>
      </c>
      <c r="Q71" s="26">
        <v>1034406137</v>
      </c>
      <c r="R71" s="26">
        <v>1034406137</v>
      </c>
      <c r="S71" s="26">
        <v>1051589437</v>
      </c>
      <c r="T71" s="26">
        <v>1051589437</v>
      </c>
      <c r="U71" s="26">
        <v>1051589437</v>
      </c>
      <c r="V71" s="26">
        <v>690389397</v>
      </c>
      <c r="W71" s="26">
        <v>919829151</v>
      </c>
      <c r="X71" s="26">
        <v>917674610</v>
      </c>
      <c r="Y71" s="26">
        <v>0</v>
      </c>
      <c r="Z71" s="26">
        <v>0</v>
      </c>
      <c r="AA71" s="26">
        <v>0</v>
      </c>
      <c r="AB71" s="26">
        <v>0</v>
      </c>
      <c r="AC71" s="26">
        <v>0</v>
      </c>
      <c r="AD71" s="26">
        <v>0</v>
      </c>
      <c r="AE71" s="26">
        <v>0</v>
      </c>
      <c r="AF71" s="26">
        <v>0</v>
      </c>
      <c r="AG71" s="26">
        <v>0</v>
      </c>
      <c r="AH71" s="26">
        <v>0</v>
      </c>
      <c r="AI71" s="26">
        <v>0</v>
      </c>
      <c r="AJ71" s="26">
        <v>0</v>
      </c>
      <c r="AK71" s="26">
        <v>0</v>
      </c>
      <c r="AL71" s="26">
        <v>0</v>
      </c>
      <c r="AM71" s="26">
        <v>0</v>
      </c>
      <c r="AN71" s="26">
        <v>0</v>
      </c>
      <c r="AO71" s="26">
        <v>0</v>
      </c>
      <c r="AP71" s="26">
        <v>0</v>
      </c>
      <c r="AQ71" s="26">
        <v>0</v>
      </c>
      <c r="AR71" s="26">
        <v>0</v>
      </c>
      <c r="AS71" s="26">
        <v>0</v>
      </c>
      <c r="AT71" s="26">
        <v>0</v>
      </c>
      <c r="AU71" s="26">
        <v>0</v>
      </c>
      <c r="AV71" s="26">
        <v>0</v>
      </c>
      <c r="AW71" s="26">
        <v>0</v>
      </c>
      <c r="AX71" s="26">
        <v>0</v>
      </c>
      <c r="AY71" s="26">
        <v>0</v>
      </c>
      <c r="AZ71" s="26">
        <v>0</v>
      </c>
      <c r="BA71" s="26">
        <v>0</v>
      </c>
      <c r="BB71" s="26">
        <v>0</v>
      </c>
      <c r="BC71" s="26">
        <v>0</v>
      </c>
      <c r="BD71" s="26">
        <v>0</v>
      </c>
      <c r="BE71" s="26">
        <v>0</v>
      </c>
      <c r="BF71" s="26">
        <v>0</v>
      </c>
      <c r="BG71" s="26">
        <v>0</v>
      </c>
      <c r="BH71" s="26">
        <v>0</v>
      </c>
      <c r="BI71" s="26">
        <v>0</v>
      </c>
      <c r="BJ71" s="26">
        <v>0</v>
      </c>
      <c r="BK71" s="26">
        <v>0</v>
      </c>
      <c r="BL71" s="26">
        <v>0</v>
      </c>
      <c r="BM71" s="26">
        <v>0</v>
      </c>
      <c r="BN71" s="26">
        <v>0</v>
      </c>
      <c r="BO71" s="26">
        <v>0</v>
      </c>
      <c r="BP71" s="26">
        <v>0</v>
      </c>
      <c r="BQ71" s="26"/>
      <c r="BR71" s="26"/>
      <c r="BS71" s="26"/>
      <c r="BT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</row>
    <row r="72" spans="1:85" hidden="1" outlineLevel="3" x14ac:dyDescent="0.25">
      <c r="A72" s="105" t="s">
        <v>1753</v>
      </c>
      <c r="B72" s="105">
        <f t="shared" si="12"/>
        <v>6</v>
      </c>
      <c r="C72" s="105" t="s">
        <v>130</v>
      </c>
      <c r="D72" s="105" t="s">
        <v>131</v>
      </c>
      <c r="E72" s="26">
        <f t="shared" si="16"/>
        <v>690415380</v>
      </c>
      <c r="F72" s="26">
        <f t="shared" si="10"/>
        <v>0</v>
      </c>
      <c r="G72" s="26">
        <f t="shared" si="11"/>
        <v>0</v>
      </c>
      <c r="H72" s="26">
        <f t="shared" si="17"/>
        <v>0</v>
      </c>
      <c r="I72" s="26">
        <f t="shared" si="13"/>
        <v>0</v>
      </c>
      <c r="J72" s="26">
        <f t="shared" si="14"/>
        <v>0</v>
      </c>
      <c r="K72" s="26">
        <f t="shared" si="15"/>
        <v>0</v>
      </c>
      <c r="L72" s="150"/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690000000</v>
      </c>
      <c r="T72" s="26">
        <v>690415380</v>
      </c>
      <c r="U72" s="26">
        <v>690415380</v>
      </c>
      <c r="V72" s="26">
        <v>690415380</v>
      </c>
      <c r="W72" s="26">
        <v>690415380</v>
      </c>
      <c r="X72" s="26">
        <v>690415380</v>
      </c>
      <c r="Y72" s="26">
        <v>0</v>
      </c>
      <c r="Z72" s="26">
        <v>0</v>
      </c>
      <c r="AA72" s="26">
        <v>0</v>
      </c>
      <c r="AB72" s="26">
        <v>0</v>
      </c>
      <c r="AC72" s="26">
        <v>0</v>
      </c>
      <c r="AD72" s="26">
        <v>0</v>
      </c>
      <c r="AE72" s="26">
        <v>0</v>
      </c>
      <c r="AF72" s="26">
        <v>0</v>
      </c>
      <c r="AG72" s="26">
        <v>0</v>
      </c>
      <c r="AH72" s="26">
        <v>0</v>
      </c>
      <c r="AI72" s="26">
        <v>0</v>
      </c>
      <c r="AJ72" s="26">
        <v>0</v>
      </c>
      <c r="AK72" s="26">
        <v>0</v>
      </c>
      <c r="AL72" s="26">
        <v>0</v>
      </c>
      <c r="AM72" s="26">
        <v>0</v>
      </c>
      <c r="AN72" s="26">
        <v>0</v>
      </c>
      <c r="AO72" s="26">
        <v>0</v>
      </c>
      <c r="AP72" s="26">
        <v>0</v>
      </c>
      <c r="AQ72" s="26">
        <v>0</v>
      </c>
      <c r="AR72" s="26">
        <v>0</v>
      </c>
      <c r="AS72" s="26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6">
        <v>0</v>
      </c>
      <c r="BC72" s="26">
        <v>0</v>
      </c>
      <c r="BD72" s="26">
        <v>0</v>
      </c>
      <c r="BE72" s="26">
        <v>0</v>
      </c>
      <c r="BF72" s="26">
        <v>0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26">
        <v>0</v>
      </c>
      <c r="BM72" s="26">
        <v>0</v>
      </c>
      <c r="BN72" s="26">
        <v>0</v>
      </c>
      <c r="BO72" s="26">
        <v>0</v>
      </c>
      <c r="BP72" s="26">
        <v>0</v>
      </c>
      <c r="BQ72" s="26"/>
      <c r="BR72" s="26"/>
      <c r="BS72" s="26"/>
      <c r="BT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</row>
    <row r="73" spans="1:85" hidden="1" outlineLevel="3" x14ac:dyDescent="0.25">
      <c r="A73" s="105" t="s">
        <v>1753</v>
      </c>
      <c r="B73" s="105">
        <f t="shared" si="12"/>
        <v>6</v>
      </c>
      <c r="C73" s="105" t="s">
        <v>132</v>
      </c>
      <c r="D73" s="105" t="s">
        <v>133</v>
      </c>
      <c r="E73" s="26">
        <f t="shared" si="16"/>
        <v>28204965</v>
      </c>
      <c r="F73" s="26">
        <f t="shared" si="10"/>
        <v>0</v>
      </c>
      <c r="G73" s="26">
        <f t="shared" si="11"/>
        <v>0</v>
      </c>
      <c r="H73" s="26">
        <f t="shared" si="17"/>
        <v>0</v>
      </c>
      <c r="I73" s="26">
        <f t="shared" si="13"/>
        <v>0</v>
      </c>
      <c r="J73" s="26">
        <f t="shared" si="14"/>
        <v>0</v>
      </c>
      <c r="K73" s="26">
        <f t="shared" si="15"/>
        <v>0</v>
      </c>
      <c r="L73" s="150"/>
      <c r="M73" s="26">
        <v>14797869</v>
      </c>
      <c r="N73" s="26">
        <v>14797869</v>
      </c>
      <c r="O73" s="26">
        <v>14824285</v>
      </c>
      <c r="P73" s="26">
        <v>36087610</v>
      </c>
      <c r="Q73" s="26">
        <v>36087610</v>
      </c>
      <c r="R73" s="26">
        <v>36087610</v>
      </c>
      <c r="S73" s="26">
        <v>17058058</v>
      </c>
      <c r="T73" s="26">
        <v>19727999</v>
      </c>
      <c r="U73" s="26">
        <v>26399721</v>
      </c>
      <c r="V73" s="26">
        <v>8704465</v>
      </c>
      <c r="W73" s="26">
        <v>19665432</v>
      </c>
      <c r="X73" s="26">
        <v>28204965</v>
      </c>
      <c r="Y73" s="26">
        <v>3124299</v>
      </c>
      <c r="Z73" s="26">
        <v>7810442</v>
      </c>
      <c r="AA73" s="26">
        <v>13410337</v>
      </c>
      <c r="AB73" s="26">
        <v>16562856</v>
      </c>
      <c r="AC73" s="26">
        <v>21444533</v>
      </c>
      <c r="AD73" s="26">
        <v>-8315080</v>
      </c>
      <c r="AE73" s="26">
        <v>-4673653</v>
      </c>
      <c r="AF73" s="26">
        <v>431440</v>
      </c>
      <c r="AG73" s="26">
        <v>-10319626</v>
      </c>
      <c r="AH73" s="26">
        <v>-6650935</v>
      </c>
      <c r="AI73" s="26">
        <v>-6650935</v>
      </c>
      <c r="AJ73" s="26">
        <v>0</v>
      </c>
      <c r="AK73" s="26">
        <v>0</v>
      </c>
      <c r="AL73" s="26">
        <v>-19051577</v>
      </c>
      <c r="AM73" s="26">
        <v>-3180193</v>
      </c>
      <c r="AN73" s="26">
        <v>37001824</v>
      </c>
      <c r="AO73" s="26">
        <v>42067845</v>
      </c>
      <c r="AP73" s="26">
        <v>292067845</v>
      </c>
      <c r="AQ73" s="26">
        <v>-15026376</v>
      </c>
      <c r="AR73" s="26">
        <v>-15026376</v>
      </c>
      <c r="AS73" s="26">
        <v>-2102958</v>
      </c>
      <c r="AT73" s="26">
        <v>102026</v>
      </c>
      <c r="AU73" s="26">
        <v>102026</v>
      </c>
      <c r="AV73" s="26">
        <v>0</v>
      </c>
      <c r="AW73" s="26">
        <v>0</v>
      </c>
      <c r="AX73" s="26">
        <v>0</v>
      </c>
      <c r="AY73" s="26">
        <v>0</v>
      </c>
      <c r="AZ73" s="26">
        <v>0</v>
      </c>
      <c r="BA73" s="26">
        <v>0</v>
      </c>
      <c r="BB73" s="26">
        <v>0</v>
      </c>
      <c r="BC73" s="26">
        <v>0</v>
      </c>
      <c r="BD73" s="26">
        <v>0</v>
      </c>
      <c r="BE73" s="26">
        <v>0</v>
      </c>
      <c r="BF73" s="26">
        <v>0</v>
      </c>
      <c r="BG73" s="26">
        <v>0</v>
      </c>
      <c r="BH73" s="26">
        <v>0</v>
      </c>
      <c r="BI73" s="26">
        <v>0</v>
      </c>
      <c r="BJ73" s="26">
        <v>0</v>
      </c>
      <c r="BK73" s="26">
        <v>0</v>
      </c>
      <c r="BL73" s="26">
        <v>0</v>
      </c>
      <c r="BM73" s="26">
        <v>0</v>
      </c>
      <c r="BN73" s="26">
        <v>0</v>
      </c>
      <c r="BO73" s="26">
        <v>0</v>
      </c>
      <c r="BP73" s="26">
        <v>0</v>
      </c>
      <c r="BQ73" s="26"/>
      <c r="BR73" s="26"/>
      <c r="BS73" s="26"/>
      <c r="BT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</row>
    <row r="74" spans="1:85" hidden="1" outlineLevel="2" x14ac:dyDescent="0.25">
      <c r="A74" s="103" t="s">
        <v>1753</v>
      </c>
      <c r="B74" s="103">
        <f t="shared" si="12"/>
        <v>4</v>
      </c>
      <c r="C74" s="103" t="s">
        <v>134</v>
      </c>
      <c r="D74" s="103" t="s">
        <v>135</v>
      </c>
      <c r="E74" s="104">
        <f t="shared" si="16"/>
        <v>1664335896</v>
      </c>
      <c r="F74" s="104">
        <f t="shared" si="10"/>
        <v>0</v>
      </c>
      <c r="G74" s="104">
        <f t="shared" si="11"/>
        <v>0</v>
      </c>
      <c r="H74" s="104">
        <f t="shared" si="17"/>
        <v>0</v>
      </c>
      <c r="I74" s="104">
        <f t="shared" si="13"/>
        <v>0</v>
      </c>
      <c r="J74" s="104">
        <f t="shared" si="14"/>
        <v>0</v>
      </c>
      <c r="K74" s="104">
        <f t="shared" si="15"/>
        <v>0</v>
      </c>
      <c r="L74" s="150"/>
      <c r="M74" s="104">
        <v>1224993288</v>
      </c>
      <c r="N74" s="104">
        <v>1896444394</v>
      </c>
      <c r="O74" s="104">
        <v>1899134848</v>
      </c>
      <c r="P74" s="104">
        <v>1901151762</v>
      </c>
      <c r="Q74" s="104">
        <v>1903335860</v>
      </c>
      <c r="R74" s="104">
        <v>1904517541</v>
      </c>
      <c r="S74" s="104">
        <v>1906115005</v>
      </c>
      <c r="T74" s="104">
        <v>683497688</v>
      </c>
      <c r="U74" s="104">
        <v>967056946</v>
      </c>
      <c r="V74" s="104">
        <v>1532399814</v>
      </c>
      <c r="W74" s="104">
        <v>1535242630</v>
      </c>
      <c r="X74" s="104">
        <v>1664335896</v>
      </c>
      <c r="Y74" s="104">
        <v>0</v>
      </c>
      <c r="Z74" s="104">
        <v>0</v>
      </c>
      <c r="AA74" s="104">
        <v>0</v>
      </c>
      <c r="AB74" s="104">
        <v>0</v>
      </c>
      <c r="AC74" s="104">
        <v>0</v>
      </c>
      <c r="AD74" s="104">
        <v>0</v>
      </c>
      <c r="AE74" s="104">
        <v>0</v>
      </c>
      <c r="AF74" s="104">
        <v>0</v>
      </c>
      <c r="AG74" s="104">
        <v>0</v>
      </c>
      <c r="AH74" s="104">
        <v>0</v>
      </c>
      <c r="AI74" s="104">
        <v>0</v>
      </c>
      <c r="AJ74" s="104">
        <v>0</v>
      </c>
      <c r="AK74" s="104">
        <v>0</v>
      </c>
      <c r="AL74" s="104">
        <v>0</v>
      </c>
      <c r="AM74" s="104">
        <v>0</v>
      </c>
      <c r="AN74" s="104">
        <v>0</v>
      </c>
      <c r="AO74" s="104">
        <v>0</v>
      </c>
      <c r="AP74" s="104">
        <v>0</v>
      </c>
      <c r="AQ74" s="104">
        <v>0</v>
      </c>
      <c r="AR74" s="104">
        <v>0</v>
      </c>
      <c r="AS74" s="104">
        <v>0</v>
      </c>
      <c r="AT74" s="104">
        <v>0</v>
      </c>
      <c r="AU74" s="104">
        <v>0</v>
      </c>
      <c r="AV74" s="104">
        <v>0</v>
      </c>
      <c r="AW74" s="104">
        <v>0</v>
      </c>
      <c r="AX74" s="104">
        <v>0</v>
      </c>
      <c r="AY74" s="104">
        <v>0</v>
      </c>
      <c r="AZ74" s="104">
        <v>0</v>
      </c>
      <c r="BA74" s="104">
        <v>0</v>
      </c>
      <c r="BB74" s="104">
        <v>0</v>
      </c>
      <c r="BC74" s="104">
        <v>0</v>
      </c>
      <c r="BD74" s="104">
        <v>0</v>
      </c>
      <c r="BE74" s="104">
        <v>0</v>
      </c>
      <c r="BF74" s="104">
        <v>0</v>
      </c>
      <c r="BG74" s="104">
        <v>0</v>
      </c>
      <c r="BH74" s="104">
        <v>0</v>
      </c>
      <c r="BI74" s="104">
        <v>0</v>
      </c>
      <c r="BJ74" s="104">
        <v>0</v>
      </c>
      <c r="BK74" s="104">
        <v>0</v>
      </c>
      <c r="BL74" s="104">
        <v>0</v>
      </c>
      <c r="BM74" s="104">
        <v>0</v>
      </c>
      <c r="BN74" s="104">
        <v>0</v>
      </c>
      <c r="BO74" s="104">
        <v>0</v>
      </c>
      <c r="BP74" s="104">
        <v>0</v>
      </c>
      <c r="BQ74" s="104"/>
      <c r="BR74" s="104"/>
      <c r="BS74" s="104"/>
      <c r="BT74" s="104"/>
      <c r="BV74" s="144"/>
      <c r="BW74" s="144"/>
      <c r="BX74" s="144"/>
      <c r="BY74" s="144"/>
      <c r="BZ74" s="144"/>
      <c r="CA74" s="144"/>
      <c r="CB74" s="144"/>
      <c r="CC74" s="144"/>
      <c r="CD74" s="144"/>
      <c r="CE74" s="144"/>
      <c r="CF74" s="144"/>
      <c r="CG74" s="144"/>
    </row>
    <row r="75" spans="1:85" hidden="1" outlineLevel="3" x14ac:dyDescent="0.25">
      <c r="A75" s="105" t="s">
        <v>1753</v>
      </c>
      <c r="B75" s="105">
        <f t="shared" si="12"/>
        <v>6</v>
      </c>
      <c r="C75" s="105" t="s">
        <v>136</v>
      </c>
      <c r="D75" s="105" t="s">
        <v>137</v>
      </c>
      <c r="E75" s="26">
        <f t="shared" si="16"/>
        <v>1664335896</v>
      </c>
      <c r="F75" s="26">
        <f t="shared" si="10"/>
        <v>0</v>
      </c>
      <c r="G75" s="26">
        <f t="shared" si="11"/>
        <v>0</v>
      </c>
      <c r="H75" s="26">
        <f t="shared" si="17"/>
        <v>0</v>
      </c>
      <c r="I75" s="26">
        <f t="shared" si="13"/>
        <v>0</v>
      </c>
      <c r="J75" s="26">
        <f t="shared" si="14"/>
        <v>0</v>
      </c>
      <c r="K75" s="26">
        <f t="shared" si="15"/>
        <v>0</v>
      </c>
      <c r="L75" s="150"/>
      <c r="M75" s="26">
        <v>1224993288</v>
      </c>
      <c r="N75" s="26">
        <v>1896444394</v>
      </c>
      <c r="O75" s="26">
        <v>1899134848</v>
      </c>
      <c r="P75" s="26">
        <v>1901151762</v>
      </c>
      <c r="Q75" s="26">
        <v>1903335860</v>
      </c>
      <c r="R75" s="26">
        <v>1904517541</v>
      </c>
      <c r="S75" s="26">
        <v>1906115005</v>
      </c>
      <c r="T75" s="26">
        <v>683497688</v>
      </c>
      <c r="U75" s="26">
        <v>967056946</v>
      </c>
      <c r="V75" s="26">
        <v>1532399814</v>
      </c>
      <c r="W75" s="26">
        <v>1535242630</v>
      </c>
      <c r="X75" s="26">
        <v>1664335896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  <c r="AK75" s="26">
        <v>0</v>
      </c>
      <c r="AL75" s="26">
        <v>0</v>
      </c>
      <c r="AM75" s="26">
        <v>0</v>
      </c>
      <c r="AN75" s="26">
        <v>0</v>
      </c>
      <c r="AO75" s="26">
        <v>0</v>
      </c>
      <c r="AP75" s="26">
        <v>0</v>
      </c>
      <c r="AQ75" s="26">
        <v>0</v>
      </c>
      <c r="AR75" s="26">
        <v>0</v>
      </c>
      <c r="AS75" s="26">
        <v>0</v>
      </c>
      <c r="AT75" s="26">
        <v>0</v>
      </c>
      <c r="AU75" s="26">
        <v>0</v>
      </c>
      <c r="AV75" s="26">
        <v>0</v>
      </c>
      <c r="AW75" s="26">
        <v>0</v>
      </c>
      <c r="AX75" s="26">
        <v>0</v>
      </c>
      <c r="AY75" s="26">
        <v>0</v>
      </c>
      <c r="AZ75" s="26">
        <v>0</v>
      </c>
      <c r="BA75" s="26">
        <v>0</v>
      </c>
      <c r="BB75" s="26">
        <v>0</v>
      </c>
      <c r="BC75" s="26">
        <v>0</v>
      </c>
      <c r="BD75" s="26">
        <v>0</v>
      </c>
      <c r="BE75" s="26">
        <v>0</v>
      </c>
      <c r="BF75" s="26">
        <v>0</v>
      </c>
      <c r="BG75" s="26">
        <v>0</v>
      </c>
      <c r="BH75" s="26">
        <v>0</v>
      </c>
      <c r="BI75" s="26">
        <v>0</v>
      </c>
      <c r="BJ75" s="26">
        <v>0</v>
      </c>
      <c r="BK75" s="26">
        <v>0</v>
      </c>
      <c r="BL75" s="26">
        <v>0</v>
      </c>
      <c r="BM75" s="26">
        <v>0</v>
      </c>
      <c r="BN75" s="26">
        <v>0</v>
      </c>
      <c r="BO75" s="26">
        <v>0</v>
      </c>
      <c r="BP75" s="26">
        <v>0</v>
      </c>
      <c r="BQ75" s="26"/>
      <c r="BR75" s="26"/>
      <c r="BS75" s="26"/>
      <c r="BT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</row>
    <row r="76" spans="1:85" hidden="1" outlineLevel="3" x14ac:dyDescent="0.25">
      <c r="A76" s="106" t="s">
        <v>1753</v>
      </c>
      <c r="B76" s="106">
        <f t="shared" si="12"/>
        <v>8</v>
      </c>
      <c r="C76" s="106" t="s">
        <v>138</v>
      </c>
      <c r="D76" s="106" t="s">
        <v>139</v>
      </c>
      <c r="E76" s="107">
        <f t="shared" si="16"/>
        <v>0</v>
      </c>
      <c r="F76" s="107">
        <f t="shared" si="10"/>
        <v>0</v>
      </c>
      <c r="G76" s="107">
        <f t="shared" si="11"/>
        <v>0</v>
      </c>
      <c r="H76" s="108">
        <f t="shared" si="17"/>
        <v>0</v>
      </c>
      <c r="I76" s="108">
        <f t="shared" si="13"/>
        <v>0</v>
      </c>
      <c r="J76" s="108">
        <f t="shared" si="14"/>
        <v>0</v>
      </c>
      <c r="K76" s="108">
        <f t="shared" si="15"/>
        <v>0</v>
      </c>
      <c r="L76" s="150"/>
      <c r="M76" s="108">
        <v>225751393</v>
      </c>
      <c r="N76" s="108">
        <v>225751393</v>
      </c>
      <c r="O76" s="108">
        <v>225751393</v>
      </c>
      <c r="P76" s="108">
        <v>225751393</v>
      </c>
      <c r="Q76" s="108">
        <v>225751393</v>
      </c>
      <c r="R76" s="108">
        <v>225751393</v>
      </c>
      <c r="S76" s="108">
        <v>225751393</v>
      </c>
      <c r="T76" s="108">
        <v>0</v>
      </c>
      <c r="U76" s="108">
        <v>0</v>
      </c>
      <c r="V76" s="108">
        <v>0</v>
      </c>
      <c r="W76" s="108">
        <v>0</v>
      </c>
      <c r="X76" s="108">
        <v>0</v>
      </c>
      <c r="Y76" s="108">
        <v>0</v>
      </c>
      <c r="Z76" s="108">
        <v>0</v>
      </c>
      <c r="AA76" s="108">
        <v>0</v>
      </c>
      <c r="AB76" s="108">
        <v>0</v>
      </c>
      <c r="AC76" s="108">
        <v>0</v>
      </c>
      <c r="AD76" s="108">
        <v>0</v>
      </c>
      <c r="AE76" s="108">
        <v>0</v>
      </c>
      <c r="AF76" s="108">
        <v>0</v>
      </c>
      <c r="AG76" s="108">
        <v>0</v>
      </c>
      <c r="AH76" s="108">
        <v>0</v>
      </c>
      <c r="AI76" s="108">
        <v>0</v>
      </c>
      <c r="AJ76" s="108">
        <v>0</v>
      </c>
      <c r="AK76" s="108">
        <v>0</v>
      </c>
      <c r="AL76" s="108">
        <v>0</v>
      </c>
      <c r="AM76" s="108">
        <v>0</v>
      </c>
      <c r="AN76" s="108">
        <v>0</v>
      </c>
      <c r="AO76" s="108">
        <v>0</v>
      </c>
      <c r="AP76" s="108">
        <v>0</v>
      </c>
      <c r="AQ76" s="108">
        <v>0</v>
      </c>
      <c r="AR76" s="108">
        <v>0</v>
      </c>
      <c r="AS76" s="108">
        <v>0</v>
      </c>
      <c r="AT76" s="108">
        <v>0</v>
      </c>
      <c r="AU76" s="108">
        <v>0</v>
      </c>
      <c r="AV76" s="108">
        <v>0</v>
      </c>
      <c r="AW76" s="108">
        <v>0</v>
      </c>
      <c r="AX76" s="108">
        <v>0</v>
      </c>
      <c r="AY76" s="108">
        <v>0</v>
      </c>
      <c r="AZ76" s="108">
        <v>0</v>
      </c>
      <c r="BA76" s="108">
        <v>0</v>
      </c>
      <c r="BB76" s="108">
        <v>0</v>
      </c>
      <c r="BC76" s="108">
        <v>0</v>
      </c>
      <c r="BD76" s="108">
        <v>0</v>
      </c>
      <c r="BE76" s="108">
        <v>0</v>
      </c>
      <c r="BF76" s="108">
        <v>0</v>
      </c>
      <c r="BG76" s="108">
        <v>0</v>
      </c>
      <c r="BH76" s="108">
        <v>0</v>
      </c>
      <c r="BI76" s="108">
        <v>0</v>
      </c>
      <c r="BJ76" s="108">
        <v>0</v>
      </c>
      <c r="BK76" s="108">
        <v>0</v>
      </c>
      <c r="BL76" s="108">
        <v>0</v>
      </c>
      <c r="BM76" s="108">
        <v>0</v>
      </c>
      <c r="BN76" s="108">
        <v>0</v>
      </c>
      <c r="BO76" s="108">
        <v>0</v>
      </c>
      <c r="BP76" s="108">
        <v>0</v>
      </c>
      <c r="BQ76" s="108"/>
      <c r="BR76" s="108"/>
      <c r="BS76" s="108"/>
      <c r="BT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</row>
    <row r="77" spans="1:85" hidden="1" outlineLevel="3" x14ac:dyDescent="0.25">
      <c r="A77" s="106" t="s">
        <v>1753</v>
      </c>
      <c r="B77" s="106">
        <f t="shared" si="12"/>
        <v>8</v>
      </c>
      <c r="C77" s="106" t="s">
        <v>140</v>
      </c>
      <c r="D77" s="106" t="s">
        <v>141</v>
      </c>
      <c r="E77" s="107">
        <f t="shared" si="16"/>
        <v>0</v>
      </c>
      <c r="F77" s="107">
        <f t="shared" si="10"/>
        <v>0</v>
      </c>
      <c r="G77" s="107">
        <f t="shared" si="11"/>
        <v>0</v>
      </c>
      <c r="H77" s="108">
        <f t="shared" si="17"/>
        <v>0</v>
      </c>
      <c r="I77" s="108">
        <f t="shared" si="13"/>
        <v>0</v>
      </c>
      <c r="J77" s="108">
        <f t="shared" si="14"/>
        <v>0</v>
      </c>
      <c r="K77" s="108">
        <f t="shared" si="15"/>
        <v>0</v>
      </c>
      <c r="L77" s="150"/>
      <c r="M77" s="108">
        <v>309241895</v>
      </c>
      <c r="N77" s="108">
        <v>309241895</v>
      </c>
      <c r="O77" s="108">
        <v>309241895</v>
      </c>
      <c r="P77" s="108">
        <v>309241895</v>
      </c>
      <c r="Q77" s="108">
        <v>309241895</v>
      </c>
      <c r="R77" s="108">
        <v>309241895</v>
      </c>
      <c r="S77" s="108">
        <v>309241895</v>
      </c>
      <c r="T77" s="108">
        <v>0</v>
      </c>
      <c r="U77" s="108">
        <v>0</v>
      </c>
      <c r="V77" s="108">
        <v>0</v>
      </c>
      <c r="W77" s="108">
        <v>0</v>
      </c>
      <c r="X77" s="108">
        <v>0</v>
      </c>
      <c r="Y77" s="108">
        <v>0</v>
      </c>
      <c r="Z77" s="108">
        <v>0</v>
      </c>
      <c r="AA77" s="108">
        <v>0</v>
      </c>
      <c r="AB77" s="108">
        <v>0</v>
      </c>
      <c r="AC77" s="108">
        <v>0</v>
      </c>
      <c r="AD77" s="108">
        <v>0</v>
      </c>
      <c r="AE77" s="108">
        <v>0</v>
      </c>
      <c r="AF77" s="108">
        <v>0</v>
      </c>
      <c r="AG77" s="108">
        <v>0</v>
      </c>
      <c r="AH77" s="108">
        <v>0</v>
      </c>
      <c r="AI77" s="108">
        <v>0</v>
      </c>
      <c r="AJ77" s="108">
        <v>0</v>
      </c>
      <c r="AK77" s="108">
        <v>0</v>
      </c>
      <c r="AL77" s="108">
        <v>0</v>
      </c>
      <c r="AM77" s="108">
        <v>0</v>
      </c>
      <c r="AN77" s="108">
        <v>0</v>
      </c>
      <c r="AO77" s="108">
        <v>0</v>
      </c>
      <c r="AP77" s="108">
        <v>0</v>
      </c>
      <c r="AQ77" s="108">
        <v>0</v>
      </c>
      <c r="AR77" s="108">
        <v>0</v>
      </c>
      <c r="AS77" s="108">
        <v>0</v>
      </c>
      <c r="AT77" s="108">
        <v>0</v>
      </c>
      <c r="AU77" s="108">
        <v>0</v>
      </c>
      <c r="AV77" s="108">
        <v>0</v>
      </c>
      <c r="AW77" s="108">
        <v>0</v>
      </c>
      <c r="AX77" s="108">
        <v>0</v>
      </c>
      <c r="AY77" s="108">
        <v>0</v>
      </c>
      <c r="AZ77" s="108">
        <v>0</v>
      </c>
      <c r="BA77" s="108">
        <v>0</v>
      </c>
      <c r="BB77" s="108">
        <v>0</v>
      </c>
      <c r="BC77" s="108">
        <v>0</v>
      </c>
      <c r="BD77" s="108">
        <v>0</v>
      </c>
      <c r="BE77" s="108">
        <v>0</v>
      </c>
      <c r="BF77" s="108">
        <v>0</v>
      </c>
      <c r="BG77" s="108">
        <v>0</v>
      </c>
      <c r="BH77" s="108">
        <v>0</v>
      </c>
      <c r="BI77" s="108">
        <v>0</v>
      </c>
      <c r="BJ77" s="108">
        <v>0</v>
      </c>
      <c r="BK77" s="108">
        <v>0</v>
      </c>
      <c r="BL77" s="108">
        <v>0</v>
      </c>
      <c r="BM77" s="108">
        <v>0</v>
      </c>
      <c r="BN77" s="108">
        <v>0</v>
      </c>
      <c r="BO77" s="108">
        <v>0</v>
      </c>
      <c r="BP77" s="108">
        <v>0</v>
      </c>
      <c r="BQ77" s="108"/>
      <c r="BR77" s="108"/>
      <c r="BS77" s="108"/>
      <c r="BT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</row>
    <row r="78" spans="1:85" hidden="1" outlineLevel="3" x14ac:dyDescent="0.25">
      <c r="A78" s="106" t="s">
        <v>1753</v>
      </c>
      <c r="B78" s="106">
        <f t="shared" si="12"/>
        <v>8</v>
      </c>
      <c r="C78" s="106" t="s">
        <v>142</v>
      </c>
      <c r="D78" s="106" t="s">
        <v>141</v>
      </c>
      <c r="E78" s="107">
        <f t="shared" si="16"/>
        <v>0</v>
      </c>
      <c r="F78" s="107">
        <f t="shared" si="10"/>
        <v>0</v>
      </c>
      <c r="G78" s="107">
        <f t="shared" si="11"/>
        <v>0</v>
      </c>
      <c r="H78" s="108">
        <f t="shared" si="17"/>
        <v>0</v>
      </c>
      <c r="I78" s="108">
        <f t="shared" si="13"/>
        <v>0</v>
      </c>
      <c r="J78" s="108">
        <f t="shared" si="14"/>
        <v>0</v>
      </c>
      <c r="K78" s="108">
        <f t="shared" si="15"/>
        <v>0</v>
      </c>
      <c r="L78" s="150"/>
      <c r="M78" s="108">
        <v>70000000</v>
      </c>
      <c r="N78" s="108">
        <v>70000000</v>
      </c>
      <c r="O78" s="108">
        <v>70000000</v>
      </c>
      <c r="P78" s="108">
        <v>70000000</v>
      </c>
      <c r="Q78" s="108">
        <v>70000000</v>
      </c>
      <c r="R78" s="108">
        <v>70000000</v>
      </c>
      <c r="S78" s="108">
        <v>70000000</v>
      </c>
      <c r="T78" s="108">
        <v>0</v>
      </c>
      <c r="U78" s="108">
        <v>0</v>
      </c>
      <c r="V78" s="108">
        <v>0</v>
      </c>
      <c r="W78" s="108">
        <v>0</v>
      </c>
      <c r="X78" s="108">
        <v>0</v>
      </c>
      <c r="Y78" s="108">
        <v>0</v>
      </c>
      <c r="Z78" s="108">
        <v>0</v>
      </c>
      <c r="AA78" s="108">
        <v>0</v>
      </c>
      <c r="AB78" s="108">
        <v>0</v>
      </c>
      <c r="AC78" s="108">
        <v>0</v>
      </c>
      <c r="AD78" s="108">
        <v>0</v>
      </c>
      <c r="AE78" s="108">
        <v>0</v>
      </c>
      <c r="AF78" s="108">
        <v>0</v>
      </c>
      <c r="AG78" s="108">
        <v>0</v>
      </c>
      <c r="AH78" s="108">
        <v>0</v>
      </c>
      <c r="AI78" s="108">
        <v>0</v>
      </c>
      <c r="AJ78" s="108">
        <v>0</v>
      </c>
      <c r="AK78" s="108">
        <v>0</v>
      </c>
      <c r="AL78" s="108">
        <v>0</v>
      </c>
      <c r="AM78" s="108">
        <v>0</v>
      </c>
      <c r="AN78" s="108">
        <v>0</v>
      </c>
      <c r="AO78" s="108">
        <v>0</v>
      </c>
      <c r="AP78" s="108">
        <v>0</v>
      </c>
      <c r="AQ78" s="108">
        <v>0</v>
      </c>
      <c r="AR78" s="108">
        <v>0</v>
      </c>
      <c r="AS78" s="108">
        <v>0</v>
      </c>
      <c r="AT78" s="108">
        <v>0</v>
      </c>
      <c r="AU78" s="108">
        <v>0</v>
      </c>
      <c r="AV78" s="108">
        <v>0</v>
      </c>
      <c r="AW78" s="108">
        <v>0</v>
      </c>
      <c r="AX78" s="108">
        <v>0</v>
      </c>
      <c r="AY78" s="108">
        <v>0</v>
      </c>
      <c r="AZ78" s="108">
        <v>0</v>
      </c>
      <c r="BA78" s="108">
        <v>0</v>
      </c>
      <c r="BB78" s="108">
        <v>0</v>
      </c>
      <c r="BC78" s="108">
        <v>0</v>
      </c>
      <c r="BD78" s="108">
        <v>0</v>
      </c>
      <c r="BE78" s="108">
        <v>0</v>
      </c>
      <c r="BF78" s="108">
        <v>0</v>
      </c>
      <c r="BG78" s="108">
        <v>0</v>
      </c>
      <c r="BH78" s="108">
        <v>0</v>
      </c>
      <c r="BI78" s="108">
        <v>0</v>
      </c>
      <c r="BJ78" s="108">
        <v>0</v>
      </c>
      <c r="BK78" s="108">
        <v>0</v>
      </c>
      <c r="BL78" s="108">
        <v>0</v>
      </c>
      <c r="BM78" s="108">
        <v>0</v>
      </c>
      <c r="BN78" s="108">
        <v>0</v>
      </c>
      <c r="BO78" s="108">
        <v>0</v>
      </c>
      <c r="BP78" s="108">
        <v>0</v>
      </c>
      <c r="BQ78" s="108"/>
      <c r="BR78" s="108"/>
      <c r="BS78" s="108"/>
      <c r="BT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</row>
    <row r="79" spans="1:85" hidden="1" outlineLevel="3" x14ac:dyDescent="0.25">
      <c r="A79" s="106" t="s">
        <v>1753</v>
      </c>
      <c r="B79" s="106">
        <f t="shared" si="12"/>
        <v>8</v>
      </c>
      <c r="C79" s="106" t="s">
        <v>143</v>
      </c>
      <c r="D79" s="106" t="s">
        <v>144</v>
      </c>
      <c r="E79" s="107">
        <f t="shared" si="16"/>
        <v>0</v>
      </c>
      <c r="F79" s="107">
        <f t="shared" si="10"/>
        <v>0</v>
      </c>
      <c r="G79" s="107">
        <f t="shared" si="11"/>
        <v>0</v>
      </c>
      <c r="H79" s="108">
        <f t="shared" si="17"/>
        <v>0</v>
      </c>
      <c r="I79" s="108">
        <f t="shared" si="13"/>
        <v>0</v>
      </c>
      <c r="J79" s="108">
        <f t="shared" si="14"/>
        <v>0</v>
      </c>
      <c r="K79" s="108">
        <f t="shared" si="15"/>
        <v>0</v>
      </c>
      <c r="L79" s="150"/>
      <c r="M79" s="108">
        <v>260000000</v>
      </c>
      <c r="N79" s="108">
        <v>260000000</v>
      </c>
      <c r="O79" s="108">
        <v>260000000</v>
      </c>
      <c r="P79" s="108">
        <v>260000000</v>
      </c>
      <c r="Q79" s="108">
        <v>260000000</v>
      </c>
      <c r="R79" s="108">
        <v>260000000</v>
      </c>
      <c r="S79" s="108">
        <v>260000000</v>
      </c>
      <c r="T79" s="108">
        <v>0</v>
      </c>
      <c r="U79" s="108">
        <v>0</v>
      </c>
      <c r="V79" s="108">
        <v>0</v>
      </c>
      <c r="W79" s="108">
        <v>0</v>
      </c>
      <c r="X79" s="108">
        <v>0</v>
      </c>
      <c r="Y79" s="108">
        <v>0</v>
      </c>
      <c r="Z79" s="108">
        <v>0</v>
      </c>
      <c r="AA79" s="108">
        <v>0</v>
      </c>
      <c r="AB79" s="108">
        <v>0</v>
      </c>
      <c r="AC79" s="108">
        <v>0</v>
      </c>
      <c r="AD79" s="108">
        <v>0</v>
      </c>
      <c r="AE79" s="108">
        <v>0</v>
      </c>
      <c r="AF79" s="108">
        <v>0</v>
      </c>
      <c r="AG79" s="108">
        <v>0</v>
      </c>
      <c r="AH79" s="108">
        <v>0</v>
      </c>
      <c r="AI79" s="108">
        <v>0</v>
      </c>
      <c r="AJ79" s="108">
        <v>0</v>
      </c>
      <c r="AK79" s="108">
        <v>0</v>
      </c>
      <c r="AL79" s="108">
        <v>0</v>
      </c>
      <c r="AM79" s="108">
        <v>0</v>
      </c>
      <c r="AN79" s="108">
        <v>0</v>
      </c>
      <c r="AO79" s="108">
        <v>0</v>
      </c>
      <c r="AP79" s="108">
        <v>0</v>
      </c>
      <c r="AQ79" s="108">
        <v>0</v>
      </c>
      <c r="AR79" s="108">
        <v>0</v>
      </c>
      <c r="AS79" s="108">
        <v>0</v>
      </c>
      <c r="AT79" s="108">
        <v>0</v>
      </c>
      <c r="AU79" s="108">
        <v>0</v>
      </c>
      <c r="AV79" s="108">
        <v>0</v>
      </c>
      <c r="AW79" s="108">
        <v>0</v>
      </c>
      <c r="AX79" s="108">
        <v>0</v>
      </c>
      <c r="AY79" s="108">
        <v>0</v>
      </c>
      <c r="AZ79" s="108">
        <v>0</v>
      </c>
      <c r="BA79" s="108">
        <v>0</v>
      </c>
      <c r="BB79" s="108">
        <v>0</v>
      </c>
      <c r="BC79" s="108">
        <v>0</v>
      </c>
      <c r="BD79" s="108">
        <v>0</v>
      </c>
      <c r="BE79" s="108">
        <v>0</v>
      </c>
      <c r="BF79" s="108">
        <v>0</v>
      </c>
      <c r="BG79" s="108">
        <v>0</v>
      </c>
      <c r="BH79" s="108">
        <v>0</v>
      </c>
      <c r="BI79" s="108">
        <v>0</v>
      </c>
      <c r="BJ79" s="108">
        <v>0</v>
      </c>
      <c r="BK79" s="108">
        <v>0</v>
      </c>
      <c r="BL79" s="108">
        <v>0</v>
      </c>
      <c r="BM79" s="108">
        <v>0</v>
      </c>
      <c r="BN79" s="108">
        <v>0</v>
      </c>
      <c r="BO79" s="108">
        <v>0</v>
      </c>
      <c r="BP79" s="108">
        <v>0</v>
      </c>
      <c r="BQ79" s="108"/>
      <c r="BR79" s="108"/>
      <c r="BS79" s="108"/>
      <c r="BT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</row>
    <row r="80" spans="1:85" hidden="1" outlineLevel="3" x14ac:dyDescent="0.25">
      <c r="A80" s="106" t="s">
        <v>1753</v>
      </c>
      <c r="B80" s="106">
        <f t="shared" si="12"/>
        <v>8</v>
      </c>
      <c r="C80" s="106" t="s">
        <v>145</v>
      </c>
      <c r="D80" s="106" t="s">
        <v>146</v>
      </c>
      <c r="E80" s="107">
        <f t="shared" si="16"/>
        <v>0</v>
      </c>
      <c r="F80" s="107">
        <f t="shared" si="10"/>
        <v>0</v>
      </c>
      <c r="G80" s="107">
        <f t="shared" si="11"/>
        <v>0</v>
      </c>
      <c r="H80" s="108">
        <f t="shared" si="17"/>
        <v>0</v>
      </c>
      <c r="I80" s="108">
        <f t="shared" si="13"/>
        <v>0</v>
      </c>
      <c r="J80" s="108">
        <f t="shared" si="14"/>
        <v>0</v>
      </c>
      <c r="K80" s="108">
        <f t="shared" si="15"/>
        <v>0</v>
      </c>
      <c r="L80" s="150"/>
      <c r="M80" s="108">
        <v>360000000</v>
      </c>
      <c r="N80" s="108">
        <v>360000000</v>
      </c>
      <c r="O80" s="108">
        <v>360000000</v>
      </c>
      <c r="P80" s="108">
        <v>360000000</v>
      </c>
      <c r="Q80" s="108">
        <v>360000000</v>
      </c>
      <c r="R80" s="108">
        <v>360000000</v>
      </c>
      <c r="S80" s="108">
        <v>360000000</v>
      </c>
      <c r="T80" s="108">
        <v>0</v>
      </c>
      <c r="U80" s="108">
        <v>0</v>
      </c>
      <c r="V80" s="108">
        <v>0</v>
      </c>
      <c r="W80" s="108">
        <v>0</v>
      </c>
      <c r="X80" s="108">
        <v>0</v>
      </c>
      <c r="Y80" s="108">
        <v>0</v>
      </c>
      <c r="Z80" s="108">
        <v>0</v>
      </c>
      <c r="AA80" s="108">
        <v>0</v>
      </c>
      <c r="AB80" s="108">
        <v>0</v>
      </c>
      <c r="AC80" s="108">
        <v>0</v>
      </c>
      <c r="AD80" s="108">
        <v>0</v>
      </c>
      <c r="AE80" s="108">
        <v>0</v>
      </c>
      <c r="AF80" s="108">
        <v>0</v>
      </c>
      <c r="AG80" s="108">
        <v>0</v>
      </c>
      <c r="AH80" s="108">
        <v>0</v>
      </c>
      <c r="AI80" s="108">
        <v>0</v>
      </c>
      <c r="AJ80" s="108">
        <v>0</v>
      </c>
      <c r="AK80" s="108">
        <v>0</v>
      </c>
      <c r="AL80" s="108">
        <v>0</v>
      </c>
      <c r="AM80" s="108">
        <v>0</v>
      </c>
      <c r="AN80" s="108">
        <v>0</v>
      </c>
      <c r="AO80" s="108">
        <v>0</v>
      </c>
      <c r="AP80" s="108">
        <v>0</v>
      </c>
      <c r="AQ80" s="108">
        <v>0</v>
      </c>
      <c r="AR80" s="108">
        <v>0</v>
      </c>
      <c r="AS80" s="108">
        <v>0</v>
      </c>
      <c r="AT80" s="108">
        <v>0</v>
      </c>
      <c r="AU80" s="108">
        <v>0</v>
      </c>
      <c r="AV80" s="108">
        <v>0</v>
      </c>
      <c r="AW80" s="108">
        <v>0</v>
      </c>
      <c r="AX80" s="108">
        <v>0</v>
      </c>
      <c r="AY80" s="108">
        <v>0</v>
      </c>
      <c r="AZ80" s="108">
        <v>0</v>
      </c>
      <c r="BA80" s="108">
        <v>0</v>
      </c>
      <c r="BB80" s="108">
        <v>0</v>
      </c>
      <c r="BC80" s="108">
        <v>0</v>
      </c>
      <c r="BD80" s="108">
        <v>0</v>
      </c>
      <c r="BE80" s="108">
        <v>0</v>
      </c>
      <c r="BF80" s="108">
        <v>0</v>
      </c>
      <c r="BG80" s="108">
        <v>0</v>
      </c>
      <c r="BH80" s="108">
        <v>0</v>
      </c>
      <c r="BI80" s="108">
        <v>0</v>
      </c>
      <c r="BJ80" s="108">
        <v>0</v>
      </c>
      <c r="BK80" s="108">
        <v>0</v>
      </c>
      <c r="BL80" s="108">
        <v>0</v>
      </c>
      <c r="BM80" s="108">
        <v>0</v>
      </c>
      <c r="BN80" s="108">
        <v>0</v>
      </c>
      <c r="BO80" s="108">
        <v>0</v>
      </c>
      <c r="BP80" s="108">
        <v>0</v>
      </c>
      <c r="BQ80" s="108"/>
      <c r="BR80" s="108"/>
      <c r="BS80" s="108"/>
      <c r="BT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</row>
    <row r="81" spans="1:85" hidden="1" outlineLevel="3" x14ac:dyDescent="0.25">
      <c r="A81" s="106" t="s">
        <v>1753</v>
      </c>
      <c r="B81" s="106">
        <f t="shared" si="12"/>
        <v>8</v>
      </c>
      <c r="C81" s="106" t="s">
        <v>147</v>
      </c>
      <c r="D81" s="106" t="s">
        <v>148</v>
      </c>
      <c r="E81" s="107">
        <f t="shared" si="16"/>
        <v>473393786</v>
      </c>
      <c r="F81" s="107">
        <f t="shared" si="10"/>
        <v>0</v>
      </c>
      <c r="G81" s="107">
        <f t="shared" si="11"/>
        <v>0</v>
      </c>
      <c r="H81" s="108">
        <f t="shared" si="17"/>
        <v>0</v>
      </c>
      <c r="I81" s="108">
        <f t="shared" si="13"/>
        <v>0</v>
      </c>
      <c r="J81" s="108">
        <f t="shared" si="14"/>
        <v>0</v>
      </c>
      <c r="K81" s="108">
        <f t="shared" si="15"/>
        <v>0</v>
      </c>
      <c r="L81" s="150"/>
      <c r="M81" s="108">
        <v>0</v>
      </c>
      <c r="N81" s="108">
        <v>671451106</v>
      </c>
      <c r="O81" s="108">
        <v>674141560</v>
      </c>
      <c r="P81" s="108">
        <v>676158474</v>
      </c>
      <c r="Q81" s="108">
        <v>678342572</v>
      </c>
      <c r="R81" s="108">
        <v>679524253</v>
      </c>
      <c r="S81" s="108">
        <v>681121717</v>
      </c>
      <c r="T81" s="108">
        <v>683497688</v>
      </c>
      <c r="U81" s="108">
        <v>967056946</v>
      </c>
      <c r="V81" s="108">
        <v>970111273</v>
      </c>
      <c r="W81" s="108">
        <v>972954089</v>
      </c>
      <c r="X81" s="108">
        <v>473393786</v>
      </c>
      <c r="Y81" s="108">
        <v>0</v>
      </c>
      <c r="Z81" s="108">
        <v>0</v>
      </c>
      <c r="AA81" s="108">
        <v>0</v>
      </c>
      <c r="AB81" s="108">
        <v>0</v>
      </c>
      <c r="AC81" s="108">
        <v>0</v>
      </c>
      <c r="AD81" s="108">
        <v>0</v>
      </c>
      <c r="AE81" s="108">
        <v>0</v>
      </c>
      <c r="AF81" s="108">
        <v>0</v>
      </c>
      <c r="AG81" s="108">
        <v>0</v>
      </c>
      <c r="AH81" s="108">
        <v>0</v>
      </c>
      <c r="AI81" s="108">
        <v>0</v>
      </c>
      <c r="AJ81" s="108">
        <v>0</v>
      </c>
      <c r="AK81" s="108">
        <v>0</v>
      </c>
      <c r="AL81" s="108">
        <v>0</v>
      </c>
      <c r="AM81" s="108">
        <v>0</v>
      </c>
      <c r="AN81" s="108">
        <v>0</v>
      </c>
      <c r="AO81" s="108">
        <v>0</v>
      </c>
      <c r="AP81" s="108">
        <v>0</v>
      </c>
      <c r="AQ81" s="108">
        <v>0</v>
      </c>
      <c r="AR81" s="108">
        <v>0</v>
      </c>
      <c r="AS81" s="108">
        <v>0</v>
      </c>
      <c r="AT81" s="108">
        <v>0</v>
      </c>
      <c r="AU81" s="108">
        <v>0</v>
      </c>
      <c r="AV81" s="108">
        <v>0</v>
      </c>
      <c r="AW81" s="108">
        <v>0</v>
      </c>
      <c r="AX81" s="108">
        <v>0</v>
      </c>
      <c r="AY81" s="108">
        <v>0</v>
      </c>
      <c r="AZ81" s="108">
        <v>0</v>
      </c>
      <c r="BA81" s="108">
        <v>0</v>
      </c>
      <c r="BB81" s="108">
        <v>0</v>
      </c>
      <c r="BC81" s="108">
        <v>0</v>
      </c>
      <c r="BD81" s="108">
        <v>0</v>
      </c>
      <c r="BE81" s="108">
        <v>0</v>
      </c>
      <c r="BF81" s="108">
        <v>0</v>
      </c>
      <c r="BG81" s="108">
        <v>0</v>
      </c>
      <c r="BH81" s="108">
        <v>0</v>
      </c>
      <c r="BI81" s="108">
        <v>0</v>
      </c>
      <c r="BJ81" s="108">
        <v>0</v>
      </c>
      <c r="BK81" s="108">
        <v>0</v>
      </c>
      <c r="BL81" s="108">
        <v>0</v>
      </c>
      <c r="BM81" s="108">
        <v>0</v>
      </c>
      <c r="BN81" s="108">
        <v>0</v>
      </c>
      <c r="BO81" s="108">
        <v>0</v>
      </c>
      <c r="BP81" s="108">
        <v>0</v>
      </c>
      <c r="BQ81" s="108"/>
      <c r="BR81" s="108"/>
      <c r="BS81" s="108"/>
      <c r="BT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</row>
    <row r="82" spans="1:85" hidden="1" outlineLevel="3" x14ac:dyDescent="0.25">
      <c r="A82" s="106" t="s">
        <v>1753</v>
      </c>
      <c r="B82" s="106">
        <f t="shared" si="12"/>
        <v>8</v>
      </c>
      <c r="C82" s="106" t="s">
        <v>149</v>
      </c>
      <c r="D82" s="106" t="s">
        <v>150</v>
      </c>
      <c r="E82" s="107">
        <f t="shared" si="16"/>
        <v>611000687</v>
      </c>
      <c r="F82" s="107">
        <f t="shared" si="10"/>
        <v>0</v>
      </c>
      <c r="G82" s="107">
        <f t="shared" si="11"/>
        <v>0</v>
      </c>
      <c r="H82" s="108">
        <f t="shared" si="17"/>
        <v>0</v>
      </c>
      <c r="I82" s="108">
        <f t="shared" si="13"/>
        <v>0</v>
      </c>
      <c r="J82" s="108">
        <f t="shared" si="14"/>
        <v>0</v>
      </c>
      <c r="K82" s="108">
        <f t="shared" si="15"/>
        <v>0</v>
      </c>
      <c r="L82" s="150"/>
      <c r="M82" s="108">
        <v>0</v>
      </c>
      <c r="N82" s="108">
        <v>0</v>
      </c>
      <c r="O82" s="108">
        <v>0</v>
      </c>
      <c r="P82" s="108">
        <v>0</v>
      </c>
      <c r="Q82" s="108">
        <v>0</v>
      </c>
      <c r="R82" s="108">
        <v>0</v>
      </c>
      <c r="S82" s="108">
        <v>0</v>
      </c>
      <c r="T82" s="108">
        <v>0</v>
      </c>
      <c r="U82" s="108">
        <v>0</v>
      </c>
      <c r="V82" s="108">
        <v>150000000</v>
      </c>
      <c r="W82" s="108">
        <v>150000000</v>
      </c>
      <c r="X82" s="108">
        <v>611000687</v>
      </c>
      <c r="Y82" s="108">
        <v>0</v>
      </c>
      <c r="Z82" s="108">
        <v>0</v>
      </c>
      <c r="AA82" s="108">
        <v>0</v>
      </c>
      <c r="AB82" s="108">
        <v>0</v>
      </c>
      <c r="AC82" s="108">
        <v>0</v>
      </c>
      <c r="AD82" s="108">
        <v>0</v>
      </c>
      <c r="AE82" s="108">
        <v>0</v>
      </c>
      <c r="AF82" s="108">
        <v>0</v>
      </c>
      <c r="AG82" s="108">
        <v>0</v>
      </c>
      <c r="AH82" s="108">
        <v>0</v>
      </c>
      <c r="AI82" s="108">
        <v>0</v>
      </c>
      <c r="AJ82" s="108">
        <v>0</v>
      </c>
      <c r="AK82" s="108">
        <v>0</v>
      </c>
      <c r="AL82" s="108">
        <v>0</v>
      </c>
      <c r="AM82" s="108">
        <v>0</v>
      </c>
      <c r="AN82" s="108">
        <v>0</v>
      </c>
      <c r="AO82" s="108">
        <v>0</v>
      </c>
      <c r="AP82" s="108">
        <v>0</v>
      </c>
      <c r="AQ82" s="108">
        <v>0</v>
      </c>
      <c r="AR82" s="108">
        <v>0</v>
      </c>
      <c r="AS82" s="108">
        <v>0</v>
      </c>
      <c r="AT82" s="108">
        <v>0</v>
      </c>
      <c r="AU82" s="108">
        <v>0</v>
      </c>
      <c r="AV82" s="108">
        <v>0</v>
      </c>
      <c r="AW82" s="108">
        <v>0</v>
      </c>
      <c r="AX82" s="108">
        <v>0</v>
      </c>
      <c r="AY82" s="108">
        <v>0</v>
      </c>
      <c r="AZ82" s="108">
        <v>0</v>
      </c>
      <c r="BA82" s="108">
        <v>0</v>
      </c>
      <c r="BB82" s="108">
        <v>0</v>
      </c>
      <c r="BC82" s="108">
        <v>0</v>
      </c>
      <c r="BD82" s="108">
        <v>0</v>
      </c>
      <c r="BE82" s="108">
        <v>0</v>
      </c>
      <c r="BF82" s="108">
        <v>0</v>
      </c>
      <c r="BG82" s="108">
        <v>0</v>
      </c>
      <c r="BH82" s="108">
        <v>0</v>
      </c>
      <c r="BI82" s="108">
        <v>0</v>
      </c>
      <c r="BJ82" s="108">
        <v>0</v>
      </c>
      <c r="BK82" s="108">
        <v>0</v>
      </c>
      <c r="BL82" s="108">
        <v>0</v>
      </c>
      <c r="BM82" s="108">
        <v>0</v>
      </c>
      <c r="BN82" s="108">
        <v>0</v>
      </c>
      <c r="BO82" s="108">
        <v>0</v>
      </c>
      <c r="BP82" s="108">
        <v>0</v>
      </c>
      <c r="BQ82" s="108"/>
      <c r="BR82" s="108"/>
      <c r="BS82" s="108"/>
      <c r="BT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</row>
    <row r="83" spans="1:85" hidden="1" outlineLevel="3" x14ac:dyDescent="0.25">
      <c r="A83" s="106" t="s">
        <v>1753</v>
      </c>
      <c r="B83" s="106">
        <f t="shared" si="12"/>
        <v>8</v>
      </c>
      <c r="C83" s="106" t="s">
        <v>151</v>
      </c>
      <c r="D83" s="106" t="s">
        <v>152</v>
      </c>
      <c r="E83" s="107">
        <f t="shared" si="16"/>
        <v>0</v>
      </c>
      <c r="F83" s="107">
        <f t="shared" si="10"/>
        <v>0</v>
      </c>
      <c r="G83" s="107">
        <f t="shared" si="11"/>
        <v>0</v>
      </c>
      <c r="H83" s="108">
        <f t="shared" si="17"/>
        <v>0</v>
      </c>
      <c r="I83" s="108">
        <f t="shared" si="13"/>
        <v>0</v>
      </c>
      <c r="J83" s="108">
        <f t="shared" si="14"/>
        <v>0</v>
      </c>
      <c r="K83" s="108">
        <f t="shared" si="15"/>
        <v>0</v>
      </c>
      <c r="L83" s="150"/>
      <c r="M83" s="108">
        <v>0</v>
      </c>
      <c r="N83" s="108">
        <v>0</v>
      </c>
      <c r="O83" s="108">
        <v>0</v>
      </c>
      <c r="P83" s="108">
        <v>0</v>
      </c>
      <c r="Q83" s="108">
        <v>0</v>
      </c>
      <c r="R83" s="108">
        <v>0</v>
      </c>
      <c r="S83" s="108">
        <v>0</v>
      </c>
      <c r="T83" s="108">
        <v>0</v>
      </c>
      <c r="U83" s="108">
        <v>0</v>
      </c>
      <c r="V83" s="108">
        <v>412288541</v>
      </c>
      <c r="W83" s="108">
        <v>412288541</v>
      </c>
      <c r="X83" s="108">
        <v>0</v>
      </c>
      <c r="Y83" s="108">
        <v>0</v>
      </c>
      <c r="Z83" s="108">
        <v>0</v>
      </c>
      <c r="AA83" s="108">
        <v>0</v>
      </c>
      <c r="AB83" s="108">
        <v>0</v>
      </c>
      <c r="AC83" s="108">
        <v>0</v>
      </c>
      <c r="AD83" s="108">
        <v>0</v>
      </c>
      <c r="AE83" s="108">
        <v>0</v>
      </c>
      <c r="AF83" s="108">
        <v>0</v>
      </c>
      <c r="AG83" s="108">
        <v>0</v>
      </c>
      <c r="AH83" s="108">
        <v>0</v>
      </c>
      <c r="AI83" s="108">
        <v>0</v>
      </c>
      <c r="AJ83" s="108">
        <v>0</v>
      </c>
      <c r="AK83" s="108">
        <v>0</v>
      </c>
      <c r="AL83" s="108">
        <v>0</v>
      </c>
      <c r="AM83" s="108">
        <v>0</v>
      </c>
      <c r="AN83" s="108">
        <v>0</v>
      </c>
      <c r="AO83" s="108">
        <v>0</v>
      </c>
      <c r="AP83" s="108">
        <v>0</v>
      </c>
      <c r="AQ83" s="108">
        <v>0</v>
      </c>
      <c r="AR83" s="108">
        <v>0</v>
      </c>
      <c r="AS83" s="108">
        <v>0</v>
      </c>
      <c r="AT83" s="108">
        <v>0</v>
      </c>
      <c r="AU83" s="108">
        <v>0</v>
      </c>
      <c r="AV83" s="108">
        <v>0</v>
      </c>
      <c r="AW83" s="108">
        <v>0</v>
      </c>
      <c r="AX83" s="108">
        <v>0</v>
      </c>
      <c r="AY83" s="108">
        <v>0</v>
      </c>
      <c r="AZ83" s="108">
        <v>0</v>
      </c>
      <c r="BA83" s="108">
        <v>0</v>
      </c>
      <c r="BB83" s="108">
        <v>0</v>
      </c>
      <c r="BC83" s="108">
        <v>0</v>
      </c>
      <c r="BD83" s="108">
        <v>0</v>
      </c>
      <c r="BE83" s="108">
        <v>0</v>
      </c>
      <c r="BF83" s="108">
        <v>0</v>
      </c>
      <c r="BG83" s="108">
        <v>0</v>
      </c>
      <c r="BH83" s="108">
        <v>0</v>
      </c>
      <c r="BI83" s="108">
        <v>0</v>
      </c>
      <c r="BJ83" s="108">
        <v>0</v>
      </c>
      <c r="BK83" s="108">
        <v>0</v>
      </c>
      <c r="BL83" s="108">
        <v>0</v>
      </c>
      <c r="BM83" s="108">
        <v>0</v>
      </c>
      <c r="BN83" s="108">
        <v>0</v>
      </c>
      <c r="BO83" s="108">
        <v>0</v>
      </c>
      <c r="BP83" s="108">
        <v>0</v>
      </c>
      <c r="BQ83" s="108"/>
      <c r="BR83" s="108"/>
      <c r="BS83" s="108"/>
      <c r="BT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</row>
    <row r="84" spans="1:85" hidden="1" outlineLevel="3" x14ac:dyDescent="0.25">
      <c r="A84" s="106" t="s">
        <v>1753</v>
      </c>
      <c r="B84" s="106">
        <f t="shared" si="12"/>
        <v>8</v>
      </c>
      <c r="C84" s="106" t="s">
        <v>153</v>
      </c>
      <c r="D84" s="106" t="s">
        <v>154</v>
      </c>
      <c r="E84" s="107">
        <f t="shared" si="16"/>
        <v>0</v>
      </c>
      <c r="F84" s="107">
        <f t="shared" si="10"/>
        <v>0</v>
      </c>
      <c r="G84" s="107">
        <f t="shared" si="11"/>
        <v>0</v>
      </c>
      <c r="H84" s="108">
        <f t="shared" si="17"/>
        <v>0</v>
      </c>
      <c r="I84" s="108">
        <f t="shared" si="13"/>
        <v>0</v>
      </c>
      <c r="J84" s="108">
        <f t="shared" si="14"/>
        <v>0</v>
      </c>
      <c r="K84" s="108">
        <f t="shared" si="15"/>
        <v>0</v>
      </c>
      <c r="L84" s="150"/>
      <c r="M84" s="108">
        <v>0</v>
      </c>
      <c r="N84" s="108">
        <v>0</v>
      </c>
      <c r="O84" s="108">
        <v>0</v>
      </c>
      <c r="P84" s="108">
        <v>0</v>
      </c>
      <c r="Q84" s="108">
        <v>0</v>
      </c>
      <c r="R84" s="108">
        <v>0</v>
      </c>
      <c r="S84" s="108">
        <v>0</v>
      </c>
      <c r="T84" s="108">
        <v>0</v>
      </c>
      <c r="U84" s="108">
        <v>0</v>
      </c>
      <c r="V84" s="108">
        <v>0</v>
      </c>
      <c r="W84" s="108">
        <v>0</v>
      </c>
      <c r="X84" s="108">
        <v>0</v>
      </c>
      <c r="Y84" s="108">
        <v>0</v>
      </c>
      <c r="Z84" s="108">
        <v>0</v>
      </c>
      <c r="AA84" s="108">
        <v>0</v>
      </c>
      <c r="AB84" s="108">
        <v>0</v>
      </c>
      <c r="AC84" s="108">
        <v>0</v>
      </c>
      <c r="AD84" s="108">
        <v>0</v>
      </c>
      <c r="AE84" s="108">
        <v>0</v>
      </c>
      <c r="AF84" s="108">
        <v>0</v>
      </c>
      <c r="AG84" s="108">
        <v>0</v>
      </c>
      <c r="AH84" s="108">
        <v>0</v>
      </c>
      <c r="AI84" s="108">
        <v>0</v>
      </c>
      <c r="AJ84" s="108">
        <v>0</v>
      </c>
      <c r="AK84" s="108">
        <v>0</v>
      </c>
      <c r="AL84" s="108">
        <v>0</v>
      </c>
      <c r="AM84" s="108">
        <v>0</v>
      </c>
      <c r="AN84" s="108">
        <v>0</v>
      </c>
      <c r="AO84" s="108">
        <v>0</v>
      </c>
      <c r="AP84" s="108">
        <v>0</v>
      </c>
      <c r="AQ84" s="108">
        <v>0</v>
      </c>
      <c r="AR84" s="108">
        <v>0</v>
      </c>
      <c r="AS84" s="108">
        <v>0</v>
      </c>
      <c r="AT84" s="108">
        <v>0</v>
      </c>
      <c r="AU84" s="108">
        <v>0</v>
      </c>
      <c r="AV84" s="108">
        <v>0</v>
      </c>
      <c r="AW84" s="108">
        <v>0</v>
      </c>
      <c r="AX84" s="108">
        <v>0</v>
      </c>
      <c r="AY84" s="108">
        <v>0</v>
      </c>
      <c r="AZ84" s="108">
        <v>0</v>
      </c>
      <c r="BA84" s="108">
        <v>0</v>
      </c>
      <c r="BB84" s="108">
        <v>0</v>
      </c>
      <c r="BC84" s="108">
        <v>0</v>
      </c>
      <c r="BD84" s="108">
        <v>0</v>
      </c>
      <c r="BE84" s="108">
        <v>0</v>
      </c>
      <c r="BF84" s="108">
        <v>0</v>
      </c>
      <c r="BG84" s="108">
        <v>0</v>
      </c>
      <c r="BH84" s="108">
        <v>0</v>
      </c>
      <c r="BI84" s="108">
        <v>0</v>
      </c>
      <c r="BJ84" s="108">
        <v>0</v>
      </c>
      <c r="BK84" s="108">
        <v>0</v>
      </c>
      <c r="BL84" s="108">
        <v>0</v>
      </c>
      <c r="BM84" s="108">
        <v>0</v>
      </c>
      <c r="BN84" s="108">
        <v>0</v>
      </c>
      <c r="BO84" s="108">
        <v>0</v>
      </c>
      <c r="BP84" s="108">
        <v>0</v>
      </c>
      <c r="BQ84" s="108"/>
      <c r="BR84" s="108"/>
      <c r="BS84" s="108"/>
      <c r="BT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</row>
    <row r="85" spans="1:85" hidden="1" outlineLevel="3" x14ac:dyDescent="0.25">
      <c r="A85" s="106" t="s">
        <v>1753</v>
      </c>
      <c r="B85" s="106">
        <f t="shared" si="12"/>
        <v>8</v>
      </c>
      <c r="C85" s="106" t="s">
        <v>155</v>
      </c>
      <c r="D85" s="106" t="s">
        <v>156</v>
      </c>
      <c r="E85" s="107">
        <f t="shared" si="16"/>
        <v>112608355</v>
      </c>
      <c r="F85" s="107">
        <f t="shared" si="10"/>
        <v>0</v>
      </c>
      <c r="G85" s="107">
        <f t="shared" si="11"/>
        <v>0</v>
      </c>
      <c r="H85" s="108">
        <f t="shared" si="17"/>
        <v>0</v>
      </c>
      <c r="I85" s="108">
        <f t="shared" si="13"/>
        <v>0</v>
      </c>
      <c r="J85" s="108">
        <f t="shared" si="14"/>
        <v>0</v>
      </c>
      <c r="K85" s="108">
        <f t="shared" si="15"/>
        <v>0</v>
      </c>
      <c r="L85" s="150"/>
      <c r="M85" s="108">
        <v>0</v>
      </c>
      <c r="N85" s="108">
        <v>0</v>
      </c>
      <c r="O85" s="108">
        <v>0</v>
      </c>
      <c r="P85" s="108">
        <v>0</v>
      </c>
      <c r="Q85" s="108">
        <v>0</v>
      </c>
      <c r="R85" s="108">
        <v>0</v>
      </c>
      <c r="S85" s="108">
        <v>0</v>
      </c>
      <c r="T85" s="108">
        <v>0</v>
      </c>
      <c r="U85" s="108">
        <v>0</v>
      </c>
      <c r="V85" s="108">
        <v>0</v>
      </c>
      <c r="W85" s="108">
        <v>0</v>
      </c>
      <c r="X85" s="108">
        <v>112608355</v>
      </c>
      <c r="Y85" s="108">
        <v>0</v>
      </c>
      <c r="Z85" s="108">
        <v>0</v>
      </c>
      <c r="AA85" s="108">
        <v>0</v>
      </c>
      <c r="AB85" s="108">
        <v>0</v>
      </c>
      <c r="AC85" s="108">
        <v>0</v>
      </c>
      <c r="AD85" s="108">
        <v>0</v>
      </c>
      <c r="AE85" s="108">
        <v>0</v>
      </c>
      <c r="AF85" s="108">
        <v>0</v>
      </c>
      <c r="AG85" s="108">
        <v>0</v>
      </c>
      <c r="AH85" s="108">
        <v>0</v>
      </c>
      <c r="AI85" s="108">
        <v>0</v>
      </c>
      <c r="AJ85" s="108">
        <v>0</v>
      </c>
      <c r="AK85" s="108">
        <v>0</v>
      </c>
      <c r="AL85" s="108">
        <v>0</v>
      </c>
      <c r="AM85" s="108">
        <v>0</v>
      </c>
      <c r="AN85" s="108">
        <v>0</v>
      </c>
      <c r="AO85" s="108">
        <v>0</v>
      </c>
      <c r="AP85" s="108">
        <v>0</v>
      </c>
      <c r="AQ85" s="108">
        <v>0</v>
      </c>
      <c r="AR85" s="108">
        <v>0</v>
      </c>
      <c r="AS85" s="108">
        <v>0</v>
      </c>
      <c r="AT85" s="108">
        <v>0</v>
      </c>
      <c r="AU85" s="108">
        <v>0</v>
      </c>
      <c r="AV85" s="108">
        <v>0</v>
      </c>
      <c r="AW85" s="108">
        <v>0</v>
      </c>
      <c r="AX85" s="108">
        <v>0</v>
      </c>
      <c r="AY85" s="108">
        <v>0</v>
      </c>
      <c r="AZ85" s="108">
        <v>0</v>
      </c>
      <c r="BA85" s="108">
        <v>0</v>
      </c>
      <c r="BB85" s="108">
        <v>0</v>
      </c>
      <c r="BC85" s="108">
        <v>0</v>
      </c>
      <c r="BD85" s="108">
        <v>0</v>
      </c>
      <c r="BE85" s="108">
        <v>0</v>
      </c>
      <c r="BF85" s="108">
        <v>0</v>
      </c>
      <c r="BG85" s="108">
        <v>0</v>
      </c>
      <c r="BH85" s="108">
        <v>0</v>
      </c>
      <c r="BI85" s="108">
        <v>0</v>
      </c>
      <c r="BJ85" s="108">
        <v>0</v>
      </c>
      <c r="BK85" s="108">
        <v>0</v>
      </c>
      <c r="BL85" s="108">
        <v>0</v>
      </c>
      <c r="BM85" s="108">
        <v>0</v>
      </c>
      <c r="BN85" s="108">
        <v>0</v>
      </c>
      <c r="BO85" s="108">
        <v>0</v>
      </c>
      <c r="BP85" s="108">
        <v>0</v>
      </c>
      <c r="BQ85" s="108"/>
      <c r="BR85" s="108"/>
      <c r="BS85" s="108"/>
      <c r="BT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</row>
    <row r="86" spans="1:85" hidden="1" outlineLevel="3" x14ac:dyDescent="0.25">
      <c r="A86" s="106" t="s">
        <v>1753</v>
      </c>
      <c r="B86" s="106">
        <f t="shared" si="12"/>
        <v>8</v>
      </c>
      <c r="C86" s="106" t="s">
        <v>157</v>
      </c>
      <c r="D86" s="106" t="s">
        <v>158</v>
      </c>
      <c r="E86" s="107">
        <f t="shared" si="16"/>
        <v>464343550</v>
      </c>
      <c r="F86" s="107">
        <f t="shared" ref="F86:F116" si="18">AJ86</f>
        <v>0</v>
      </c>
      <c r="G86" s="107">
        <f t="shared" ref="G86:G120" si="19">AV86</f>
        <v>0</v>
      </c>
      <c r="H86" s="108">
        <f t="shared" si="17"/>
        <v>0</v>
      </c>
      <c r="I86" s="108">
        <f t="shared" si="13"/>
        <v>0</v>
      </c>
      <c r="J86" s="108">
        <f t="shared" si="14"/>
        <v>0</v>
      </c>
      <c r="K86" s="108">
        <f t="shared" si="15"/>
        <v>0</v>
      </c>
      <c r="L86" s="150"/>
      <c r="M86" s="108">
        <v>0</v>
      </c>
      <c r="N86" s="108">
        <v>0</v>
      </c>
      <c r="O86" s="108">
        <v>0</v>
      </c>
      <c r="P86" s="108">
        <v>0</v>
      </c>
      <c r="Q86" s="108">
        <v>0</v>
      </c>
      <c r="R86" s="108">
        <v>0</v>
      </c>
      <c r="S86" s="108">
        <v>0</v>
      </c>
      <c r="T86" s="108">
        <v>0</v>
      </c>
      <c r="U86" s="108">
        <v>0</v>
      </c>
      <c r="V86" s="108">
        <v>0</v>
      </c>
      <c r="W86" s="108">
        <v>0</v>
      </c>
      <c r="X86" s="108">
        <v>464343550</v>
      </c>
      <c r="Y86" s="108">
        <v>0</v>
      </c>
      <c r="Z86" s="108">
        <v>0</v>
      </c>
      <c r="AA86" s="108">
        <v>0</v>
      </c>
      <c r="AB86" s="108">
        <v>0</v>
      </c>
      <c r="AC86" s="108">
        <v>0</v>
      </c>
      <c r="AD86" s="108">
        <v>0</v>
      </c>
      <c r="AE86" s="108">
        <v>0</v>
      </c>
      <c r="AF86" s="108">
        <v>0</v>
      </c>
      <c r="AG86" s="108">
        <v>0</v>
      </c>
      <c r="AH86" s="108">
        <v>0</v>
      </c>
      <c r="AI86" s="108">
        <v>0</v>
      </c>
      <c r="AJ86" s="108">
        <v>0</v>
      </c>
      <c r="AK86" s="108">
        <v>0</v>
      </c>
      <c r="AL86" s="108">
        <v>0</v>
      </c>
      <c r="AM86" s="108">
        <v>0</v>
      </c>
      <c r="AN86" s="108">
        <v>0</v>
      </c>
      <c r="AO86" s="108">
        <v>0</v>
      </c>
      <c r="AP86" s="108">
        <v>0</v>
      </c>
      <c r="AQ86" s="108">
        <v>0</v>
      </c>
      <c r="AR86" s="108">
        <v>0</v>
      </c>
      <c r="AS86" s="108">
        <v>0</v>
      </c>
      <c r="AT86" s="108">
        <v>0</v>
      </c>
      <c r="AU86" s="108">
        <v>0</v>
      </c>
      <c r="AV86" s="108">
        <v>0</v>
      </c>
      <c r="AW86" s="108">
        <v>0</v>
      </c>
      <c r="AX86" s="108">
        <v>0</v>
      </c>
      <c r="AY86" s="108">
        <v>0</v>
      </c>
      <c r="AZ86" s="108">
        <v>0</v>
      </c>
      <c r="BA86" s="108">
        <v>0</v>
      </c>
      <c r="BB86" s="108">
        <v>0</v>
      </c>
      <c r="BC86" s="108">
        <v>0</v>
      </c>
      <c r="BD86" s="108">
        <v>0</v>
      </c>
      <c r="BE86" s="108">
        <v>0</v>
      </c>
      <c r="BF86" s="108">
        <v>0</v>
      </c>
      <c r="BG86" s="108">
        <v>0</v>
      </c>
      <c r="BH86" s="108">
        <v>0</v>
      </c>
      <c r="BI86" s="108">
        <v>0</v>
      </c>
      <c r="BJ86" s="108">
        <v>0</v>
      </c>
      <c r="BK86" s="108">
        <v>0</v>
      </c>
      <c r="BL86" s="108">
        <v>0</v>
      </c>
      <c r="BM86" s="108">
        <v>0</v>
      </c>
      <c r="BN86" s="108">
        <v>0</v>
      </c>
      <c r="BO86" s="108">
        <v>0</v>
      </c>
      <c r="BP86" s="108">
        <v>0</v>
      </c>
      <c r="BQ86" s="108"/>
      <c r="BR86" s="108"/>
      <c r="BS86" s="108"/>
      <c r="BT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</row>
    <row r="87" spans="1:85" hidden="1" outlineLevel="3" x14ac:dyDescent="0.25">
      <c r="A87" s="106" t="s">
        <v>1753</v>
      </c>
      <c r="B87" s="106">
        <f t="shared" si="12"/>
        <v>8</v>
      </c>
      <c r="C87" s="106" t="s">
        <v>159</v>
      </c>
      <c r="D87" s="106" t="s">
        <v>160</v>
      </c>
      <c r="E87" s="107">
        <f t="shared" si="16"/>
        <v>2989518</v>
      </c>
      <c r="F87" s="107">
        <f t="shared" si="18"/>
        <v>0</v>
      </c>
      <c r="G87" s="107">
        <f t="shared" si="19"/>
        <v>0</v>
      </c>
      <c r="H87" s="108">
        <f t="shared" si="17"/>
        <v>0</v>
      </c>
      <c r="I87" s="108">
        <f t="shared" si="13"/>
        <v>0</v>
      </c>
      <c r="J87" s="108">
        <f t="shared" si="14"/>
        <v>0</v>
      </c>
      <c r="K87" s="108">
        <f t="shared" si="15"/>
        <v>0</v>
      </c>
      <c r="L87" s="150"/>
      <c r="M87" s="108">
        <v>0</v>
      </c>
      <c r="N87" s="108">
        <v>0</v>
      </c>
      <c r="O87" s="108">
        <v>0</v>
      </c>
      <c r="P87" s="108">
        <v>0</v>
      </c>
      <c r="Q87" s="108">
        <v>0</v>
      </c>
      <c r="R87" s="108">
        <v>0</v>
      </c>
      <c r="S87" s="108">
        <v>0</v>
      </c>
      <c r="T87" s="108">
        <v>0</v>
      </c>
      <c r="U87" s="108">
        <v>0</v>
      </c>
      <c r="V87" s="108">
        <v>0</v>
      </c>
      <c r="W87" s="108">
        <v>0</v>
      </c>
      <c r="X87" s="108">
        <v>2989518</v>
      </c>
      <c r="Y87" s="108">
        <v>0</v>
      </c>
      <c r="Z87" s="108">
        <v>0</v>
      </c>
      <c r="AA87" s="108">
        <v>0</v>
      </c>
      <c r="AB87" s="108">
        <v>0</v>
      </c>
      <c r="AC87" s="108">
        <v>0</v>
      </c>
      <c r="AD87" s="108">
        <v>0</v>
      </c>
      <c r="AE87" s="108">
        <v>0</v>
      </c>
      <c r="AF87" s="108">
        <v>0</v>
      </c>
      <c r="AG87" s="108">
        <v>0</v>
      </c>
      <c r="AH87" s="108">
        <v>0</v>
      </c>
      <c r="AI87" s="108">
        <v>0</v>
      </c>
      <c r="AJ87" s="108">
        <v>0</v>
      </c>
      <c r="AK87" s="108">
        <v>0</v>
      </c>
      <c r="AL87" s="108">
        <v>0</v>
      </c>
      <c r="AM87" s="108">
        <v>0</v>
      </c>
      <c r="AN87" s="108">
        <v>0</v>
      </c>
      <c r="AO87" s="108">
        <v>0</v>
      </c>
      <c r="AP87" s="108">
        <v>0</v>
      </c>
      <c r="AQ87" s="108">
        <v>0</v>
      </c>
      <c r="AR87" s="108">
        <v>0</v>
      </c>
      <c r="AS87" s="108">
        <v>0</v>
      </c>
      <c r="AT87" s="108">
        <v>0</v>
      </c>
      <c r="AU87" s="108">
        <v>0</v>
      </c>
      <c r="AV87" s="108">
        <v>0</v>
      </c>
      <c r="AW87" s="108">
        <v>0</v>
      </c>
      <c r="AX87" s="108">
        <v>0</v>
      </c>
      <c r="AY87" s="108">
        <v>0</v>
      </c>
      <c r="AZ87" s="108">
        <v>0</v>
      </c>
      <c r="BA87" s="108">
        <v>0</v>
      </c>
      <c r="BB87" s="108">
        <v>0</v>
      </c>
      <c r="BC87" s="108">
        <v>0</v>
      </c>
      <c r="BD87" s="108">
        <v>0</v>
      </c>
      <c r="BE87" s="108">
        <v>0</v>
      </c>
      <c r="BF87" s="108">
        <v>0</v>
      </c>
      <c r="BG87" s="108">
        <v>0</v>
      </c>
      <c r="BH87" s="108">
        <v>0</v>
      </c>
      <c r="BI87" s="108">
        <v>0</v>
      </c>
      <c r="BJ87" s="108">
        <v>0</v>
      </c>
      <c r="BK87" s="108">
        <v>0</v>
      </c>
      <c r="BL87" s="108">
        <v>0</v>
      </c>
      <c r="BM87" s="108">
        <v>0</v>
      </c>
      <c r="BN87" s="108">
        <v>0</v>
      </c>
      <c r="BO87" s="108">
        <v>0</v>
      </c>
      <c r="BP87" s="108">
        <v>0</v>
      </c>
      <c r="BQ87" s="108"/>
      <c r="BR87" s="108"/>
      <c r="BS87" s="108"/>
      <c r="BT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</row>
    <row r="88" spans="1:85" hidden="1" outlineLevel="3" x14ac:dyDescent="0.25">
      <c r="A88" s="106" t="s">
        <v>1753</v>
      </c>
      <c r="B88" s="106">
        <f t="shared" si="12"/>
        <v>8</v>
      </c>
      <c r="C88" s="106" t="s">
        <v>161</v>
      </c>
      <c r="D88" s="106" t="s">
        <v>162</v>
      </c>
      <c r="E88" s="107">
        <f>X88</f>
        <v>0</v>
      </c>
      <c r="F88" s="107">
        <f>AJ88</f>
        <v>0</v>
      </c>
      <c r="G88" s="107">
        <f>AV88</f>
        <v>0</v>
      </c>
      <c r="H88" s="108">
        <f>BH88</f>
        <v>0</v>
      </c>
      <c r="I88" s="108">
        <f t="shared" si="13"/>
        <v>0</v>
      </c>
      <c r="J88" s="108">
        <f t="shared" si="14"/>
        <v>0</v>
      </c>
      <c r="K88" s="108">
        <f>CG88</f>
        <v>0</v>
      </c>
      <c r="L88" s="150"/>
      <c r="M88" s="108">
        <v>0</v>
      </c>
      <c r="N88" s="108">
        <v>0</v>
      </c>
      <c r="O88" s="108">
        <v>0</v>
      </c>
      <c r="P88" s="108">
        <v>0</v>
      </c>
      <c r="Q88" s="108">
        <v>0</v>
      </c>
      <c r="R88" s="108">
        <v>0</v>
      </c>
      <c r="S88" s="108">
        <v>0</v>
      </c>
      <c r="T88" s="108">
        <v>0</v>
      </c>
      <c r="U88" s="108">
        <v>0</v>
      </c>
      <c r="V88" s="108">
        <v>0</v>
      </c>
      <c r="W88" s="108">
        <v>0</v>
      </c>
      <c r="X88" s="108">
        <v>0</v>
      </c>
      <c r="Y88" s="108">
        <v>0</v>
      </c>
      <c r="Z88" s="108">
        <v>0</v>
      </c>
      <c r="AA88" s="108">
        <v>0</v>
      </c>
      <c r="AB88" s="108">
        <v>0</v>
      </c>
      <c r="AC88" s="108">
        <v>0</v>
      </c>
      <c r="AD88" s="108">
        <v>0</v>
      </c>
      <c r="AE88" s="108">
        <v>0</v>
      </c>
      <c r="AF88" s="108">
        <v>0</v>
      </c>
      <c r="AG88" s="108">
        <v>0</v>
      </c>
      <c r="AH88" s="108">
        <v>0</v>
      </c>
      <c r="AI88" s="108">
        <v>0</v>
      </c>
      <c r="AJ88" s="108">
        <v>0</v>
      </c>
      <c r="AK88" s="108">
        <v>0</v>
      </c>
      <c r="AL88" s="108">
        <v>0</v>
      </c>
      <c r="AM88" s="108">
        <v>0</v>
      </c>
      <c r="AN88" s="108">
        <v>0</v>
      </c>
      <c r="AO88" s="108">
        <v>0</v>
      </c>
      <c r="AP88" s="108">
        <v>0</v>
      </c>
      <c r="AQ88" s="108">
        <v>0</v>
      </c>
      <c r="AR88" s="108">
        <v>0</v>
      </c>
      <c r="AS88" s="108">
        <v>0</v>
      </c>
      <c r="AT88" s="108">
        <v>0</v>
      </c>
      <c r="AU88" s="108">
        <v>0</v>
      </c>
      <c r="AV88" s="108">
        <v>0</v>
      </c>
      <c r="AW88" s="108">
        <v>0</v>
      </c>
      <c r="AX88" s="108">
        <v>0</v>
      </c>
      <c r="AY88" s="108">
        <v>0</v>
      </c>
      <c r="AZ88" s="108">
        <v>0</v>
      </c>
      <c r="BA88" s="108">
        <v>0</v>
      </c>
      <c r="BB88" s="108">
        <v>0</v>
      </c>
      <c r="BC88" s="108">
        <v>0</v>
      </c>
      <c r="BD88" s="108">
        <v>0</v>
      </c>
      <c r="BE88" s="108">
        <v>0</v>
      </c>
      <c r="BF88" s="108">
        <v>0</v>
      </c>
      <c r="BG88" s="108">
        <v>0</v>
      </c>
      <c r="BH88" s="108">
        <v>0</v>
      </c>
      <c r="BI88" s="108">
        <v>0</v>
      </c>
      <c r="BJ88" s="108">
        <v>0</v>
      </c>
      <c r="BK88" s="108">
        <v>0</v>
      </c>
      <c r="BL88" s="108">
        <v>0</v>
      </c>
      <c r="BM88" s="108">
        <v>0</v>
      </c>
      <c r="BN88" s="108">
        <v>0</v>
      </c>
      <c r="BO88" s="108">
        <v>0</v>
      </c>
      <c r="BP88" s="108">
        <v>0</v>
      </c>
      <c r="BQ88" s="108"/>
      <c r="BR88" s="108"/>
      <c r="BS88" s="108"/>
      <c r="BT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</row>
    <row r="89" spans="1:85" hidden="1" outlineLevel="3" x14ac:dyDescent="0.25">
      <c r="A89" s="106" t="s">
        <v>1753</v>
      </c>
      <c r="B89" s="106">
        <f t="shared" si="12"/>
        <v>8</v>
      </c>
      <c r="C89" s="106" t="s">
        <v>163</v>
      </c>
      <c r="D89" s="106" t="s">
        <v>164</v>
      </c>
      <c r="E89" s="107">
        <f>X89</f>
        <v>0</v>
      </c>
      <c r="F89" s="107">
        <f>AJ89</f>
        <v>0</v>
      </c>
      <c r="G89" s="107">
        <f>AV89</f>
        <v>0</v>
      </c>
      <c r="H89" s="108">
        <f>BH89</f>
        <v>0</v>
      </c>
      <c r="I89" s="108">
        <f t="shared" si="13"/>
        <v>0</v>
      </c>
      <c r="J89" s="108">
        <f t="shared" si="14"/>
        <v>0</v>
      </c>
      <c r="K89" s="108">
        <f>CG89</f>
        <v>0</v>
      </c>
      <c r="L89" s="150"/>
      <c r="M89" s="108">
        <v>0</v>
      </c>
      <c r="N89" s="108">
        <v>0</v>
      </c>
      <c r="O89" s="108">
        <v>0</v>
      </c>
      <c r="P89" s="108">
        <v>0</v>
      </c>
      <c r="Q89" s="108">
        <v>0</v>
      </c>
      <c r="R89" s="108">
        <v>0</v>
      </c>
      <c r="S89" s="108">
        <v>0</v>
      </c>
      <c r="T89" s="108">
        <v>0</v>
      </c>
      <c r="U89" s="108">
        <v>0</v>
      </c>
      <c r="V89" s="108">
        <v>0</v>
      </c>
      <c r="W89" s="108">
        <v>0</v>
      </c>
      <c r="X89" s="108">
        <v>0</v>
      </c>
      <c r="Y89" s="108">
        <v>0</v>
      </c>
      <c r="Z89" s="108">
        <v>0</v>
      </c>
      <c r="AA89" s="108">
        <v>0</v>
      </c>
      <c r="AB89" s="108">
        <v>0</v>
      </c>
      <c r="AC89" s="108">
        <v>0</v>
      </c>
      <c r="AD89" s="108">
        <v>0</v>
      </c>
      <c r="AE89" s="108">
        <v>0</v>
      </c>
      <c r="AF89" s="108">
        <v>0</v>
      </c>
      <c r="AG89" s="108">
        <v>0</v>
      </c>
      <c r="AH89" s="108">
        <v>0</v>
      </c>
      <c r="AI89" s="108">
        <v>0</v>
      </c>
      <c r="AJ89" s="108">
        <v>0</v>
      </c>
      <c r="AK89" s="108">
        <v>0</v>
      </c>
      <c r="AL89" s="108">
        <v>0</v>
      </c>
      <c r="AM89" s="108">
        <v>0</v>
      </c>
      <c r="AN89" s="108">
        <v>0</v>
      </c>
      <c r="AO89" s="108">
        <v>0</v>
      </c>
      <c r="AP89" s="108">
        <v>0</v>
      </c>
      <c r="AQ89" s="108">
        <v>0</v>
      </c>
      <c r="AR89" s="108">
        <v>0</v>
      </c>
      <c r="AS89" s="108">
        <v>0</v>
      </c>
      <c r="AT89" s="108">
        <v>0</v>
      </c>
      <c r="AU89" s="108">
        <v>0</v>
      </c>
      <c r="AV89" s="108">
        <v>0</v>
      </c>
      <c r="AW89" s="108">
        <v>0</v>
      </c>
      <c r="AX89" s="108">
        <v>0</v>
      </c>
      <c r="AY89" s="108">
        <v>0</v>
      </c>
      <c r="AZ89" s="108">
        <v>0</v>
      </c>
      <c r="BA89" s="108">
        <v>0</v>
      </c>
      <c r="BB89" s="108">
        <v>0</v>
      </c>
      <c r="BC89" s="108">
        <v>0</v>
      </c>
      <c r="BD89" s="108">
        <v>0</v>
      </c>
      <c r="BE89" s="108">
        <v>0</v>
      </c>
      <c r="BF89" s="108">
        <v>0</v>
      </c>
      <c r="BG89" s="108">
        <v>0</v>
      </c>
      <c r="BH89" s="108">
        <v>0</v>
      </c>
      <c r="BI89" s="108">
        <v>0</v>
      </c>
      <c r="BJ89" s="108">
        <v>0</v>
      </c>
      <c r="BK89" s="108">
        <v>0</v>
      </c>
      <c r="BL89" s="108">
        <v>0</v>
      </c>
      <c r="BM89" s="108">
        <v>0</v>
      </c>
      <c r="BN89" s="108">
        <v>0</v>
      </c>
      <c r="BO89" s="108">
        <v>0</v>
      </c>
      <c r="BP89" s="108">
        <v>0</v>
      </c>
      <c r="BQ89" s="108"/>
      <c r="BR89" s="108"/>
      <c r="BS89" s="108"/>
      <c r="BT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</row>
    <row r="90" spans="1:85" hidden="1" outlineLevel="3" x14ac:dyDescent="0.25">
      <c r="A90" s="106"/>
      <c r="B90" s="106">
        <f t="shared" si="12"/>
        <v>8</v>
      </c>
      <c r="C90" s="106" t="s">
        <v>2018</v>
      </c>
      <c r="D90" s="106" t="s">
        <v>63</v>
      </c>
      <c r="E90" s="107">
        <f>X90</f>
        <v>0</v>
      </c>
      <c r="F90" s="107">
        <f>AJ90</f>
        <v>0</v>
      </c>
      <c r="G90" s="107">
        <f>AV90</f>
        <v>0</v>
      </c>
      <c r="H90" s="108">
        <f>BH90</f>
        <v>0</v>
      </c>
      <c r="I90" s="108">
        <f t="shared" si="13"/>
        <v>0</v>
      </c>
      <c r="J90" s="108">
        <f t="shared" si="14"/>
        <v>0</v>
      </c>
      <c r="K90" s="108">
        <f>CG90</f>
        <v>0</v>
      </c>
      <c r="L90" s="150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>
        <v>0</v>
      </c>
      <c r="BJ90" s="108">
        <v>0</v>
      </c>
      <c r="BK90" s="108">
        <v>0</v>
      </c>
      <c r="BL90" s="108">
        <v>0</v>
      </c>
      <c r="BM90" s="108">
        <v>0</v>
      </c>
      <c r="BN90" s="108">
        <v>0</v>
      </c>
      <c r="BO90" s="108">
        <v>0</v>
      </c>
      <c r="BP90" s="108">
        <v>0</v>
      </c>
      <c r="BQ90" s="108"/>
      <c r="BR90" s="108"/>
      <c r="BS90" s="108"/>
      <c r="BT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</row>
    <row r="91" spans="1:85" hidden="1" outlineLevel="3" x14ac:dyDescent="0.25">
      <c r="A91" s="106"/>
      <c r="B91" s="106">
        <f t="shared" si="12"/>
        <v>8</v>
      </c>
      <c r="C91" s="106" t="s">
        <v>2019</v>
      </c>
      <c r="D91" s="106" t="s">
        <v>2020</v>
      </c>
      <c r="E91" s="107">
        <f>X91</f>
        <v>0</v>
      </c>
      <c r="F91" s="107">
        <f>AJ91</f>
        <v>0</v>
      </c>
      <c r="G91" s="107">
        <f>AV91</f>
        <v>0</v>
      </c>
      <c r="H91" s="108">
        <f>BH91</f>
        <v>0</v>
      </c>
      <c r="I91" s="108">
        <f t="shared" si="13"/>
        <v>0</v>
      </c>
      <c r="J91" s="108">
        <f t="shared" si="14"/>
        <v>0</v>
      </c>
      <c r="K91" s="108">
        <f>CG91</f>
        <v>0</v>
      </c>
      <c r="L91" s="150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>
        <v>0</v>
      </c>
      <c r="BJ91" s="108">
        <v>0</v>
      </c>
      <c r="BK91" s="108">
        <v>0</v>
      </c>
      <c r="BL91" s="108">
        <v>0</v>
      </c>
      <c r="BM91" s="108">
        <v>0</v>
      </c>
      <c r="BN91" s="108">
        <v>0</v>
      </c>
      <c r="BO91" s="108">
        <v>0</v>
      </c>
      <c r="BP91" s="108">
        <v>0</v>
      </c>
      <c r="BQ91" s="108"/>
      <c r="BR91" s="108"/>
      <c r="BS91" s="108"/>
      <c r="BT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</row>
    <row r="92" spans="1:85" hidden="1" outlineLevel="3" x14ac:dyDescent="0.25">
      <c r="A92" s="106"/>
      <c r="B92" s="106">
        <f t="shared" si="12"/>
        <v>8</v>
      </c>
      <c r="C92" s="106" t="s">
        <v>2021</v>
      </c>
      <c r="D92" s="106" t="s">
        <v>1941</v>
      </c>
      <c r="E92" s="107">
        <f>X92</f>
        <v>0</v>
      </c>
      <c r="F92" s="107">
        <f>AJ92</f>
        <v>0</v>
      </c>
      <c r="G92" s="107">
        <f>AV92</f>
        <v>0</v>
      </c>
      <c r="H92" s="108">
        <f>BH92</f>
        <v>0</v>
      </c>
      <c r="I92" s="108">
        <f t="shared" si="13"/>
        <v>0</v>
      </c>
      <c r="J92" s="108">
        <f t="shared" si="14"/>
        <v>0</v>
      </c>
      <c r="K92" s="108">
        <f>CG92</f>
        <v>0</v>
      </c>
      <c r="L92" s="150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>
        <v>0</v>
      </c>
      <c r="BJ92" s="108">
        <v>0</v>
      </c>
      <c r="BK92" s="108">
        <v>0</v>
      </c>
      <c r="BL92" s="108">
        <v>0</v>
      </c>
      <c r="BM92" s="108">
        <v>0</v>
      </c>
      <c r="BN92" s="108">
        <v>0</v>
      </c>
      <c r="BO92" s="108">
        <v>0</v>
      </c>
      <c r="BP92" s="108">
        <v>0</v>
      </c>
      <c r="BQ92" s="108"/>
      <c r="BR92" s="108"/>
      <c r="BS92" s="108"/>
      <c r="BT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</row>
    <row r="93" spans="1:85" hidden="1" outlineLevel="2" x14ac:dyDescent="0.25">
      <c r="A93" s="103" t="s">
        <v>1753</v>
      </c>
      <c r="B93" s="103">
        <f t="shared" si="12"/>
        <v>4</v>
      </c>
      <c r="C93" s="103" t="s">
        <v>165</v>
      </c>
      <c r="D93" s="103" t="s">
        <v>166</v>
      </c>
      <c r="E93" s="104">
        <f t="shared" si="16"/>
        <v>0</v>
      </c>
      <c r="F93" s="104">
        <f t="shared" si="18"/>
        <v>0</v>
      </c>
      <c r="G93" s="104">
        <f t="shared" si="19"/>
        <v>0</v>
      </c>
      <c r="H93" s="104">
        <f t="shared" si="17"/>
        <v>0</v>
      </c>
      <c r="I93" s="104">
        <f t="shared" si="13"/>
        <v>0</v>
      </c>
      <c r="J93" s="104">
        <f t="shared" si="14"/>
        <v>0</v>
      </c>
      <c r="K93" s="104">
        <f t="shared" si="15"/>
        <v>0</v>
      </c>
      <c r="L93" s="150"/>
      <c r="M93" s="104">
        <v>0</v>
      </c>
      <c r="N93" s="104">
        <v>0</v>
      </c>
      <c r="O93" s="104">
        <v>0</v>
      </c>
      <c r="P93" s="104">
        <v>0</v>
      </c>
      <c r="Q93" s="104">
        <v>0</v>
      </c>
      <c r="R93" s="104">
        <v>0</v>
      </c>
      <c r="S93" s="104">
        <v>0</v>
      </c>
      <c r="T93" s="104">
        <v>0</v>
      </c>
      <c r="U93" s="104">
        <v>0</v>
      </c>
      <c r="V93" s="104">
        <v>0</v>
      </c>
      <c r="W93" s="104">
        <v>0</v>
      </c>
      <c r="X93" s="104">
        <v>0</v>
      </c>
      <c r="Y93" s="104">
        <v>0</v>
      </c>
      <c r="Z93" s="104">
        <v>0</v>
      </c>
      <c r="AA93" s="104">
        <v>0</v>
      </c>
      <c r="AB93" s="104">
        <v>0</v>
      </c>
      <c r="AC93" s="104">
        <v>0</v>
      </c>
      <c r="AD93" s="104">
        <v>0</v>
      </c>
      <c r="AE93" s="104">
        <v>0</v>
      </c>
      <c r="AF93" s="104">
        <v>0</v>
      </c>
      <c r="AG93" s="104">
        <v>0</v>
      </c>
      <c r="AH93" s="104">
        <v>0</v>
      </c>
      <c r="AI93" s="104">
        <v>0</v>
      </c>
      <c r="AJ93" s="104">
        <v>0</v>
      </c>
      <c r="AK93" s="104">
        <v>0</v>
      </c>
      <c r="AL93" s="104">
        <v>0</v>
      </c>
      <c r="AM93" s="104">
        <v>0</v>
      </c>
      <c r="AN93" s="104">
        <v>0</v>
      </c>
      <c r="AO93" s="104">
        <v>0</v>
      </c>
      <c r="AP93" s="104">
        <v>0</v>
      </c>
      <c r="AQ93" s="104">
        <v>0</v>
      </c>
      <c r="AR93" s="104">
        <v>0</v>
      </c>
      <c r="AS93" s="104">
        <v>0</v>
      </c>
      <c r="AT93" s="104">
        <v>0</v>
      </c>
      <c r="AU93" s="104">
        <v>0</v>
      </c>
      <c r="AV93" s="104">
        <v>0</v>
      </c>
      <c r="AW93" s="104">
        <v>0</v>
      </c>
      <c r="AX93" s="104">
        <v>0</v>
      </c>
      <c r="AY93" s="104">
        <v>0</v>
      </c>
      <c r="AZ93" s="104">
        <v>0</v>
      </c>
      <c r="BA93" s="104">
        <v>0</v>
      </c>
      <c r="BB93" s="104">
        <v>0</v>
      </c>
      <c r="BC93" s="104">
        <v>0</v>
      </c>
      <c r="BD93" s="104">
        <v>0</v>
      </c>
      <c r="BE93" s="104">
        <v>0</v>
      </c>
      <c r="BF93" s="104">
        <v>0</v>
      </c>
      <c r="BG93" s="104">
        <v>0</v>
      </c>
      <c r="BH93" s="104">
        <v>0</v>
      </c>
      <c r="BI93" s="104">
        <v>0</v>
      </c>
      <c r="BJ93" s="104">
        <v>0</v>
      </c>
      <c r="BK93" s="104">
        <v>0</v>
      </c>
      <c r="BL93" s="104">
        <v>0</v>
      </c>
      <c r="BM93" s="104">
        <v>0</v>
      </c>
      <c r="BN93" s="104">
        <v>0</v>
      </c>
      <c r="BO93" s="104">
        <v>0</v>
      </c>
      <c r="BP93" s="104">
        <v>0</v>
      </c>
      <c r="BQ93" s="104"/>
      <c r="BR93" s="104"/>
      <c r="BS93" s="104"/>
      <c r="BT93" s="104"/>
      <c r="BV93" s="144"/>
      <c r="BW93" s="144"/>
      <c r="BX93" s="144"/>
      <c r="BY93" s="144"/>
      <c r="BZ93" s="144"/>
      <c r="CA93" s="144"/>
      <c r="CB93" s="144"/>
      <c r="CC93" s="144"/>
      <c r="CD93" s="144"/>
      <c r="CE93" s="144"/>
      <c r="CF93" s="144"/>
      <c r="CG93" s="144"/>
    </row>
    <row r="94" spans="1:85" hidden="1" outlineLevel="2" x14ac:dyDescent="0.25">
      <c r="A94" s="103" t="s">
        <v>1753</v>
      </c>
      <c r="B94" s="103">
        <f t="shared" si="12"/>
        <v>4</v>
      </c>
      <c r="C94" s="103" t="s">
        <v>167</v>
      </c>
      <c r="D94" s="103" t="s">
        <v>168</v>
      </c>
      <c r="E94" s="104">
        <f t="shared" si="16"/>
        <v>0</v>
      </c>
      <c r="F94" s="104">
        <f t="shared" si="18"/>
        <v>0</v>
      </c>
      <c r="G94" s="104">
        <f t="shared" si="19"/>
        <v>0</v>
      </c>
      <c r="H94" s="104">
        <f t="shared" si="17"/>
        <v>0</v>
      </c>
      <c r="I94" s="104">
        <f t="shared" si="13"/>
        <v>0</v>
      </c>
      <c r="J94" s="104">
        <f t="shared" si="14"/>
        <v>0</v>
      </c>
      <c r="K94" s="104">
        <f t="shared" si="15"/>
        <v>0</v>
      </c>
      <c r="L94" s="150"/>
      <c r="M94" s="104">
        <v>0</v>
      </c>
      <c r="N94" s="104">
        <v>0</v>
      </c>
      <c r="O94" s="104">
        <v>0</v>
      </c>
      <c r="P94" s="104">
        <v>0</v>
      </c>
      <c r="Q94" s="104">
        <v>0</v>
      </c>
      <c r="R94" s="104">
        <v>0</v>
      </c>
      <c r="S94" s="104">
        <v>0</v>
      </c>
      <c r="T94" s="104">
        <v>0</v>
      </c>
      <c r="U94" s="104">
        <v>0</v>
      </c>
      <c r="V94" s="104">
        <v>0</v>
      </c>
      <c r="W94" s="104">
        <v>0</v>
      </c>
      <c r="X94" s="104">
        <v>0</v>
      </c>
      <c r="Y94" s="104">
        <v>0</v>
      </c>
      <c r="Z94" s="104">
        <v>0</v>
      </c>
      <c r="AA94" s="104">
        <v>0</v>
      </c>
      <c r="AB94" s="104">
        <v>0</v>
      </c>
      <c r="AC94" s="104">
        <v>0</v>
      </c>
      <c r="AD94" s="104">
        <v>0</v>
      </c>
      <c r="AE94" s="104">
        <v>0</v>
      </c>
      <c r="AF94" s="104">
        <v>0</v>
      </c>
      <c r="AG94" s="104">
        <v>0</v>
      </c>
      <c r="AH94" s="104">
        <v>0</v>
      </c>
      <c r="AI94" s="104">
        <v>0</v>
      </c>
      <c r="AJ94" s="104">
        <v>0</v>
      </c>
      <c r="AK94" s="104">
        <v>0</v>
      </c>
      <c r="AL94" s="104">
        <v>0</v>
      </c>
      <c r="AM94" s="104">
        <v>0</v>
      </c>
      <c r="AN94" s="104">
        <v>0</v>
      </c>
      <c r="AO94" s="104">
        <v>0</v>
      </c>
      <c r="AP94" s="104">
        <v>0</v>
      </c>
      <c r="AQ94" s="104">
        <v>0</v>
      </c>
      <c r="AR94" s="104">
        <v>0</v>
      </c>
      <c r="AS94" s="104">
        <v>0</v>
      </c>
      <c r="AT94" s="104">
        <v>0</v>
      </c>
      <c r="AU94" s="104">
        <v>0</v>
      </c>
      <c r="AV94" s="104">
        <v>0</v>
      </c>
      <c r="AW94" s="104">
        <v>0</v>
      </c>
      <c r="AX94" s="104">
        <v>0</v>
      </c>
      <c r="AY94" s="104">
        <v>0</v>
      </c>
      <c r="AZ94" s="104">
        <v>0</v>
      </c>
      <c r="BA94" s="104">
        <v>0</v>
      </c>
      <c r="BB94" s="104">
        <v>0</v>
      </c>
      <c r="BC94" s="104">
        <v>0</v>
      </c>
      <c r="BD94" s="104">
        <v>0</v>
      </c>
      <c r="BE94" s="104">
        <v>0</v>
      </c>
      <c r="BF94" s="104">
        <v>0</v>
      </c>
      <c r="BG94" s="104">
        <v>0</v>
      </c>
      <c r="BH94" s="104">
        <v>0</v>
      </c>
      <c r="BI94" s="104">
        <v>0</v>
      </c>
      <c r="BJ94" s="104">
        <v>0</v>
      </c>
      <c r="BK94" s="104">
        <v>0</v>
      </c>
      <c r="BL94" s="104">
        <v>0</v>
      </c>
      <c r="BM94" s="104">
        <v>0</v>
      </c>
      <c r="BN94" s="104">
        <v>0</v>
      </c>
      <c r="BO94" s="104">
        <v>0</v>
      </c>
      <c r="BP94" s="104">
        <v>0</v>
      </c>
      <c r="BQ94" s="104"/>
      <c r="BR94" s="104"/>
      <c r="BS94" s="104"/>
      <c r="BT94" s="104"/>
      <c r="BV94" s="144"/>
      <c r="BW94" s="144"/>
      <c r="BX94" s="144"/>
      <c r="BY94" s="144"/>
      <c r="BZ94" s="144"/>
      <c r="CA94" s="144"/>
      <c r="CB94" s="144"/>
      <c r="CC94" s="144"/>
      <c r="CD94" s="144"/>
      <c r="CE94" s="144"/>
      <c r="CF94" s="144"/>
      <c r="CG94" s="144"/>
    </row>
    <row r="95" spans="1:85" hidden="1" outlineLevel="3" x14ac:dyDescent="0.25">
      <c r="A95" s="105" t="s">
        <v>1753</v>
      </c>
      <c r="B95" s="105">
        <f t="shared" si="12"/>
        <v>6</v>
      </c>
      <c r="C95" s="105" t="s">
        <v>169</v>
      </c>
      <c r="D95" s="105" t="s">
        <v>170</v>
      </c>
      <c r="E95" s="26">
        <f t="shared" si="16"/>
        <v>0</v>
      </c>
      <c r="F95" s="26">
        <f t="shared" si="18"/>
        <v>0</v>
      </c>
      <c r="G95" s="26">
        <f t="shared" si="19"/>
        <v>0</v>
      </c>
      <c r="H95" s="26">
        <f t="shared" si="17"/>
        <v>0</v>
      </c>
      <c r="I95" s="26">
        <f t="shared" si="13"/>
        <v>0</v>
      </c>
      <c r="J95" s="26">
        <f t="shared" si="14"/>
        <v>0</v>
      </c>
      <c r="K95" s="26">
        <f t="shared" si="15"/>
        <v>0</v>
      </c>
      <c r="L95" s="150"/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0</v>
      </c>
      <c r="AI95" s="26">
        <v>0</v>
      </c>
      <c r="AJ95" s="26">
        <v>0</v>
      </c>
      <c r="AK95" s="26">
        <v>0</v>
      </c>
      <c r="AL95" s="26">
        <v>0</v>
      </c>
      <c r="AM95" s="26">
        <v>0</v>
      </c>
      <c r="AN95" s="26">
        <v>0</v>
      </c>
      <c r="AO95" s="26">
        <v>0</v>
      </c>
      <c r="AP95" s="26">
        <v>0</v>
      </c>
      <c r="AQ95" s="26">
        <v>0</v>
      </c>
      <c r="AR95" s="26">
        <v>0</v>
      </c>
      <c r="AS95" s="26">
        <v>0</v>
      </c>
      <c r="AT95" s="26">
        <v>0</v>
      </c>
      <c r="AU95" s="26">
        <v>0</v>
      </c>
      <c r="AV95" s="26">
        <v>0</v>
      </c>
      <c r="AW95" s="26">
        <v>0</v>
      </c>
      <c r="AX95" s="26">
        <v>0</v>
      </c>
      <c r="AY95" s="26">
        <v>0</v>
      </c>
      <c r="AZ95" s="26">
        <v>0</v>
      </c>
      <c r="BA95" s="26">
        <v>0</v>
      </c>
      <c r="BB95" s="26">
        <v>0</v>
      </c>
      <c r="BC95" s="26">
        <v>0</v>
      </c>
      <c r="BD95" s="26">
        <v>0</v>
      </c>
      <c r="BE95" s="26">
        <v>0</v>
      </c>
      <c r="BF95" s="26">
        <v>0</v>
      </c>
      <c r="BG95" s="26">
        <v>0</v>
      </c>
      <c r="BH95" s="26">
        <v>0</v>
      </c>
      <c r="BI95" s="26">
        <v>0</v>
      </c>
      <c r="BJ95" s="26">
        <v>0</v>
      </c>
      <c r="BK95" s="26">
        <v>0</v>
      </c>
      <c r="BL95" s="26">
        <v>0</v>
      </c>
      <c r="BM95" s="26">
        <v>0</v>
      </c>
      <c r="BN95" s="26">
        <v>0</v>
      </c>
      <c r="BO95" s="26">
        <v>0</v>
      </c>
      <c r="BP95" s="26">
        <v>0</v>
      </c>
      <c r="BQ95" s="26"/>
      <c r="BR95" s="26"/>
      <c r="BS95" s="26"/>
      <c r="BT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</row>
    <row r="96" spans="1:85" hidden="1" outlineLevel="2" x14ac:dyDescent="0.25">
      <c r="A96" s="103" t="s">
        <v>1753</v>
      </c>
      <c r="B96" s="103">
        <f t="shared" si="12"/>
        <v>4</v>
      </c>
      <c r="C96" s="103" t="s">
        <v>171</v>
      </c>
      <c r="D96" s="103" t="s">
        <v>172</v>
      </c>
      <c r="E96" s="104">
        <f t="shared" si="16"/>
        <v>0</v>
      </c>
      <c r="F96" s="104">
        <f t="shared" si="18"/>
        <v>0</v>
      </c>
      <c r="G96" s="104">
        <f t="shared" si="19"/>
        <v>0</v>
      </c>
      <c r="H96" s="104">
        <f t="shared" si="17"/>
        <v>0</v>
      </c>
      <c r="I96" s="104">
        <f t="shared" si="13"/>
        <v>0</v>
      </c>
      <c r="J96" s="104">
        <f t="shared" si="14"/>
        <v>0</v>
      </c>
      <c r="K96" s="104">
        <f t="shared" si="15"/>
        <v>0</v>
      </c>
      <c r="L96" s="150"/>
      <c r="M96" s="104">
        <v>0</v>
      </c>
      <c r="N96" s="104">
        <v>0</v>
      </c>
      <c r="O96" s="104">
        <v>0</v>
      </c>
      <c r="P96" s="104">
        <v>0</v>
      </c>
      <c r="Q96" s="104">
        <v>0</v>
      </c>
      <c r="R96" s="104">
        <v>0</v>
      </c>
      <c r="S96" s="104">
        <v>0</v>
      </c>
      <c r="T96" s="104">
        <v>0</v>
      </c>
      <c r="U96" s="104">
        <v>0</v>
      </c>
      <c r="V96" s="104">
        <v>0</v>
      </c>
      <c r="W96" s="104">
        <v>0</v>
      </c>
      <c r="X96" s="104">
        <v>0</v>
      </c>
      <c r="Y96" s="104">
        <v>0</v>
      </c>
      <c r="Z96" s="104">
        <v>0</v>
      </c>
      <c r="AA96" s="104">
        <v>0</v>
      </c>
      <c r="AB96" s="104">
        <v>0</v>
      </c>
      <c r="AC96" s="104">
        <v>0</v>
      </c>
      <c r="AD96" s="104">
        <v>0</v>
      </c>
      <c r="AE96" s="104">
        <v>0</v>
      </c>
      <c r="AF96" s="104">
        <v>0</v>
      </c>
      <c r="AG96" s="104">
        <v>0</v>
      </c>
      <c r="AH96" s="104">
        <v>0</v>
      </c>
      <c r="AI96" s="104">
        <v>0</v>
      </c>
      <c r="AJ96" s="104">
        <v>0</v>
      </c>
      <c r="AK96" s="104">
        <v>0</v>
      </c>
      <c r="AL96" s="104">
        <v>0</v>
      </c>
      <c r="AM96" s="104">
        <v>0</v>
      </c>
      <c r="AN96" s="104">
        <v>0</v>
      </c>
      <c r="AO96" s="104">
        <v>0</v>
      </c>
      <c r="AP96" s="104">
        <v>0</v>
      </c>
      <c r="AQ96" s="104">
        <v>0</v>
      </c>
      <c r="AR96" s="104">
        <v>0</v>
      </c>
      <c r="AS96" s="104">
        <v>0</v>
      </c>
      <c r="AT96" s="104">
        <v>0</v>
      </c>
      <c r="AU96" s="104">
        <v>0</v>
      </c>
      <c r="AV96" s="104">
        <v>0</v>
      </c>
      <c r="AW96" s="104">
        <v>0</v>
      </c>
      <c r="AX96" s="104">
        <v>0</v>
      </c>
      <c r="AY96" s="104">
        <v>0</v>
      </c>
      <c r="AZ96" s="104">
        <v>0</v>
      </c>
      <c r="BA96" s="104">
        <v>0</v>
      </c>
      <c r="BB96" s="104">
        <v>0</v>
      </c>
      <c r="BC96" s="104">
        <v>0</v>
      </c>
      <c r="BD96" s="104">
        <v>0</v>
      </c>
      <c r="BE96" s="104">
        <v>0</v>
      </c>
      <c r="BF96" s="104">
        <v>0</v>
      </c>
      <c r="BG96" s="104">
        <v>0</v>
      </c>
      <c r="BH96" s="104">
        <v>0</v>
      </c>
      <c r="BI96" s="104">
        <v>0</v>
      </c>
      <c r="BJ96" s="104">
        <v>0</v>
      </c>
      <c r="BK96" s="104">
        <v>0</v>
      </c>
      <c r="BL96" s="104">
        <v>0</v>
      </c>
      <c r="BM96" s="104">
        <v>0</v>
      </c>
      <c r="BN96" s="104">
        <v>0</v>
      </c>
      <c r="BO96" s="104">
        <v>0</v>
      </c>
      <c r="BP96" s="104">
        <v>0</v>
      </c>
      <c r="BQ96" s="104"/>
      <c r="BR96" s="104"/>
      <c r="BS96" s="104"/>
      <c r="BT96" s="104"/>
      <c r="BV96" s="144"/>
      <c r="BW96" s="144"/>
      <c r="BX96" s="144"/>
      <c r="BY96" s="144"/>
      <c r="BZ96" s="144"/>
      <c r="CA96" s="144"/>
      <c r="CB96" s="144"/>
      <c r="CC96" s="144"/>
      <c r="CD96" s="144"/>
      <c r="CE96" s="144"/>
      <c r="CF96" s="144"/>
      <c r="CG96" s="144"/>
    </row>
    <row r="97" spans="1:85" hidden="1" outlineLevel="2" x14ac:dyDescent="0.25">
      <c r="A97" s="103" t="s">
        <v>1753</v>
      </c>
      <c r="B97" s="103">
        <f t="shared" si="12"/>
        <v>4</v>
      </c>
      <c r="C97" s="103" t="s">
        <v>173</v>
      </c>
      <c r="D97" s="103" t="s">
        <v>174</v>
      </c>
      <c r="E97" s="104">
        <f t="shared" si="16"/>
        <v>0</v>
      </c>
      <c r="F97" s="104">
        <f t="shared" si="18"/>
        <v>-2748340</v>
      </c>
      <c r="G97" s="104">
        <f t="shared" si="19"/>
        <v>-4036410</v>
      </c>
      <c r="H97" s="104">
        <f t="shared" si="17"/>
        <v>0</v>
      </c>
      <c r="I97" s="104">
        <f t="shared" si="13"/>
        <v>0</v>
      </c>
      <c r="J97" s="104">
        <f t="shared" si="14"/>
        <v>0</v>
      </c>
      <c r="K97" s="104">
        <f t="shared" si="15"/>
        <v>0</v>
      </c>
      <c r="L97" s="150"/>
      <c r="M97" s="104">
        <v>0</v>
      </c>
      <c r="N97" s="104">
        <v>0</v>
      </c>
      <c r="O97" s="104">
        <v>0</v>
      </c>
      <c r="P97" s="104">
        <v>0</v>
      </c>
      <c r="Q97" s="104">
        <v>0</v>
      </c>
      <c r="R97" s="104">
        <v>0</v>
      </c>
      <c r="S97" s="104">
        <v>0</v>
      </c>
      <c r="T97" s="104">
        <v>0</v>
      </c>
      <c r="U97" s="104">
        <v>0</v>
      </c>
      <c r="V97" s="104">
        <v>0</v>
      </c>
      <c r="W97" s="104">
        <v>0</v>
      </c>
      <c r="X97" s="104">
        <v>0</v>
      </c>
      <c r="Y97" s="104">
        <v>0</v>
      </c>
      <c r="Z97" s="104">
        <v>0</v>
      </c>
      <c r="AA97" s="104">
        <v>0</v>
      </c>
      <c r="AB97" s="104">
        <v>0</v>
      </c>
      <c r="AC97" s="104">
        <v>0</v>
      </c>
      <c r="AD97" s="104">
        <v>0</v>
      </c>
      <c r="AE97" s="104">
        <v>0</v>
      </c>
      <c r="AF97" s="104">
        <v>0</v>
      </c>
      <c r="AG97" s="104">
        <v>0</v>
      </c>
      <c r="AH97" s="104">
        <v>0</v>
      </c>
      <c r="AI97" s="104">
        <v>0</v>
      </c>
      <c r="AJ97" s="104">
        <v>-2748340</v>
      </c>
      <c r="AK97" s="104">
        <v>-2748340</v>
      </c>
      <c r="AL97" s="104">
        <v>-962740</v>
      </c>
      <c r="AM97" s="104">
        <v>-962740</v>
      </c>
      <c r="AN97" s="104">
        <v>-932500</v>
      </c>
      <c r="AO97" s="104">
        <v>-932500</v>
      </c>
      <c r="AP97" s="104">
        <v>0</v>
      </c>
      <c r="AQ97" s="104">
        <v>0</v>
      </c>
      <c r="AR97" s="104">
        <v>0</v>
      </c>
      <c r="AS97" s="104">
        <v>0</v>
      </c>
      <c r="AT97" s="104">
        <v>0</v>
      </c>
      <c r="AU97" s="104">
        <v>0</v>
      </c>
      <c r="AV97" s="104">
        <v>-4036410</v>
      </c>
      <c r="AW97" s="104">
        <v>-4036410</v>
      </c>
      <c r="AX97" s="104">
        <v>-4036410</v>
      </c>
      <c r="AY97" s="104">
        <v>0</v>
      </c>
      <c r="AZ97" s="104">
        <v>0</v>
      </c>
      <c r="BA97" s="104">
        <v>0</v>
      </c>
      <c r="BB97" s="104">
        <v>0</v>
      </c>
      <c r="BC97" s="104">
        <v>0</v>
      </c>
      <c r="BD97" s="104">
        <v>0</v>
      </c>
      <c r="BE97" s="104">
        <v>0</v>
      </c>
      <c r="BF97" s="104">
        <v>0</v>
      </c>
      <c r="BG97" s="104">
        <v>0</v>
      </c>
      <c r="BH97" s="104">
        <v>0</v>
      </c>
      <c r="BI97" s="104">
        <v>0</v>
      </c>
      <c r="BJ97" s="104">
        <v>0</v>
      </c>
      <c r="BK97" s="104">
        <v>0</v>
      </c>
      <c r="BL97" s="104">
        <v>0</v>
      </c>
      <c r="BM97" s="104">
        <v>0</v>
      </c>
      <c r="BN97" s="104">
        <v>0</v>
      </c>
      <c r="BO97" s="104">
        <v>0</v>
      </c>
      <c r="BP97" s="104">
        <v>0</v>
      </c>
      <c r="BQ97" s="104"/>
      <c r="BR97" s="104"/>
      <c r="BS97" s="104"/>
      <c r="BT97" s="104"/>
      <c r="BV97" s="144"/>
      <c r="BW97" s="144"/>
      <c r="BX97" s="144"/>
      <c r="BY97" s="144"/>
      <c r="BZ97" s="144"/>
      <c r="CA97" s="144"/>
      <c r="CB97" s="144"/>
      <c r="CC97" s="144"/>
      <c r="CD97" s="144"/>
      <c r="CE97" s="144"/>
      <c r="CF97" s="144"/>
      <c r="CG97" s="144"/>
    </row>
    <row r="98" spans="1:85" hidden="1" outlineLevel="3" x14ac:dyDescent="0.25">
      <c r="A98" s="105" t="s">
        <v>1753</v>
      </c>
      <c r="B98" s="105">
        <f t="shared" si="12"/>
        <v>6</v>
      </c>
      <c r="C98" s="105" t="s">
        <v>175</v>
      </c>
      <c r="D98" s="105" t="s">
        <v>118</v>
      </c>
      <c r="E98" s="26">
        <f t="shared" si="16"/>
        <v>0</v>
      </c>
      <c r="F98" s="26">
        <f t="shared" si="18"/>
        <v>0</v>
      </c>
      <c r="G98" s="26">
        <f t="shared" si="19"/>
        <v>-4036410</v>
      </c>
      <c r="H98" s="26">
        <f t="shared" si="17"/>
        <v>0</v>
      </c>
      <c r="I98" s="26">
        <f t="shared" si="13"/>
        <v>0</v>
      </c>
      <c r="J98" s="26">
        <f t="shared" si="14"/>
        <v>0</v>
      </c>
      <c r="K98" s="26">
        <f t="shared" si="15"/>
        <v>0</v>
      </c>
      <c r="L98" s="150"/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-4036410</v>
      </c>
      <c r="AW98" s="26">
        <v>-4036410</v>
      </c>
      <c r="AX98" s="26">
        <v>-4036410</v>
      </c>
      <c r="AY98" s="26">
        <v>0</v>
      </c>
      <c r="AZ98" s="26">
        <v>0</v>
      </c>
      <c r="BA98" s="26">
        <v>0</v>
      </c>
      <c r="BB98" s="26">
        <v>0</v>
      </c>
      <c r="BC98" s="26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0</v>
      </c>
      <c r="BI98" s="26">
        <v>0</v>
      </c>
      <c r="BJ98" s="26">
        <v>0</v>
      </c>
      <c r="BK98" s="26">
        <v>0</v>
      </c>
      <c r="BL98" s="26">
        <v>0</v>
      </c>
      <c r="BM98" s="26">
        <v>0</v>
      </c>
      <c r="BN98" s="26">
        <v>0</v>
      </c>
      <c r="BO98" s="26">
        <v>0</v>
      </c>
      <c r="BP98" s="26">
        <v>0</v>
      </c>
      <c r="BQ98" s="26"/>
      <c r="BR98" s="26"/>
      <c r="BS98" s="26"/>
      <c r="BT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</row>
    <row r="99" spans="1:85" hidden="1" outlineLevel="3" x14ac:dyDescent="0.25">
      <c r="A99" s="105" t="s">
        <v>1753</v>
      </c>
      <c r="B99" s="105">
        <f t="shared" si="12"/>
        <v>6</v>
      </c>
      <c r="C99" s="105" t="s">
        <v>176</v>
      </c>
      <c r="D99" s="105" t="s">
        <v>76</v>
      </c>
      <c r="E99" s="26">
        <f t="shared" si="16"/>
        <v>0</v>
      </c>
      <c r="F99" s="26">
        <f t="shared" si="18"/>
        <v>-2748340</v>
      </c>
      <c r="G99" s="26">
        <f t="shared" si="19"/>
        <v>0</v>
      </c>
      <c r="H99" s="26">
        <f t="shared" si="17"/>
        <v>0</v>
      </c>
      <c r="I99" s="26">
        <f t="shared" si="13"/>
        <v>0</v>
      </c>
      <c r="J99" s="26">
        <f t="shared" si="14"/>
        <v>0</v>
      </c>
      <c r="K99" s="26">
        <f t="shared" si="15"/>
        <v>0</v>
      </c>
      <c r="L99" s="150"/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  <c r="T99" s="26">
        <v>0</v>
      </c>
      <c r="U99" s="26">
        <v>0</v>
      </c>
      <c r="V99" s="26">
        <v>0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6">
        <v>0</v>
      </c>
      <c r="AD99" s="26">
        <v>0</v>
      </c>
      <c r="AE99" s="26">
        <v>0</v>
      </c>
      <c r="AF99" s="26">
        <v>0</v>
      </c>
      <c r="AG99" s="26">
        <v>0</v>
      </c>
      <c r="AH99" s="26">
        <v>0</v>
      </c>
      <c r="AI99" s="26">
        <v>0</v>
      </c>
      <c r="AJ99" s="26">
        <v>-2748340</v>
      </c>
      <c r="AK99" s="26">
        <v>-2748340</v>
      </c>
      <c r="AL99" s="26">
        <v>-962740</v>
      </c>
      <c r="AM99" s="26">
        <v>-962740</v>
      </c>
      <c r="AN99" s="26">
        <v>-932500</v>
      </c>
      <c r="AO99" s="26">
        <v>-932500</v>
      </c>
      <c r="AP99" s="26">
        <v>0</v>
      </c>
      <c r="AQ99" s="26">
        <v>0</v>
      </c>
      <c r="AR99" s="26">
        <v>0</v>
      </c>
      <c r="AS99" s="26">
        <v>0</v>
      </c>
      <c r="AT99" s="26">
        <v>0</v>
      </c>
      <c r="AU99" s="26">
        <v>0</v>
      </c>
      <c r="AV99" s="26">
        <v>0</v>
      </c>
      <c r="AW99" s="26">
        <v>0</v>
      </c>
      <c r="AX99" s="26">
        <v>0</v>
      </c>
      <c r="AY99" s="26">
        <v>0</v>
      </c>
      <c r="AZ99" s="26">
        <v>0</v>
      </c>
      <c r="BA99" s="26">
        <v>0</v>
      </c>
      <c r="BB99" s="26">
        <v>0</v>
      </c>
      <c r="BC99" s="26">
        <v>0</v>
      </c>
      <c r="BD99" s="26">
        <v>0</v>
      </c>
      <c r="BE99" s="26">
        <v>0</v>
      </c>
      <c r="BF99" s="26">
        <v>0</v>
      </c>
      <c r="BG99" s="26">
        <v>0</v>
      </c>
      <c r="BH99" s="26">
        <v>0</v>
      </c>
      <c r="BI99" s="26">
        <v>0</v>
      </c>
      <c r="BJ99" s="26">
        <v>0</v>
      </c>
      <c r="BK99" s="26">
        <v>0</v>
      </c>
      <c r="BL99" s="26">
        <v>0</v>
      </c>
      <c r="BM99" s="26">
        <v>0</v>
      </c>
      <c r="BN99" s="26">
        <v>0</v>
      </c>
      <c r="BO99" s="26">
        <v>0</v>
      </c>
      <c r="BP99" s="26">
        <v>0</v>
      </c>
      <c r="BQ99" s="26"/>
      <c r="BR99" s="26"/>
      <c r="BS99" s="26"/>
      <c r="BT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</row>
    <row r="100" spans="1:85" hidden="1" outlineLevel="3" x14ac:dyDescent="0.25">
      <c r="A100" s="105" t="s">
        <v>1753</v>
      </c>
      <c r="B100" s="105">
        <f t="shared" si="12"/>
        <v>6</v>
      </c>
      <c r="C100" s="105" t="s">
        <v>177</v>
      </c>
      <c r="D100" s="105" t="s">
        <v>135</v>
      </c>
      <c r="E100" s="26">
        <f t="shared" si="16"/>
        <v>0</v>
      </c>
      <c r="F100" s="26">
        <f t="shared" si="18"/>
        <v>0</v>
      </c>
      <c r="G100" s="26">
        <f t="shared" si="19"/>
        <v>0</v>
      </c>
      <c r="H100" s="26">
        <f t="shared" si="17"/>
        <v>0</v>
      </c>
      <c r="I100" s="26">
        <f t="shared" si="13"/>
        <v>0</v>
      </c>
      <c r="J100" s="26">
        <f t="shared" si="14"/>
        <v>0</v>
      </c>
      <c r="K100" s="26">
        <f t="shared" si="15"/>
        <v>0</v>
      </c>
      <c r="L100" s="150"/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6">
        <v>0</v>
      </c>
      <c r="AE100" s="26">
        <v>0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0</v>
      </c>
      <c r="AL100" s="26">
        <v>0</v>
      </c>
      <c r="AM100" s="26">
        <v>0</v>
      </c>
      <c r="AN100" s="26">
        <v>0</v>
      </c>
      <c r="AO100" s="26">
        <v>0</v>
      </c>
      <c r="AP100" s="26">
        <v>0</v>
      </c>
      <c r="AQ100" s="26">
        <v>0</v>
      </c>
      <c r="AR100" s="26">
        <v>0</v>
      </c>
      <c r="AS100" s="26">
        <v>0</v>
      </c>
      <c r="AT100" s="26">
        <v>0</v>
      </c>
      <c r="AU100" s="26">
        <v>0</v>
      </c>
      <c r="AV100" s="26">
        <v>0</v>
      </c>
      <c r="AW100" s="26">
        <v>0</v>
      </c>
      <c r="AX100" s="26">
        <v>0</v>
      </c>
      <c r="AY100" s="26">
        <v>0</v>
      </c>
      <c r="AZ100" s="26">
        <v>0</v>
      </c>
      <c r="BA100" s="26">
        <v>0</v>
      </c>
      <c r="BB100" s="26">
        <v>0</v>
      </c>
      <c r="BC100" s="26">
        <v>0</v>
      </c>
      <c r="BD100" s="26">
        <v>0</v>
      </c>
      <c r="BE100" s="26">
        <v>0</v>
      </c>
      <c r="BF100" s="26">
        <v>0</v>
      </c>
      <c r="BG100" s="26">
        <v>0</v>
      </c>
      <c r="BH100" s="26">
        <v>0</v>
      </c>
      <c r="BI100" s="26">
        <v>0</v>
      </c>
      <c r="BJ100" s="26">
        <v>0</v>
      </c>
      <c r="BK100" s="26">
        <v>0</v>
      </c>
      <c r="BL100" s="26">
        <v>0</v>
      </c>
      <c r="BM100" s="26">
        <v>0</v>
      </c>
      <c r="BN100" s="26">
        <v>0</v>
      </c>
      <c r="BO100" s="26">
        <v>0</v>
      </c>
      <c r="BP100" s="26">
        <v>0</v>
      </c>
      <c r="BQ100" s="26"/>
      <c r="BR100" s="26"/>
      <c r="BS100" s="26"/>
      <c r="BT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</row>
    <row r="101" spans="1:85" hidden="1" outlineLevel="1" x14ac:dyDescent="0.25">
      <c r="A101" s="101" t="s">
        <v>1753</v>
      </c>
      <c r="B101" s="101">
        <f t="shared" si="12"/>
        <v>2</v>
      </c>
      <c r="C101" s="101" t="s">
        <v>178</v>
      </c>
      <c r="D101" s="101" t="s">
        <v>1873</v>
      </c>
      <c r="E101" s="102">
        <f t="shared" si="16"/>
        <v>3292903179.1999998</v>
      </c>
      <c r="F101" s="102">
        <f t="shared" si="18"/>
        <v>10494963793.950001</v>
      </c>
      <c r="G101" s="102">
        <f t="shared" si="19"/>
        <v>17076795807.52</v>
      </c>
      <c r="H101" s="102">
        <f t="shared" si="17"/>
        <v>10040312939.99</v>
      </c>
      <c r="I101" s="102">
        <f t="shared" si="13"/>
        <v>17859495882.189999</v>
      </c>
      <c r="J101" s="102">
        <f t="shared" si="14"/>
        <v>15181023476.15</v>
      </c>
      <c r="K101" s="102">
        <f t="shared" si="15"/>
        <v>0</v>
      </c>
      <c r="L101" s="150"/>
      <c r="M101" s="102">
        <v>3703365561</v>
      </c>
      <c r="N101" s="102">
        <v>4167928671</v>
      </c>
      <c r="O101" s="102">
        <v>4061004447</v>
      </c>
      <c r="P101" s="102">
        <v>4205033817</v>
      </c>
      <c r="Q101" s="102">
        <v>4561917559</v>
      </c>
      <c r="R101" s="102">
        <v>4791041562</v>
      </c>
      <c r="S101" s="102">
        <v>4367581795</v>
      </c>
      <c r="T101" s="102">
        <v>4999790715</v>
      </c>
      <c r="U101" s="102">
        <v>4660504078</v>
      </c>
      <c r="V101" s="102">
        <v>5967834317</v>
      </c>
      <c r="W101" s="102">
        <v>6808788762.1999998</v>
      </c>
      <c r="X101" s="102">
        <v>3292903179.1999998</v>
      </c>
      <c r="Y101" s="102">
        <v>5897489775</v>
      </c>
      <c r="Z101" s="102">
        <v>6040566347.6999998</v>
      </c>
      <c r="AA101" s="102">
        <v>5595214679.5699997</v>
      </c>
      <c r="AB101" s="102">
        <v>6018774465.2700005</v>
      </c>
      <c r="AC101" s="102">
        <v>6533976986.1899996</v>
      </c>
      <c r="AD101" s="102">
        <v>7411947180.1899996</v>
      </c>
      <c r="AE101" s="102">
        <v>7334867896.75</v>
      </c>
      <c r="AF101" s="102">
        <v>7401216444.8100004</v>
      </c>
      <c r="AG101" s="102">
        <v>7998269810.0900002</v>
      </c>
      <c r="AH101" s="102">
        <v>8434120785.1999998</v>
      </c>
      <c r="AI101" s="102">
        <v>10012916617.59</v>
      </c>
      <c r="AJ101" s="102">
        <v>10494963793.950001</v>
      </c>
      <c r="AK101" s="102">
        <v>8468461227.6300001</v>
      </c>
      <c r="AL101" s="102">
        <v>9293871942.6900005</v>
      </c>
      <c r="AM101" s="102">
        <v>9232240817.0300007</v>
      </c>
      <c r="AN101" s="102">
        <v>10487238161.1</v>
      </c>
      <c r="AO101" s="102">
        <v>9384914138.3400002</v>
      </c>
      <c r="AP101" s="102">
        <v>10389752128.870001</v>
      </c>
      <c r="AQ101" s="102">
        <v>10528877283.059999</v>
      </c>
      <c r="AR101" s="102">
        <v>11193424426.379999</v>
      </c>
      <c r="AS101" s="102">
        <v>11811564286.74</v>
      </c>
      <c r="AT101" s="102">
        <v>11256168688.9</v>
      </c>
      <c r="AU101" s="102">
        <v>13151992255.92</v>
      </c>
      <c r="AV101" s="102">
        <v>17076795807.52</v>
      </c>
      <c r="AW101" s="102">
        <v>11498081274.700001</v>
      </c>
      <c r="AX101" s="102">
        <v>15021535570.889999</v>
      </c>
      <c r="AY101" s="102">
        <v>12930408449.700001</v>
      </c>
      <c r="AZ101" s="102">
        <v>14504098820.700001</v>
      </c>
      <c r="BA101" s="102">
        <v>13768173884.700001</v>
      </c>
      <c r="BB101" s="102">
        <v>15196737358</v>
      </c>
      <c r="BC101" s="102">
        <v>16736414964.33</v>
      </c>
      <c r="BD101" s="102">
        <v>17859495882.189999</v>
      </c>
      <c r="BE101" s="102">
        <v>14900909117.190001</v>
      </c>
      <c r="BF101" s="102">
        <v>15425150051.190001</v>
      </c>
      <c r="BG101" s="102">
        <v>14377647804.190001</v>
      </c>
      <c r="BH101" s="102">
        <v>10040312939.99</v>
      </c>
      <c r="BI101" s="102">
        <v>10895075282.99</v>
      </c>
      <c r="BJ101" s="102">
        <v>11735870808.99</v>
      </c>
      <c r="BK101" s="102">
        <v>12803763545.24</v>
      </c>
      <c r="BL101" s="102">
        <v>13506063802.48</v>
      </c>
      <c r="BM101" s="102">
        <v>12770321833.15</v>
      </c>
      <c r="BN101" s="102">
        <v>13772003162.15</v>
      </c>
      <c r="BO101" s="102">
        <v>14632038080.15</v>
      </c>
      <c r="BP101" s="102">
        <v>15181023476.15</v>
      </c>
      <c r="BQ101" s="102"/>
      <c r="BR101" s="102"/>
      <c r="BS101" s="102"/>
      <c r="BT101" s="102"/>
      <c r="BU101" s="24" t="s">
        <v>2007</v>
      </c>
      <c r="BV101" s="143"/>
      <c r="BW101" s="143"/>
      <c r="BX101" s="143"/>
      <c r="BY101" s="143"/>
      <c r="BZ101" s="143"/>
      <c r="CA101" s="143"/>
      <c r="CB101" s="143"/>
      <c r="CC101" s="143"/>
      <c r="CD101" s="143"/>
      <c r="CE101" s="143"/>
      <c r="CF101" s="143"/>
      <c r="CG101" s="143"/>
    </row>
    <row r="102" spans="1:85" hidden="1" outlineLevel="1" collapsed="1" x14ac:dyDescent="0.25">
      <c r="A102" s="103" t="s">
        <v>1753</v>
      </c>
      <c r="B102" s="103">
        <f t="shared" si="12"/>
        <v>4</v>
      </c>
      <c r="C102" s="103" t="s">
        <v>179</v>
      </c>
      <c r="D102" s="103" t="s">
        <v>180</v>
      </c>
      <c r="E102" s="104">
        <f t="shared" si="16"/>
        <v>2047170533.2</v>
      </c>
      <c r="F102" s="104">
        <f t="shared" si="18"/>
        <v>3259345980.21</v>
      </c>
      <c r="G102" s="104">
        <f t="shared" si="19"/>
        <v>3968723179.21</v>
      </c>
      <c r="H102" s="104">
        <f t="shared" si="17"/>
        <v>4807173729.5100002</v>
      </c>
      <c r="I102" s="104">
        <f t="shared" si="13"/>
        <v>3784765685.5100002</v>
      </c>
      <c r="J102" s="104">
        <f t="shared" si="14"/>
        <v>5169067195</v>
      </c>
      <c r="K102" s="104">
        <f>J102-H102</f>
        <v>361893465.48999977</v>
      </c>
      <c r="L102" s="150"/>
      <c r="M102" s="104">
        <v>2945007542</v>
      </c>
      <c r="N102" s="104">
        <v>3277680812</v>
      </c>
      <c r="O102" s="104">
        <v>2828073402</v>
      </c>
      <c r="P102" s="104">
        <v>2953329366</v>
      </c>
      <c r="Q102" s="104">
        <v>3139906034</v>
      </c>
      <c r="R102" s="104">
        <v>3193491581</v>
      </c>
      <c r="S102" s="104">
        <v>2610714131</v>
      </c>
      <c r="T102" s="104">
        <v>2981517849</v>
      </c>
      <c r="U102" s="104">
        <v>2518082529</v>
      </c>
      <c r="V102" s="104">
        <v>3286652701</v>
      </c>
      <c r="W102" s="104">
        <v>3971949144.1999998</v>
      </c>
      <c r="X102" s="104">
        <v>2047170533.2</v>
      </c>
      <c r="Y102" s="104">
        <v>2996089933.6999998</v>
      </c>
      <c r="Z102" s="104">
        <v>3472174376.2399998</v>
      </c>
      <c r="AA102" s="104">
        <v>2824098629.1100001</v>
      </c>
      <c r="AB102" s="104">
        <v>2612798851.3099999</v>
      </c>
      <c r="AC102" s="104">
        <v>2923830264.0100002</v>
      </c>
      <c r="AD102" s="104">
        <v>3708295454.0100002</v>
      </c>
      <c r="AE102" s="104">
        <v>3692558271.0100002</v>
      </c>
      <c r="AF102" s="104">
        <v>3973319044.0100002</v>
      </c>
      <c r="AG102" s="104">
        <v>3535543897.0100002</v>
      </c>
      <c r="AH102" s="104">
        <v>3218396445.0100002</v>
      </c>
      <c r="AI102" s="104">
        <v>3892924429.0100002</v>
      </c>
      <c r="AJ102" s="104">
        <v>3259345980.21</v>
      </c>
      <c r="AK102" s="104">
        <v>2632484167.21</v>
      </c>
      <c r="AL102" s="104">
        <v>3249910775.21</v>
      </c>
      <c r="AM102" s="104">
        <v>2995390835.21</v>
      </c>
      <c r="AN102" s="104">
        <v>3495900673.21</v>
      </c>
      <c r="AO102" s="104">
        <v>2974890409.21</v>
      </c>
      <c r="AP102" s="104">
        <v>3629178091.21</v>
      </c>
      <c r="AQ102" s="104">
        <v>3488084389.21</v>
      </c>
      <c r="AR102" s="104">
        <v>3676488226.21</v>
      </c>
      <c r="AS102" s="104">
        <v>3976332773.21</v>
      </c>
      <c r="AT102" s="104">
        <v>3833290306.21</v>
      </c>
      <c r="AU102" s="104">
        <v>4001560274.21</v>
      </c>
      <c r="AV102" s="104">
        <v>3968723179.21</v>
      </c>
      <c r="AW102" s="104">
        <v>3720360139.21</v>
      </c>
      <c r="AX102" s="104">
        <v>4080604986.21</v>
      </c>
      <c r="AY102" s="104">
        <v>4079820734.21</v>
      </c>
      <c r="AZ102" s="104">
        <v>4432566999.21</v>
      </c>
      <c r="BA102" s="104">
        <v>3497848599.21</v>
      </c>
      <c r="BB102" s="104">
        <v>2989500170.5100002</v>
      </c>
      <c r="BC102" s="104">
        <v>3951702081.5100002</v>
      </c>
      <c r="BD102" s="104">
        <v>3784765685.5100002</v>
      </c>
      <c r="BE102" s="104">
        <v>3920212469.5100002</v>
      </c>
      <c r="BF102" s="104">
        <v>3509658275.5100002</v>
      </c>
      <c r="BG102" s="104">
        <v>3516947477.5100002</v>
      </c>
      <c r="BH102" s="104">
        <v>4807173729.5100002</v>
      </c>
      <c r="BI102" s="104">
        <v>5304080494.5100002</v>
      </c>
      <c r="BJ102" s="104">
        <v>6012285554.5100002</v>
      </c>
      <c r="BK102" s="104">
        <v>6605709414.7600002</v>
      </c>
      <c r="BL102" s="104">
        <v>6331972906</v>
      </c>
      <c r="BM102" s="104">
        <v>5781715783</v>
      </c>
      <c r="BN102" s="104">
        <v>5434323266</v>
      </c>
      <c r="BO102" s="104">
        <v>5811754954</v>
      </c>
      <c r="BP102" s="104">
        <v>5169067195</v>
      </c>
      <c r="BQ102" s="104"/>
      <c r="BR102" s="104"/>
      <c r="BS102" s="104"/>
      <c r="BT102" s="104"/>
      <c r="BU102" s="24" t="s">
        <v>2007</v>
      </c>
      <c r="BV102" s="144"/>
      <c r="BW102" s="144"/>
      <c r="BX102" s="144"/>
      <c r="BY102" s="144"/>
      <c r="BZ102" s="144"/>
      <c r="CA102" s="144"/>
      <c r="CB102" s="144"/>
      <c r="CC102" s="144"/>
      <c r="CD102" s="144"/>
      <c r="CE102" s="144"/>
      <c r="CF102" s="144"/>
      <c r="CG102" s="144"/>
    </row>
    <row r="103" spans="1:85" hidden="1" outlineLevel="2" x14ac:dyDescent="0.25">
      <c r="A103" s="105" t="s">
        <v>1753</v>
      </c>
      <c r="B103" s="105">
        <f t="shared" si="12"/>
        <v>6</v>
      </c>
      <c r="C103" s="105" t="s">
        <v>181</v>
      </c>
      <c r="D103" s="105" t="s">
        <v>182</v>
      </c>
      <c r="E103" s="26">
        <f t="shared" si="16"/>
        <v>2047170533.2</v>
      </c>
      <c r="F103" s="26">
        <f t="shared" si="18"/>
        <v>3170478720.21</v>
      </c>
      <c r="G103" s="26">
        <f t="shared" si="19"/>
        <v>3967461379.21</v>
      </c>
      <c r="H103" s="26">
        <f t="shared" si="17"/>
        <v>4675986651.5100002</v>
      </c>
      <c r="I103" s="26">
        <f t="shared" si="13"/>
        <v>3678148989.5100002</v>
      </c>
      <c r="J103" s="26">
        <f t="shared" si="14"/>
        <v>5037880117</v>
      </c>
      <c r="K103" s="26"/>
      <c r="L103" s="150"/>
      <c r="M103" s="26">
        <v>2945007542</v>
      </c>
      <c r="N103" s="26">
        <v>3277680812</v>
      </c>
      <c r="O103" s="26">
        <v>2828073402</v>
      </c>
      <c r="P103" s="26">
        <v>2953329366</v>
      </c>
      <c r="Q103" s="26">
        <v>3139906034</v>
      </c>
      <c r="R103" s="26">
        <v>3193491581</v>
      </c>
      <c r="S103" s="26">
        <v>2610714131</v>
      </c>
      <c r="T103" s="26">
        <v>2981517849</v>
      </c>
      <c r="U103" s="26">
        <v>2518082529</v>
      </c>
      <c r="V103" s="26">
        <v>3286652701</v>
      </c>
      <c r="W103" s="26">
        <v>3971949144.1999998</v>
      </c>
      <c r="X103" s="26">
        <v>2047170533.2</v>
      </c>
      <c r="Y103" s="26">
        <v>2996089933.6999998</v>
      </c>
      <c r="Z103" s="26">
        <v>3472174376.2399998</v>
      </c>
      <c r="AA103" s="26">
        <v>2824098629.1100001</v>
      </c>
      <c r="AB103" s="26">
        <v>2612798851.3099999</v>
      </c>
      <c r="AC103" s="26">
        <v>2923830264.0100002</v>
      </c>
      <c r="AD103" s="26">
        <v>3708295454.0100002</v>
      </c>
      <c r="AE103" s="26">
        <v>3692558271.0100002</v>
      </c>
      <c r="AF103" s="26">
        <v>3973319044.0100002</v>
      </c>
      <c r="AG103" s="26">
        <v>3535543897.0100002</v>
      </c>
      <c r="AH103" s="26">
        <v>3218396445.0100002</v>
      </c>
      <c r="AI103" s="26">
        <v>3892924429.0100002</v>
      </c>
      <c r="AJ103" s="26">
        <v>3170478720.21</v>
      </c>
      <c r="AK103" s="26">
        <v>2540643910.21</v>
      </c>
      <c r="AL103" s="26">
        <v>3161064454.21</v>
      </c>
      <c r="AM103" s="26">
        <v>2912494234.21</v>
      </c>
      <c r="AN103" s="26">
        <v>3409321287.21</v>
      </c>
      <c r="AO103" s="26">
        <v>2878505712.21</v>
      </c>
      <c r="AP103" s="26">
        <v>3523151447.21</v>
      </c>
      <c r="AQ103" s="26">
        <v>3386276057.21</v>
      </c>
      <c r="AR103" s="26">
        <v>3572294464.21</v>
      </c>
      <c r="AS103" s="26">
        <v>3867613266.21</v>
      </c>
      <c r="AT103" s="26">
        <v>3721439522.21</v>
      </c>
      <c r="AU103" s="26">
        <v>3897808528.21</v>
      </c>
      <c r="AV103" s="26">
        <v>3967461379.21</v>
      </c>
      <c r="AW103" s="26">
        <v>3505941381.21</v>
      </c>
      <c r="AX103" s="26">
        <v>3963987509.21</v>
      </c>
      <c r="AY103" s="26">
        <v>3902792044.21</v>
      </c>
      <c r="AZ103" s="26">
        <v>4224200191.21</v>
      </c>
      <c r="BA103" s="26">
        <v>3383921620.21</v>
      </c>
      <c r="BB103" s="26">
        <v>2874738531.5100002</v>
      </c>
      <c r="BC103" s="26">
        <v>3827666492.5100002</v>
      </c>
      <c r="BD103" s="26">
        <v>3678148989.5100002</v>
      </c>
      <c r="BE103" s="26">
        <v>3795434495.5100002</v>
      </c>
      <c r="BF103" s="26">
        <v>3386546300.5100002</v>
      </c>
      <c r="BG103" s="26">
        <v>3516947477.5100002</v>
      </c>
      <c r="BH103" s="26">
        <v>4675986651.5100002</v>
      </c>
      <c r="BI103" s="26">
        <v>5172893416.5100002</v>
      </c>
      <c r="BJ103" s="26">
        <v>5881098476.5100002</v>
      </c>
      <c r="BK103" s="26">
        <v>6474522336.7600002</v>
      </c>
      <c r="BL103" s="26">
        <v>6200785828</v>
      </c>
      <c r="BM103" s="26">
        <v>5650528705</v>
      </c>
      <c r="BN103" s="26">
        <v>5303136188</v>
      </c>
      <c r="BO103" s="26">
        <v>5680567876</v>
      </c>
      <c r="BP103" s="26">
        <v>5037880117</v>
      </c>
      <c r="BQ103" s="26"/>
      <c r="BR103" s="26"/>
      <c r="BS103" s="26"/>
      <c r="BT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</row>
    <row r="104" spans="1:85" hidden="1" outlineLevel="2" x14ac:dyDescent="0.25">
      <c r="A104" s="105" t="s">
        <v>1753</v>
      </c>
      <c r="B104" s="105">
        <f t="shared" si="12"/>
        <v>6</v>
      </c>
      <c r="C104" s="105" t="s">
        <v>183</v>
      </c>
      <c r="D104" s="105" t="s">
        <v>184</v>
      </c>
      <c r="E104" s="26">
        <f t="shared" si="16"/>
        <v>0</v>
      </c>
      <c r="F104" s="26">
        <f t="shared" si="18"/>
        <v>88867260</v>
      </c>
      <c r="G104" s="26">
        <f t="shared" si="19"/>
        <v>1261800</v>
      </c>
      <c r="H104" s="26">
        <f t="shared" si="17"/>
        <v>131187078</v>
      </c>
      <c r="I104" s="26">
        <f t="shared" si="13"/>
        <v>106616696</v>
      </c>
      <c r="J104" s="26">
        <f t="shared" si="14"/>
        <v>131187078</v>
      </c>
      <c r="K104" s="26">
        <f t="shared" si="15"/>
        <v>0</v>
      </c>
      <c r="L104" s="150"/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  <c r="S104" s="26">
        <v>0</v>
      </c>
      <c r="T104" s="26">
        <v>0</v>
      </c>
      <c r="U104" s="26">
        <v>0</v>
      </c>
      <c r="V104" s="26">
        <v>0</v>
      </c>
      <c r="W104" s="26">
        <v>0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6">
        <v>0</v>
      </c>
      <c r="AD104" s="26">
        <v>0</v>
      </c>
      <c r="AE104" s="26">
        <v>0</v>
      </c>
      <c r="AF104" s="26">
        <v>0</v>
      </c>
      <c r="AG104" s="26">
        <v>0</v>
      </c>
      <c r="AH104" s="26">
        <v>0</v>
      </c>
      <c r="AI104" s="26">
        <v>0</v>
      </c>
      <c r="AJ104" s="26">
        <v>88867260</v>
      </c>
      <c r="AK104" s="26">
        <v>91840257</v>
      </c>
      <c r="AL104" s="26">
        <v>88846321</v>
      </c>
      <c r="AM104" s="26">
        <v>82896601</v>
      </c>
      <c r="AN104" s="26">
        <v>86579386</v>
      </c>
      <c r="AO104" s="26">
        <v>96384697</v>
      </c>
      <c r="AP104" s="26">
        <v>106026644</v>
      </c>
      <c r="AQ104" s="26">
        <v>101808332</v>
      </c>
      <c r="AR104" s="26">
        <v>104193762</v>
      </c>
      <c r="AS104" s="26">
        <v>108719507</v>
      </c>
      <c r="AT104" s="26">
        <v>111850784</v>
      </c>
      <c r="AU104" s="26">
        <v>103751746</v>
      </c>
      <c r="AV104" s="26">
        <v>1261800</v>
      </c>
      <c r="AW104" s="26">
        <v>214418758</v>
      </c>
      <c r="AX104" s="26">
        <v>116617477</v>
      </c>
      <c r="AY104" s="26">
        <v>177028690</v>
      </c>
      <c r="AZ104" s="26">
        <v>208366808</v>
      </c>
      <c r="BA104" s="26">
        <v>113926979</v>
      </c>
      <c r="BB104" s="26">
        <v>114761639</v>
      </c>
      <c r="BC104" s="26">
        <v>124035589</v>
      </c>
      <c r="BD104" s="26">
        <v>106616696</v>
      </c>
      <c r="BE104" s="26">
        <v>124777974</v>
      </c>
      <c r="BF104" s="26">
        <v>123111975</v>
      </c>
      <c r="BG104" s="26">
        <v>0</v>
      </c>
      <c r="BH104" s="26">
        <v>131187078</v>
      </c>
      <c r="BI104" s="83">
        <v>131187078</v>
      </c>
      <c r="BJ104" s="83">
        <v>131187078</v>
      </c>
      <c r="BK104" s="83">
        <v>131187078</v>
      </c>
      <c r="BL104" s="83">
        <v>131187078</v>
      </c>
      <c r="BM104" s="83">
        <v>131187078</v>
      </c>
      <c r="BN104" s="83">
        <v>131187078</v>
      </c>
      <c r="BO104" s="83">
        <v>131187078</v>
      </c>
      <c r="BP104" s="83">
        <v>131187078</v>
      </c>
      <c r="BQ104" s="26"/>
      <c r="BR104" s="26"/>
      <c r="BS104" s="26"/>
      <c r="BT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</row>
    <row r="105" spans="1:85" hidden="1" outlineLevel="1" collapsed="1" x14ac:dyDescent="0.25">
      <c r="A105" s="103" t="s">
        <v>1753</v>
      </c>
      <c r="B105" s="103">
        <f t="shared" si="12"/>
        <v>4</v>
      </c>
      <c r="C105" s="103" t="s">
        <v>185</v>
      </c>
      <c r="D105" s="103" t="s">
        <v>186</v>
      </c>
      <c r="E105" s="104">
        <f t="shared" si="16"/>
        <v>540307338</v>
      </c>
      <c r="F105" s="104">
        <f t="shared" si="18"/>
        <v>773787395</v>
      </c>
      <c r="G105" s="104">
        <f t="shared" si="19"/>
        <v>1290730</v>
      </c>
      <c r="H105" s="104">
        <f t="shared" si="17"/>
        <v>44263019</v>
      </c>
      <c r="I105" s="104">
        <f t="shared" si="13"/>
        <v>306269262</v>
      </c>
      <c r="J105" s="104">
        <f t="shared" si="14"/>
        <v>67927079</v>
      </c>
      <c r="K105" s="104">
        <f>J105-H105</f>
        <v>23664060</v>
      </c>
      <c r="L105" s="150"/>
      <c r="M105" s="104">
        <v>0</v>
      </c>
      <c r="N105" s="104">
        <v>0</v>
      </c>
      <c r="O105" s="104">
        <v>0</v>
      </c>
      <c r="P105" s="104">
        <v>0</v>
      </c>
      <c r="Q105" s="104">
        <v>0</v>
      </c>
      <c r="R105" s="104">
        <v>0</v>
      </c>
      <c r="S105" s="104">
        <v>0</v>
      </c>
      <c r="T105" s="104">
        <v>0</v>
      </c>
      <c r="U105" s="104">
        <v>0</v>
      </c>
      <c r="V105" s="104">
        <v>0</v>
      </c>
      <c r="W105" s="104">
        <v>0</v>
      </c>
      <c r="X105" s="104">
        <v>540307338</v>
      </c>
      <c r="Y105" s="104">
        <v>540307338</v>
      </c>
      <c r="Z105" s="104">
        <v>625307338</v>
      </c>
      <c r="AA105" s="104">
        <v>528098338</v>
      </c>
      <c r="AB105" s="104">
        <v>688392250</v>
      </c>
      <c r="AC105" s="104">
        <v>698218436</v>
      </c>
      <c r="AD105" s="104">
        <v>709181716</v>
      </c>
      <c r="AE105" s="104">
        <v>719362851</v>
      </c>
      <c r="AF105" s="104">
        <v>728453057</v>
      </c>
      <c r="AG105" s="104">
        <v>739261617</v>
      </c>
      <c r="AH105" s="104">
        <v>752223980</v>
      </c>
      <c r="AI105" s="104">
        <v>762731154</v>
      </c>
      <c r="AJ105" s="104">
        <v>773787395</v>
      </c>
      <c r="AK105" s="104">
        <v>784256713</v>
      </c>
      <c r="AL105" s="104">
        <v>796889346</v>
      </c>
      <c r="AM105" s="104">
        <v>789472965</v>
      </c>
      <c r="AN105" s="104">
        <v>801273116</v>
      </c>
      <c r="AO105" s="104">
        <v>727748774</v>
      </c>
      <c r="AP105" s="104">
        <v>729789127</v>
      </c>
      <c r="AQ105" s="104">
        <v>603800539</v>
      </c>
      <c r="AR105" s="104">
        <v>517303629</v>
      </c>
      <c r="AS105" s="104">
        <v>517303629</v>
      </c>
      <c r="AT105" s="104">
        <v>517303629</v>
      </c>
      <c r="AU105" s="104">
        <v>517399329</v>
      </c>
      <c r="AV105" s="104">
        <v>1290730</v>
      </c>
      <c r="AW105" s="104">
        <v>1290730</v>
      </c>
      <c r="AX105" s="104">
        <v>1427080</v>
      </c>
      <c r="AY105" s="104">
        <v>1737075</v>
      </c>
      <c r="AZ105" s="104">
        <v>1737075</v>
      </c>
      <c r="BA105" s="104">
        <v>40124885</v>
      </c>
      <c r="BB105" s="104">
        <v>58534300</v>
      </c>
      <c r="BC105" s="104">
        <v>295203507</v>
      </c>
      <c r="BD105" s="104">
        <v>306269262</v>
      </c>
      <c r="BE105" s="104">
        <v>317335017</v>
      </c>
      <c r="BF105" s="104">
        <v>370809797</v>
      </c>
      <c r="BG105" s="104">
        <v>27664386</v>
      </c>
      <c r="BH105" s="104">
        <v>44263019</v>
      </c>
      <c r="BI105" s="104">
        <v>55328774</v>
      </c>
      <c r="BJ105" s="104">
        <v>66394529</v>
      </c>
      <c r="BK105" s="104">
        <v>78766034</v>
      </c>
      <c r="BL105" s="104">
        <v>90484664</v>
      </c>
      <c r="BM105" s="104">
        <v>102203294</v>
      </c>
      <c r="BN105" s="104">
        <v>44263019</v>
      </c>
      <c r="BO105" s="104">
        <v>63575749</v>
      </c>
      <c r="BP105" s="104">
        <v>67927079</v>
      </c>
      <c r="BQ105" s="104"/>
      <c r="BR105" s="104"/>
      <c r="BS105" s="104"/>
      <c r="BT105" s="104"/>
      <c r="BU105" s="24" t="s">
        <v>2007</v>
      </c>
      <c r="BV105" s="144"/>
      <c r="BW105" s="144"/>
      <c r="BX105" s="144"/>
      <c r="BY105" s="144"/>
      <c r="BZ105" s="144"/>
      <c r="CA105" s="144"/>
      <c r="CB105" s="144"/>
      <c r="CC105" s="144"/>
      <c r="CD105" s="144"/>
      <c r="CE105" s="144"/>
      <c r="CF105" s="144"/>
      <c r="CG105" s="144"/>
    </row>
    <row r="106" spans="1:85" hidden="1" outlineLevel="2" x14ac:dyDescent="0.25">
      <c r="A106" s="105" t="s">
        <v>1753</v>
      </c>
      <c r="B106" s="105">
        <f t="shared" si="12"/>
        <v>6</v>
      </c>
      <c r="C106" s="105" t="s">
        <v>187</v>
      </c>
      <c r="D106" s="105" t="s">
        <v>188</v>
      </c>
      <c r="E106" s="26">
        <f t="shared" si="16"/>
        <v>208362938</v>
      </c>
      <c r="F106" s="26">
        <f t="shared" si="18"/>
        <v>285331406</v>
      </c>
      <c r="G106" s="26">
        <f t="shared" si="19"/>
        <v>0</v>
      </c>
      <c r="H106" s="26">
        <f t="shared" si="17"/>
        <v>0</v>
      </c>
      <c r="I106" s="26">
        <f t="shared" si="13"/>
        <v>0</v>
      </c>
      <c r="J106" s="26">
        <f t="shared" si="14"/>
        <v>0</v>
      </c>
      <c r="K106" s="26">
        <f t="shared" si="15"/>
        <v>0</v>
      </c>
      <c r="L106" s="150"/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208362938</v>
      </c>
      <c r="Y106" s="26">
        <v>208362938</v>
      </c>
      <c r="Z106" s="26">
        <v>208362938</v>
      </c>
      <c r="AA106" s="26">
        <v>110508438</v>
      </c>
      <c r="AB106" s="26">
        <v>243458260</v>
      </c>
      <c r="AC106" s="26">
        <v>248371353</v>
      </c>
      <c r="AD106" s="26">
        <v>252864446</v>
      </c>
      <c r="AE106" s="26">
        <v>257777539</v>
      </c>
      <c r="AF106" s="26">
        <v>261954652</v>
      </c>
      <c r="AG106" s="26">
        <v>267850119</v>
      </c>
      <c r="AH106" s="26">
        <v>274507572</v>
      </c>
      <c r="AI106" s="26">
        <v>280101653</v>
      </c>
      <c r="AJ106" s="26">
        <v>285331406</v>
      </c>
      <c r="AK106" s="26">
        <v>290887631</v>
      </c>
      <c r="AL106" s="26">
        <v>297492084</v>
      </c>
      <c r="AM106" s="26">
        <v>283967210</v>
      </c>
      <c r="AN106" s="26">
        <v>289719181</v>
      </c>
      <c r="AO106" s="26">
        <v>295452159</v>
      </c>
      <c r="AP106" s="26">
        <v>295816826</v>
      </c>
      <c r="AQ106" s="26">
        <v>231720204</v>
      </c>
      <c r="AR106" s="26">
        <v>188819289</v>
      </c>
      <c r="AS106" s="26">
        <v>188819289</v>
      </c>
      <c r="AT106" s="26">
        <v>188819289</v>
      </c>
      <c r="AU106" s="26">
        <v>188819289</v>
      </c>
      <c r="AV106" s="26">
        <v>0</v>
      </c>
      <c r="AW106" s="26">
        <v>0</v>
      </c>
      <c r="AX106" s="26">
        <v>0</v>
      </c>
      <c r="AY106" s="26">
        <v>0</v>
      </c>
      <c r="AZ106" s="26">
        <v>0</v>
      </c>
      <c r="BA106" s="26">
        <v>0</v>
      </c>
      <c r="BB106" s="26">
        <v>0</v>
      </c>
      <c r="BC106" s="26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0</v>
      </c>
      <c r="BK106" s="26">
        <v>0</v>
      </c>
      <c r="BL106" s="26">
        <v>0</v>
      </c>
      <c r="BM106" s="26">
        <v>0</v>
      </c>
      <c r="BN106" s="26">
        <v>0</v>
      </c>
      <c r="BO106" s="26">
        <v>0</v>
      </c>
      <c r="BP106" s="26">
        <v>0</v>
      </c>
      <c r="BQ106" s="26"/>
      <c r="BR106" s="26"/>
      <c r="BS106" s="26"/>
      <c r="BT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</row>
    <row r="107" spans="1:85" hidden="1" outlineLevel="2" x14ac:dyDescent="0.25">
      <c r="A107" s="105" t="s">
        <v>1753</v>
      </c>
      <c r="B107" s="105">
        <f t="shared" si="12"/>
        <v>6</v>
      </c>
      <c r="C107" s="105" t="s">
        <v>189</v>
      </c>
      <c r="D107" s="105" t="s">
        <v>190</v>
      </c>
      <c r="E107" s="26">
        <f t="shared" si="16"/>
        <v>331944400</v>
      </c>
      <c r="F107" s="26">
        <f t="shared" si="18"/>
        <v>403455989</v>
      </c>
      <c r="G107" s="26">
        <f t="shared" si="19"/>
        <v>1290730</v>
      </c>
      <c r="H107" s="26">
        <f t="shared" si="17"/>
        <v>0</v>
      </c>
      <c r="I107" s="26">
        <f t="shared" si="13"/>
        <v>2019214</v>
      </c>
      <c r="J107" s="26">
        <f t="shared" si="14"/>
        <v>0</v>
      </c>
      <c r="K107" s="26">
        <f t="shared" si="15"/>
        <v>0</v>
      </c>
      <c r="L107" s="150"/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331944400</v>
      </c>
      <c r="Y107" s="26">
        <v>331944400</v>
      </c>
      <c r="Z107" s="26">
        <v>331944400</v>
      </c>
      <c r="AA107" s="26">
        <v>332589900</v>
      </c>
      <c r="AB107" s="26">
        <v>359933990</v>
      </c>
      <c r="AC107" s="26">
        <v>364847083</v>
      </c>
      <c r="AD107" s="26">
        <v>371317270</v>
      </c>
      <c r="AE107" s="26">
        <v>376585312</v>
      </c>
      <c r="AF107" s="26">
        <v>381498405</v>
      </c>
      <c r="AG107" s="26">
        <v>386411498</v>
      </c>
      <c r="AH107" s="26">
        <v>392716408</v>
      </c>
      <c r="AI107" s="26">
        <v>397629501</v>
      </c>
      <c r="AJ107" s="26">
        <v>403455989</v>
      </c>
      <c r="AK107" s="26">
        <v>408369082</v>
      </c>
      <c r="AL107" s="26">
        <v>414397262</v>
      </c>
      <c r="AM107" s="26">
        <v>420505755</v>
      </c>
      <c r="AN107" s="26">
        <v>426553935</v>
      </c>
      <c r="AO107" s="26">
        <v>432296615</v>
      </c>
      <c r="AP107" s="26">
        <v>433972301</v>
      </c>
      <c r="AQ107" s="26">
        <v>372080335</v>
      </c>
      <c r="AR107" s="26">
        <v>328484340</v>
      </c>
      <c r="AS107" s="26">
        <v>328484340</v>
      </c>
      <c r="AT107" s="26">
        <v>328484340</v>
      </c>
      <c r="AU107" s="26">
        <v>328580040</v>
      </c>
      <c r="AV107" s="26">
        <v>1290730</v>
      </c>
      <c r="AW107" s="26">
        <v>1290730</v>
      </c>
      <c r="AX107" s="26">
        <v>1427080</v>
      </c>
      <c r="AY107" s="26">
        <v>1737075</v>
      </c>
      <c r="AZ107" s="26">
        <v>1737075</v>
      </c>
      <c r="BA107" s="26">
        <v>2002554</v>
      </c>
      <c r="BB107" s="26">
        <v>2019214</v>
      </c>
      <c r="BC107" s="26">
        <v>2019214</v>
      </c>
      <c r="BD107" s="26">
        <v>2019214</v>
      </c>
      <c r="BE107" s="26">
        <v>2019214</v>
      </c>
      <c r="BF107" s="26">
        <v>2019214</v>
      </c>
      <c r="BG107" s="26">
        <v>0</v>
      </c>
      <c r="BH107" s="26">
        <v>0</v>
      </c>
      <c r="BI107" s="26">
        <v>0</v>
      </c>
      <c r="BJ107" s="26">
        <v>0</v>
      </c>
      <c r="BK107" s="26">
        <v>0</v>
      </c>
      <c r="BL107" s="26">
        <v>0</v>
      </c>
      <c r="BM107" s="26">
        <v>0</v>
      </c>
      <c r="BN107" s="26">
        <v>0</v>
      </c>
      <c r="BO107" s="26">
        <v>0</v>
      </c>
      <c r="BP107" s="26">
        <v>0</v>
      </c>
      <c r="BQ107" s="26"/>
      <c r="BR107" s="26"/>
      <c r="BS107" s="26"/>
      <c r="BT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</row>
    <row r="108" spans="1:85" hidden="1" outlineLevel="2" x14ac:dyDescent="0.25">
      <c r="A108" s="105" t="s">
        <v>1753</v>
      </c>
      <c r="B108" s="105">
        <f t="shared" si="12"/>
        <v>6</v>
      </c>
      <c r="C108" s="105" t="s">
        <v>191</v>
      </c>
      <c r="D108" s="105" t="s">
        <v>192</v>
      </c>
      <c r="E108" s="26">
        <f t="shared" si="16"/>
        <v>0</v>
      </c>
      <c r="F108" s="26">
        <f t="shared" si="18"/>
        <v>85000000</v>
      </c>
      <c r="G108" s="26">
        <f t="shared" si="19"/>
        <v>0</v>
      </c>
      <c r="H108" s="26">
        <f t="shared" si="17"/>
        <v>44263019</v>
      </c>
      <c r="I108" s="26">
        <f t="shared" si="13"/>
        <v>304250048</v>
      </c>
      <c r="J108" s="26">
        <f t="shared" si="14"/>
        <v>67927079</v>
      </c>
      <c r="K108" s="26">
        <f t="shared" si="15"/>
        <v>0</v>
      </c>
      <c r="L108" s="150"/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85000000</v>
      </c>
      <c r="AA108" s="26">
        <v>85000000</v>
      </c>
      <c r="AB108" s="26">
        <v>85000000</v>
      </c>
      <c r="AC108" s="26">
        <v>85000000</v>
      </c>
      <c r="AD108" s="26">
        <v>85000000</v>
      </c>
      <c r="AE108" s="26">
        <v>85000000</v>
      </c>
      <c r="AF108" s="26">
        <v>85000000</v>
      </c>
      <c r="AG108" s="26">
        <v>85000000</v>
      </c>
      <c r="AH108" s="26">
        <v>85000000</v>
      </c>
      <c r="AI108" s="26">
        <v>85000000</v>
      </c>
      <c r="AJ108" s="26">
        <v>85000000</v>
      </c>
      <c r="AK108" s="26">
        <v>85000000</v>
      </c>
      <c r="AL108" s="26">
        <v>85000000</v>
      </c>
      <c r="AM108" s="26">
        <v>85000000</v>
      </c>
      <c r="AN108" s="26">
        <v>85000000</v>
      </c>
      <c r="AO108" s="26">
        <v>0</v>
      </c>
      <c r="AP108" s="26">
        <v>0</v>
      </c>
      <c r="AQ108" s="26">
        <v>0</v>
      </c>
      <c r="AR108" s="26">
        <v>0</v>
      </c>
      <c r="AS108" s="26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0</v>
      </c>
      <c r="AY108" s="26">
        <v>0</v>
      </c>
      <c r="AZ108" s="26">
        <v>0</v>
      </c>
      <c r="BA108" s="26">
        <v>38122331</v>
      </c>
      <c r="BB108" s="26">
        <v>56515086</v>
      </c>
      <c r="BC108" s="26">
        <v>293184293</v>
      </c>
      <c r="BD108" s="26">
        <v>304250048</v>
      </c>
      <c r="BE108" s="26">
        <v>315315803</v>
      </c>
      <c r="BF108" s="26">
        <v>368790583</v>
      </c>
      <c r="BG108" s="26">
        <v>27664386</v>
      </c>
      <c r="BH108" s="26">
        <v>44263019</v>
      </c>
      <c r="BI108" s="26">
        <v>55328774</v>
      </c>
      <c r="BJ108" s="26">
        <v>66394529</v>
      </c>
      <c r="BK108" s="26">
        <v>78766034</v>
      </c>
      <c r="BL108" s="26">
        <v>90484664</v>
      </c>
      <c r="BM108" s="26">
        <v>102203294</v>
      </c>
      <c r="BN108" s="26">
        <v>44263019</v>
      </c>
      <c r="BO108" s="26">
        <v>63575749</v>
      </c>
      <c r="BP108" s="26">
        <v>67927079</v>
      </c>
      <c r="BQ108" s="26"/>
      <c r="BR108" s="26"/>
      <c r="BS108" s="26"/>
      <c r="BT108" s="26"/>
      <c r="BU108" s="205" t="s">
        <v>2101</v>
      </c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</row>
    <row r="109" spans="1:85" hidden="1" outlineLevel="1" collapsed="1" x14ac:dyDescent="0.25">
      <c r="A109" s="103" t="s">
        <v>1753</v>
      </c>
      <c r="B109" s="103">
        <f t="shared" si="12"/>
        <v>4</v>
      </c>
      <c r="C109" s="103" t="s">
        <v>193</v>
      </c>
      <c r="D109" s="103" t="s">
        <v>194</v>
      </c>
      <c r="E109" s="104">
        <f t="shared" si="16"/>
        <v>62240693</v>
      </c>
      <c r="F109" s="104">
        <f t="shared" si="18"/>
        <v>401731822</v>
      </c>
      <c r="G109" s="104">
        <f t="shared" si="19"/>
        <v>0</v>
      </c>
      <c r="H109" s="104">
        <f t="shared" si="17"/>
        <v>0</v>
      </c>
      <c r="I109" s="104">
        <f t="shared" si="13"/>
        <v>1071824414</v>
      </c>
      <c r="J109" s="104">
        <f t="shared" si="14"/>
        <v>611383084</v>
      </c>
      <c r="K109" s="104">
        <f t="shared" si="15"/>
        <v>0</v>
      </c>
      <c r="L109" s="150"/>
      <c r="M109" s="104">
        <v>0</v>
      </c>
      <c r="N109" s="104">
        <v>0</v>
      </c>
      <c r="O109" s="104">
        <v>0</v>
      </c>
      <c r="P109" s="104">
        <v>0</v>
      </c>
      <c r="Q109" s="104">
        <v>0</v>
      </c>
      <c r="R109" s="104">
        <v>0</v>
      </c>
      <c r="S109" s="104">
        <v>0</v>
      </c>
      <c r="T109" s="104">
        <v>1390496</v>
      </c>
      <c r="U109" s="104">
        <v>-5078069</v>
      </c>
      <c r="V109" s="104">
        <v>374316019</v>
      </c>
      <c r="W109" s="104">
        <v>392202156</v>
      </c>
      <c r="X109" s="104">
        <v>62240693</v>
      </c>
      <c r="Y109" s="104">
        <v>82841458</v>
      </c>
      <c r="Z109" s="104">
        <v>95190594</v>
      </c>
      <c r="AA109" s="104">
        <v>310732852</v>
      </c>
      <c r="AB109" s="104">
        <v>222761644</v>
      </c>
      <c r="AC109" s="104">
        <v>222761644</v>
      </c>
      <c r="AD109" s="104">
        <v>222761644</v>
      </c>
      <c r="AE109" s="104">
        <v>222761644</v>
      </c>
      <c r="AF109" s="104">
        <v>222761644</v>
      </c>
      <c r="AG109" s="104">
        <v>124261644</v>
      </c>
      <c r="AH109" s="104">
        <v>332364278</v>
      </c>
      <c r="AI109" s="104">
        <v>401731822</v>
      </c>
      <c r="AJ109" s="104">
        <v>401731822</v>
      </c>
      <c r="AK109" s="104">
        <v>401731822</v>
      </c>
      <c r="AL109" s="104">
        <v>346898523</v>
      </c>
      <c r="AM109" s="104">
        <v>343609337</v>
      </c>
      <c r="AN109" s="104">
        <v>343609337</v>
      </c>
      <c r="AO109" s="104">
        <v>343609337</v>
      </c>
      <c r="AP109" s="104">
        <v>343609337</v>
      </c>
      <c r="AQ109" s="104">
        <v>277470177</v>
      </c>
      <c r="AR109" s="104">
        <v>277470177</v>
      </c>
      <c r="AS109" s="104">
        <v>277470177</v>
      </c>
      <c r="AT109" s="104">
        <v>277470177</v>
      </c>
      <c r="AU109" s="104">
        <v>277470177</v>
      </c>
      <c r="AV109" s="104">
        <v>0</v>
      </c>
      <c r="AW109" s="104">
        <v>1439600</v>
      </c>
      <c r="AX109" s="104">
        <v>1439600</v>
      </c>
      <c r="AY109" s="104">
        <v>101439600</v>
      </c>
      <c r="AZ109" s="104">
        <v>152508808</v>
      </c>
      <c r="BA109" s="104">
        <v>652508808</v>
      </c>
      <c r="BB109" s="104">
        <v>850000000</v>
      </c>
      <c r="BC109" s="104">
        <v>906224414</v>
      </c>
      <c r="BD109" s="104">
        <v>1071824414</v>
      </c>
      <c r="BE109" s="104">
        <v>1071824414</v>
      </c>
      <c r="BF109" s="104">
        <v>1237424414</v>
      </c>
      <c r="BG109" s="104">
        <v>500000000</v>
      </c>
      <c r="BH109" s="104">
        <v>0</v>
      </c>
      <c r="BI109" s="104">
        <v>0</v>
      </c>
      <c r="BJ109" s="104">
        <v>0</v>
      </c>
      <c r="BK109" s="104">
        <v>0</v>
      </c>
      <c r="BL109" s="104">
        <v>0</v>
      </c>
      <c r="BM109" s="104">
        <v>0</v>
      </c>
      <c r="BN109" s="104">
        <v>366922056</v>
      </c>
      <c r="BO109" s="104">
        <v>508983084</v>
      </c>
      <c r="BP109" s="104">
        <v>611383084</v>
      </c>
      <c r="BQ109" s="104"/>
      <c r="BR109" s="104"/>
      <c r="BS109" s="104"/>
      <c r="BT109" s="104"/>
      <c r="BU109" s="24" t="s">
        <v>2007</v>
      </c>
      <c r="BV109" s="144"/>
      <c r="BW109" s="144"/>
      <c r="BX109" s="144"/>
      <c r="BY109" s="144"/>
      <c r="BZ109" s="144"/>
      <c r="CA109" s="144"/>
      <c r="CB109" s="144"/>
      <c r="CC109" s="144"/>
      <c r="CD109" s="144"/>
      <c r="CE109" s="144"/>
      <c r="CF109" s="144"/>
      <c r="CG109" s="144"/>
    </row>
    <row r="110" spans="1:85" hidden="1" outlineLevel="2" x14ac:dyDescent="0.25">
      <c r="A110" s="105" t="s">
        <v>1753</v>
      </c>
      <c r="B110" s="105">
        <f t="shared" si="12"/>
        <v>6</v>
      </c>
      <c r="C110" s="105" t="s">
        <v>195</v>
      </c>
      <c r="D110" s="105" t="s">
        <v>196</v>
      </c>
      <c r="E110" s="26">
        <f t="shared" si="16"/>
        <v>62240693</v>
      </c>
      <c r="F110" s="26">
        <f t="shared" si="18"/>
        <v>401731822</v>
      </c>
      <c r="G110" s="26">
        <f t="shared" si="19"/>
        <v>0</v>
      </c>
      <c r="H110" s="26">
        <f t="shared" si="17"/>
        <v>0</v>
      </c>
      <c r="I110" s="26">
        <f t="shared" si="13"/>
        <v>1071824414</v>
      </c>
      <c r="J110" s="26">
        <f t="shared" si="14"/>
        <v>611383084</v>
      </c>
      <c r="K110" s="26">
        <f t="shared" si="15"/>
        <v>0</v>
      </c>
      <c r="L110" s="150"/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  <c r="T110" s="26">
        <v>1390496</v>
      </c>
      <c r="U110" s="26">
        <v>-5078069</v>
      </c>
      <c r="V110" s="26">
        <v>374316019</v>
      </c>
      <c r="W110" s="26">
        <v>392202156</v>
      </c>
      <c r="X110" s="26">
        <v>62240693</v>
      </c>
      <c r="Y110" s="26">
        <v>82841458</v>
      </c>
      <c r="Z110" s="26">
        <v>95190594</v>
      </c>
      <c r="AA110" s="26">
        <v>310732852</v>
      </c>
      <c r="AB110" s="26">
        <v>222761644</v>
      </c>
      <c r="AC110" s="26">
        <v>222761644</v>
      </c>
      <c r="AD110" s="26">
        <v>222761644</v>
      </c>
      <c r="AE110" s="26">
        <v>222761644</v>
      </c>
      <c r="AF110" s="26">
        <v>222761644</v>
      </c>
      <c r="AG110" s="26">
        <v>124261644</v>
      </c>
      <c r="AH110" s="26">
        <v>332364278</v>
      </c>
      <c r="AI110" s="26">
        <v>401731822</v>
      </c>
      <c r="AJ110" s="26">
        <v>401731822</v>
      </c>
      <c r="AK110" s="26">
        <v>401731822</v>
      </c>
      <c r="AL110" s="26">
        <v>346898523</v>
      </c>
      <c r="AM110" s="26">
        <v>343609337</v>
      </c>
      <c r="AN110" s="26">
        <v>343609337</v>
      </c>
      <c r="AO110" s="26">
        <v>343609337</v>
      </c>
      <c r="AP110" s="26">
        <v>343609337</v>
      </c>
      <c r="AQ110" s="26">
        <v>277470177</v>
      </c>
      <c r="AR110" s="26">
        <v>277470177</v>
      </c>
      <c r="AS110" s="26">
        <v>277470177</v>
      </c>
      <c r="AT110" s="26">
        <v>277470177</v>
      </c>
      <c r="AU110" s="26">
        <v>277470177</v>
      </c>
      <c r="AV110" s="26">
        <v>0</v>
      </c>
      <c r="AW110" s="26">
        <v>1439600</v>
      </c>
      <c r="AX110" s="26">
        <v>1439600</v>
      </c>
      <c r="AY110" s="26">
        <v>101439600</v>
      </c>
      <c r="AZ110" s="26">
        <v>152508808</v>
      </c>
      <c r="BA110" s="26">
        <v>652508808</v>
      </c>
      <c r="BB110" s="26">
        <v>850000000</v>
      </c>
      <c r="BC110" s="26">
        <v>906224414</v>
      </c>
      <c r="BD110" s="26">
        <v>1071824414</v>
      </c>
      <c r="BE110" s="26">
        <v>1071824414</v>
      </c>
      <c r="BF110" s="26">
        <v>1237424414</v>
      </c>
      <c r="BG110" s="26">
        <v>500000000</v>
      </c>
      <c r="BH110" s="26">
        <v>0</v>
      </c>
      <c r="BI110" s="26">
        <v>0</v>
      </c>
      <c r="BJ110" s="26">
        <v>0</v>
      </c>
      <c r="BK110" s="26">
        <v>0</v>
      </c>
      <c r="BL110" s="26">
        <v>0</v>
      </c>
      <c r="BM110" s="26">
        <v>0</v>
      </c>
      <c r="BN110" s="26">
        <v>366922056</v>
      </c>
      <c r="BO110" s="26">
        <v>508983084</v>
      </c>
      <c r="BP110" s="26">
        <v>611383084</v>
      </c>
      <c r="BQ110" s="26"/>
      <c r="BR110" s="26"/>
      <c r="BS110" s="26"/>
      <c r="BT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</row>
    <row r="111" spans="1:85" hidden="1" outlineLevel="2" x14ac:dyDescent="0.25">
      <c r="A111" s="106" t="s">
        <v>1753</v>
      </c>
      <c r="B111" s="106">
        <f t="shared" si="12"/>
        <v>8</v>
      </c>
      <c r="C111" s="106" t="s">
        <v>197</v>
      </c>
      <c r="D111" s="106" t="s">
        <v>188</v>
      </c>
      <c r="E111" s="107">
        <f t="shared" si="16"/>
        <v>0</v>
      </c>
      <c r="F111" s="107">
        <f t="shared" si="18"/>
        <v>0</v>
      </c>
      <c r="G111" s="107">
        <f t="shared" si="19"/>
        <v>0</v>
      </c>
      <c r="H111" s="108">
        <f t="shared" si="17"/>
        <v>0</v>
      </c>
      <c r="I111" s="108">
        <f t="shared" si="13"/>
        <v>0</v>
      </c>
      <c r="J111" s="108">
        <f t="shared" si="14"/>
        <v>0</v>
      </c>
      <c r="K111" s="108">
        <f t="shared" si="15"/>
        <v>0</v>
      </c>
      <c r="L111" s="150"/>
      <c r="M111" s="108">
        <v>0</v>
      </c>
      <c r="N111" s="108">
        <v>0</v>
      </c>
      <c r="O111" s="108">
        <v>0</v>
      </c>
      <c r="P111" s="108">
        <v>0</v>
      </c>
      <c r="Q111" s="108">
        <v>0</v>
      </c>
      <c r="R111" s="108">
        <v>0</v>
      </c>
      <c r="S111" s="108">
        <v>0</v>
      </c>
      <c r="T111" s="108">
        <v>162496</v>
      </c>
      <c r="U111" s="108">
        <v>-2753549</v>
      </c>
      <c r="V111" s="108">
        <v>186818336</v>
      </c>
      <c r="W111" s="108">
        <v>195658673</v>
      </c>
      <c r="X111" s="108">
        <v>0</v>
      </c>
      <c r="Y111" s="108">
        <v>10576621</v>
      </c>
      <c r="Z111" s="108">
        <v>17609848</v>
      </c>
      <c r="AA111" s="108">
        <v>126831463</v>
      </c>
      <c r="AB111" s="108">
        <v>0</v>
      </c>
      <c r="AC111" s="108">
        <v>0</v>
      </c>
      <c r="AD111" s="108">
        <v>0</v>
      </c>
      <c r="AE111" s="108">
        <v>0</v>
      </c>
      <c r="AF111" s="108">
        <v>0</v>
      </c>
      <c r="AG111" s="108">
        <v>0</v>
      </c>
      <c r="AH111" s="108">
        <v>0</v>
      </c>
      <c r="AI111" s="108">
        <v>0</v>
      </c>
      <c r="AJ111" s="108">
        <v>0</v>
      </c>
      <c r="AK111" s="108">
        <v>0</v>
      </c>
      <c r="AL111" s="108">
        <v>0</v>
      </c>
      <c r="AM111" s="108">
        <v>0</v>
      </c>
      <c r="AN111" s="108">
        <v>0</v>
      </c>
      <c r="AO111" s="108">
        <v>0</v>
      </c>
      <c r="AP111" s="108">
        <v>0</v>
      </c>
      <c r="AQ111" s="108">
        <v>0</v>
      </c>
      <c r="AR111" s="108">
        <v>0</v>
      </c>
      <c r="AS111" s="108">
        <v>0</v>
      </c>
      <c r="AT111" s="108">
        <v>0</v>
      </c>
      <c r="AU111" s="108">
        <v>0</v>
      </c>
      <c r="AV111" s="108">
        <v>0</v>
      </c>
      <c r="AW111" s="108">
        <v>0</v>
      </c>
      <c r="AX111" s="108">
        <v>0</v>
      </c>
      <c r="AY111" s="108">
        <v>0</v>
      </c>
      <c r="AZ111" s="108">
        <v>0</v>
      </c>
      <c r="BA111" s="108">
        <v>0</v>
      </c>
      <c r="BB111" s="108">
        <v>0</v>
      </c>
      <c r="BC111" s="108">
        <v>0</v>
      </c>
      <c r="BD111" s="108">
        <v>0</v>
      </c>
      <c r="BE111" s="108">
        <v>0</v>
      </c>
      <c r="BF111" s="108">
        <v>0</v>
      </c>
      <c r="BG111" s="108">
        <v>0</v>
      </c>
      <c r="BH111" s="108">
        <v>0</v>
      </c>
      <c r="BI111" s="108">
        <v>0</v>
      </c>
      <c r="BJ111" s="108">
        <v>0</v>
      </c>
      <c r="BK111" s="108">
        <v>0</v>
      </c>
      <c r="BL111" s="108">
        <v>0</v>
      </c>
      <c r="BM111" s="108">
        <v>0</v>
      </c>
      <c r="BN111" s="108">
        <v>0</v>
      </c>
      <c r="BO111" s="108">
        <v>0</v>
      </c>
      <c r="BP111" s="108">
        <v>0</v>
      </c>
      <c r="BQ111" s="108"/>
      <c r="BR111" s="108"/>
      <c r="BS111" s="108"/>
      <c r="BT111" s="108"/>
      <c r="BV111" s="108"/>
      <c r="BW111" s="108"/>
      <c r="BX111" s="108"/>
      <c r="BY111" s="108"/>
      <c r="BZ111" s="108"/>
      <c r="CA111" s="108"/>
      <c r="CB111" s="108"/>
      <c r="CC111" s="108"/>
      <c r="CD111" s="108"/>
      <c r="CE111" s="108"/>
      <c r="CF111" s="108"/>
      <c r="CG111" s="108"/>
    </row>
    <row r="112" spans="1:85" hidden="1" outlineLevel="2" x14ac:dyDescent="0.25">
      <c r="A112" s="106" t="s">
        <v>1753</v>
      </c>
      <c r="B112" s="106">
        <f t="shared" si="12"/>
        <v>8</v>
      </c>
      <c r="C112" s="106" t="s">
        <v>198</v>
      </c>
      <c r="D112" s="106" t="s">
        <v>199</v>
      </c>
      <c r="E112" s="107">
        <f t="shared" si="16"/>
        <v>0</v>
      </c>
      <c r="F112" s="107">
        <f t="shared" si="18"/>
        <v>0</v>
      </c>
      <c r="G112" s="107">
        <f t="shared" si="19"/>
        <v>0</v>
      </c>
      <c r="H112" s="108">
        <f t="shared" si="17"/>
        <v>0</v>
      </c>
      <c r="I112" s="108">
        <f t="shared" si="13"/>
        <v>0</v>
      </c>
      <c r="J112" s="108">
        <f t="shared" si="14"/>
        <v>0</v>
      </c>
      <c r="K112" s="108">
        <f t="shared" si="15"/>
        <v>0</v>
      </c>
      <c r="L112" s="150"/>
      <c r="M112" s="108">
        <v>0</v>
      </c>
      <c r="N112" s="108">
        <v>0</v>
      </c>
      <c r="O112" s="108">
        <v>0</v>
      </c>
      <c r="P112" s="108">
        <v>0</v>
      </c>
      <c r="Q112" s="108">
        <v>0</v>
      </c>
      <c r="R112" s="108">
        <v>0</v>
      </c>
      <c r="S112" s="108">
        <v>0</v>
      </c>
      <c r="T112" s="108">
        <v>1228000</v>
      </c>
      <c r="U112" s="108">
        <v>-4084520</v>
      </c>
      <c r="V112" s="108">
        <v>185737683</v>
      </c>
      <c r="W112" s="108">
        <v>194783483</v>
      </c>
      <c r="X112" s="108">
        <v>0</v>
      </c>
      <c r="Y112" s="108">
        <v>10024144</v>
      </c>
      <c r="Z112" s="108">
        <v>15340053</v>
      </c>
      <c r="AA112" s="108">
        <v>21393896</v>
      </c>
      <c r="AB112" s="108">
        <v>0</v>
      </c>
      <c r="AC112" s="108">
        <v>0</v>
      </c>
      <c r="AD112" s="108">
        <v>0</v>
      </c>
      <c r="AE112" s="108">
        <v>0</v>
      </c>
      <c r="AF112" s="108">
        <v>0</v>
      </c>
      <c r="AG112" s="108">
        <v>0</v>
      </c>
      <c r="AH112" s="108">
        <v>0</v>
      </c>
      <c r="AI112" s="108">
        <v>0</v>
      </c>
      <c r="AJ112" s="108">
        <v>0</v>
      </c>
      <c r="AK112" s="108">
        <v>0</v>
      </c>
      <c r="AL112" s="108">
        <v>0</v>
      </c>
      <c r="AM112" s="108">
        <v>0</v>
      </c>
      <c r="AN112" s="108">
        <v>0</v>
      </c>
      <c r="AO112" s="108">
        <v>0</v>
      </c>
      <c r="AP112" s="108">
        <v>0</v>
      </c>
      <c r="AQ112" s="108">
        <v>0</v>
      </c>
      <c r="AR112" s="108">
        <v>0</v>
      </c>
      <c r="AS112" s="108">
        <v>0</v>
      </c>
      <c r="AT112" s="108">
        <v>0</v>
      </c>
      <c r="AU112" s="108">
        <v>0</v>
      </c>
      <c r="AV112" s="108">
        <v>0</v>
      </c>
      <c r="AW112" s="108">
        <v>0</v>
      </c>
      <c r="AX112" s="108">
        <v>0</v>
      </c>
      <c r="AY112" s="108">
        <v>0</v>
      </c>
      <c r="AZ112" s="108">
        <v>0</v>
      </c>
      <c r="BA112" s="108">
        <v>0</v>
      </c>
      <c r="BB112" s="108">
        <v>0</v>
      </c>
      <c r="BC112" s="108">
        <v>0</v>
      </c>
      <c r="BD112" s="108">
        <v>0</v>
      </c>
      <c r="BE112" s="108">
        <v>0</v>
      </c>
      <c r="BF112" s="108">
        <v>0</v>
      </c>
      <c r="BG112" s="108">
        <v>0</v>
      </c>
      <c r="BH112" s="108">
        <v>0</v>
      </c>
      <c r="BI112" s="108">
        <v>0</v>
      </c>
      <c r="BJ112" s="108">
        <v>0</v>
      </c>
      <c r="BK112" s="108">
        <v>0</v>
      </c>
      <c r="BL112" s="108">
        <v>0</v>
      </c>
      <c r="BM112" s="108">
        <v>0</v>
      </c>
      <c r="BN112" s="108">
        <v>0</v>
      </c>
      <c r="BO112" s="108">
        <v>0</v>
      </c>
      <c r="BP112" s="108">
        <v>0</v>
      </c>
      <c r="BQ112" s="108"/>
      <c r="BR112" s="108"/>
      <c r="BS112" s="108"/>
      <c r="BT112" s="108"/>
      <c r="BV112" s="108"/>
      <c r="BW112" s="108"/>
      <c r="BX112" s="108"/>
      <c r="BY112" s="108"/>
      <c r="BZ112" s="108"/>
      <c r="CA112" s="108"/>
      <c r="CB112" s="108"/>
      <c r="CC112" s="108"/>
      <c r="CD112" s="108"/>
      <c r="CE112" s="108"/>
      <c r="CF112" s="108"/>
      <c r="CG112" s="108"/>
    </row>
    <row r="113" spans="1:85" hidden="1" outlineLevel="2" x14ac:dyDescent="0.25">
      <c r="A113" s="106" t="s">
        <v>1753</v>
      </c>
      <c r="B113" s="106">
        <f t="shared" si="12"/>
        <v>8</v>
      </c>
      <c r="C113" s="106" t="s">
        <v>200</v>
      </c>
      <c r="D113" s="106" t="s">
        <v>192</v>
      </c>
      <c r="E113" s="107">
        <f t="shared" si="16"/>
        <v>0</v>
      </c>
      <c r="F113" s="107">
        <f t="shared" si="18"/>
        <v>0</v>
      </c>
      <c r="G113" s="107">
        <f t="shared" si="19"/>
        <v>0</v>
      </c>
      <c r="H113" s="108">
        <f t="shared" si="17"/>
        <v>0</v>
      </c>
      <c r="I113" s="108">
        <f t="shared" si="13"/>
        <v>0</v>
      </c>
      <c r="J113" s="108">
        <f t="shared" si="14"/>
        <v>177783084</v>
      </c>
      <c r="K113" s="108">
        <f t="shared" si="15"/>
        <v>0</v>
      </c>
      <c r="L113" s="150"/>
      <c r="M113" s="108">
        <v>0</v>
      </c>
      <c r="N113" s="108">
        <v>0</v>
      </c>
      <c r="O113" s="108">
        <v>0</v>
      </c>
      <c r="P113" s="108">
        <v>0</v>
      </c>
      <c r="Q113" s="108">
        <v>0</v>
      </c>
      <c r="R113" s="108">
        <v>0</v>
      </c>
      <c r="S113" s="108">
        <v>0</v>
      </c>
      <c r="T113" s="108">
        <v>0</v>
      </c>
      <c r="U113" s="108">
        <v>0</v>
      </c>
      <c r="V113" s="108">
        <v>0</v>
      </c>
      <c r="W113" s="108">
        <v>0</v>
      </c>
      <c r="X113" s="108">
        <v>0</v>
      </c>
      <c r="Y113" s="108">
        <v>0</v>
      </c>
      <c r="Z113" s="108">
        <v>0</v>
      </c>
      <c r="AA113" s="108">
        <v>0</v>
      </c>
      <c r="AB113" s="108">
        <v>0</v>
      </c>
      <c r="AC113" s="108">
        <v>0</v>
      </c>
      <c r="AD113" s="108">
        <v>0</v>
      </c>
      <c r="AE113" s="108">
        <v>0</v>
      </c>
      <c r="AF113" s="108">
        <v>0</v>
      </c>
      <c r="AG113" s="108">
        <v>0</v>
      </c>
      <c r="AH113" s="108">
        <v>0</v>
      </c>
      <c r="AI113" s="108">
        <v>0</v>
      </c>
      <c r="AJ113" s="108">
        <v>0</v>
      </c>
      <c r="AK113" s="108">
        <v>0</v>
      </c>
      <c r="AL113" s="108">
        <v>0</v>
      </c>
      <c r="AM113" s="108">
        <v>0</v>
      </c>
      <c r="AN113" s="108">
        <v>0</v>
      </c>
      <c r="AO113" s="108">
        <v>0</v>
      </c>
      <c r="AP113" s="108">
        <v>0</v>
      </c>
      <c r="AQ113" s="108">
        <v>0</v>
      </c>
      <c r="AR113" s="108">
        <v>0</v>
      </c>
      <c r="AS113" s="108">
        <v>0</v>
      </c>
      <c r="AT113" s="108">
        <v>0</v>
      </c>
      <c r="AU113" s="108">
        <v>0</v>
      </c>
      <c r="AV113" s="108">
        <v>0</v>
      </c>
      <c r="AW113" s="108">
        <v>0</v>
      </c>
      <c r="AX113" s="108">
        <v>0</v>
      </c>
      <c r="AY113" s="108">
        <v>0</v>
      </c>
      <c r="AZ113" s="108">
        <v>0</v>
      </c>
      <c r="BA113" s="108">
        <v>0</v>
      </c>
      <c r="BB113" s="108">
        <v>0</v>
      </c>
      <c r="BC113" s="108">
        <v>0</v>
      </c>
      <c r="BD113" s="108">
        <v>0</v>
      </c>
      <c r="BE113" s="108">
        <v>0</v>
      </c>
      <c r="BF113" s="108">
        <v>0</v>
      </c>
      <c r="BG113" s="108">
        <v>0</v>
      </c>
      <c r="BH113" s="108">
        <v>0</v>
      </c>
      <c r="BI113" s="108">
        <v>0</v>
      </c>
      <c r="BJ113" s="108">
        <v>0</v>
      </c>
      <c r="BK113" s="108">
        <v>0</v>
      </c>
      <c r="BL113" s="108">
        <v>0</v>
      </c>
      <c r="BM113" s="108">
        <v>0</v>
      </c>
      <c r="BN113" s="108">
        <v>118522056</v>
      </c>
      <c r="BO113" s="108">
        <v>177783084</v>
      </c>
      <c r="BP113" s="108">
        <v>177783084</v>
      </c>
      <c r="BQ113" s="108"/>
      <c r="BR113" s="108"/>
      <c r="BS113" s="108"/>
      <c r="BT113" s="108"/>
      <c r="BU113" s="205" t="s">
        <v>2101</v>
      </c>
      <c r="BV113" s="108"/>
      <c r="BW113" s="108"/>
      <c r="BX113" s="108"/>
      <c r="BY113" s="108"/>
      <c r="BZ113" s="108"/>
      <c r="CA113" s="108"/>
      <c r="CB113" s="108"/>
      <c r="CC113" s="108"/>
      <c r="CD113" s="108"/>
      <c r="CE113" s="108"/>
      <c r="CF113" s="108"/>
      <c r="CG113" s="108"/>
    </row>
    <row r="114" spans="1:85" hidden="1" outlineLevel="2" x14ac:dyDescent="0.25">
      <c r="A114" s="106" t="s">
        <v>1753</v>
      </c>
      <c r="B114" s="106">
        <f t="shared" si="12"/>
        <v>8</v>
      </c>
      <c r="C114" s="106" t="s">
        <v>201</v>
      </c>
      <c r="D114" s="106" t="s">
        <v>202</v>
      </c>
      <c r="E114" s="107">
        <f t="shared" si="16"/>
        <v>0</v>
      </c>
      <c r="F114" s="107">
        <f t="shared" si="18"/>
        <v>0</v>
      </c>
      <c r="G114" s="107">
        <f t="shared" si="19"/>
        <v>0</v>
      </c>
      <c r="H114" s="108">
        <f t="shared" si="17"/>
        <v>0</v>
      </c>
      <c r="I114" s="108">
        <f t="shared" si="13"/>
        <v>0</v>
      </c>
      <c r="J114" s="108">
        <f t="shared" si="14"/>
        <v>0</v>
      </c>
      <c r="K114" s="108">
        <f t="shared" si="15"/>
        <v>0</v>
      </c>
      <c r="L114" s="150"/>
      <c r="M114" s="108">
        <v>0</v>
      </c>
      <c r="N114" s="108">
        <v>0</v>
      </c>
      <c r="O114" s="108">
        <v>0</v>
      </c>
      <c r="P114" s="108">
        <v>0</v>
      </c>
      <c r="Q114" s="108">
        <v>0</v>
      </c>
      <c r="R114" s="108">
        <v>0</v>
      </c>
      <c r="S114" s="108">
        <v>0</v>
      </c>
      <c r="T114" s="108">
        <v>0</v>
      </c>
      <c r="U114" s="108">
        <v>604000</v>
      </c>
      <c r="V114" s="108">
        <v>604000</v>
      </c>
      <c r="W114" s="108">
        <v>604000</v>
      </c>
      <c r="X114" s="108">
        <v>0</v>
      </c>
      <c r="Y114" s="108">
        <v>0</v>
      </c>
      <c r="Z114" s="108">
        <v>0</v>
      </c>
      <c r="AA114" s="108">
        <v>0</v>
      </c>
      <c r="AB114" s="108">
        <v>0</v>
      </c>
      <c r="AC114" s="108">
        <v>0</v>
      </c>
      <c r="AD114" s="108">
        <v>0</v>
      </c>
      <c r="AE114" s="108">
        <v>0</v>
      </c>
      <c r="AF114" s="108">
        <v>0</v>
      </c>
      <c r="AG114" s="108">
        <v>0</v>
      </c>
      <c r="AH114" s="108">
        <v>0</v>
      </c>
      <c r="AI114" s="108">
        <v>0</v>
      </c>
      <c r="AJ114" s="108">
        <v>0</v>
      </c>
      <c r="AK114" s="108">
        <v>0</v>
      </c>
      <c r="AL114" s="108">
        <v>0</v>
      </c>
      <c r="AM114" s="108">
        <v>0</v>
      </c>
      <c r="AN114" s="108">
        <v>0</v>
      </c>
      <c r="AO114" s="108">
        <v>0</v>
      </c>
      <c r="AP114" s="108">
        <v>0</v>
      </c>
      <c r="AQ114" s="108">
        <v>0</v>
      </c>
      <c r="AR114" s="108">
        <v>0</v>
      </c>
      <c r="AS114" s="108">
        <v>0</v>
      </c>
      <c r="AT114" s="108">
        <v>0</v>
      </c>
      <c r="AU114" s="108">
        <v>0</v>
      </c>
      <c r="AV114" s="108">
        <v>0</v>
      </c>
      <c r="AW114" s="108">
        <v>0</v>
      </c>
      <c r="AX114" s="108">
        <v>0</v>
      </c>
      <c r="AY114" s="108">
        <v>0</v>
      </c>
      <c r="AZ114" s="108">
        <v>0</v>
      </c>
      <c r="BA114" s="108">
        <v>0</v>
      </c>
      <c r="BB114" s="108">
        <v>0</v>
      </c>
      <c r="BC114" s="108">
        <v>0</v>
      </c>
      <c r="BD114" s="108">
        <v>0</v>
      </c>
      <c r="BE114" s="108">
        <v>0</v>
      </c>
      <c r="BF114" s="108">
        <v>0</v>
      </c>
      <c r="BG114" s="108">
        <v>0</v>
      </c>
      <c r="BH114" s="108">
        <v>0</v>
      </c>
      <c r="BI114" s="108">
        <v>0</v>
      </c>
      <c r="BJ114" s="108">
        <v>0</v>
      </c>
      <c r="BK114" s="108">
        <v>0</v>
      </c>
      <c r="BL114" s="108">
        <v>0</v>
      </c>
      <c r="BM114" s="108">
        <v>0</v>
      </c>
      <c r="BN114" s="108">
        <v>0</v>
      </c>
      <c r="BO114" s="108">
        <v>0</v>
      </c>
      <c r="BP114" s="108">
        <v>0</v>
      </c>
      <c r="BQ114" s="108"/>
      <c r="BR114" s="108"/>
      <c r="BS114" s="108"/>
      <c r="BT114" s="108"/>
      <c r="BV114" s="108"/>
      <c r="BW114" s="108"/>
      <c r="BX114" s="108"/>
      <c r="BY114" s="108"/>
      <c r="BZ114" s="108"/>
      <c r="CA114" s="108"/>
      <c r="CB114" s="108"/>
      <c r="CC114" s="108"/>
      <c r="CD114" s="108"/>
      <c r="CE114" s="108"/>
      <c r="CF114" s="108"/>
      <c r="CG114" s="108"/>
    </row>
    <row r="115" spans="1:85" hidden="1" outlineLevel="2" x14ac:dyDescent="0.25">
      <c r="A115" s="106" t="s">
        <v>1753</v>
      </c>
      <c r="B115" s="106">
        <f t="shared" si="12"/>
        <v>8</v>
      </c>
      <c r="C115" s="106" t="s">
        <v>203</v>
      </c>
      <c r="D115" s="106" t="s">
        <v>204</v>
      </c>
      <c r="E115" s="107">
        <f t="shared" si="16"/>
        <v>0</v>
      </c>
      <c r="F115" s="107">
        <f t="shared" si="18"/>
        <v>0</v>
      </c>
      <c r="G115" s="107">
        <f t="shared" si="19"/>
        <v>0</v>
      </c>
      <c r="H115" s="108">
        <f t="shared" si="17"/>
        <v>0</v>
      </c>
      <c r="I115" s="108">
        <f t="shared" si="13"/>
        <v>0</v>
      </c>
      <c r="J115" s="108">
        <f t="shared" si="14"/>
        <v>0</v>
      </c>
      <c r="K115" s="108">
        <f t="shared" si="15"/>
        <v>0</v>
      </c>
      <c r="L115" s="150"/>
      <c r="M115" s="108">
        <v>0</v>
      </c>
      <c r="N115" s="108">
        <v>0</v>
      </c>
      <c r="O115" s="108">
        <v>0</v>
      </c>
      <c r="P115" s="108">
        <v>0</v>
      </c>
      <c r="Q115" s="108">
        <v>0</v>
      </c>
      <c r="R115" s="108">
        <v>0</v>
      </c>
      <c r="S115" s="108">
        <v>0</v>
      </c>
      <c r="T115" s="108">
        <v>0</v>
      </c>
      <c r="U115" s="108">
        <v>1156000</v>
      </c>
      <c r="V115" s="108">
        <v>1156000</v>
      </c>
      <c r="W115" s="108">
        <v>1156000</v>
      </c>
      <c r="X115" s="108">
        <v>0</v>
      </c>
      <c r="Y115" s="108">
        <v>0</v>
      </c>
      <c r="Z115" s="108">
        <v>0</v>
      </c>
      <c r="AA115" s="108">
        <v>0</v>
      </c>
      <c r="AB115" s="108">
        <v>0</v>
      </c>
      <c r="AC115" s="108">
        <v>0</v>
      </c>
      <c r="AD115" s="108">
        <v>0</v>
      </c>
      <c r="AE115" s="108">
        <v>0</v>
      </c>
      <c r="AF115" s="108">
        <v>0</v>
      </c>
      <c r="AG115" s="108">
        <v>0</v>
      </c>
      <c r="AH115" s="108">
        <v>0</v>
      </c>
      <c r="AI115" s="108">
        <v>0</v>
      </c>
      <c r="AJ115" s="108">
        <v>0</v>
      </c>
      <c r="AK115" s="108">
        <v>0</v>
      </c>
      <c r="AL115" s="108">
        <v>0</v>
      </c>
      <c r="AM115" s="108">
        <v>0</v>
      </c>
      <c r="AN115" s="108">
        <v>0</v>
      </c>
      <c r="AO115" s="108">
        <v>0</v>
      </c>
      <c r="AP115" s="108">
        <v>0</v>
      </c>
      <c r="AQ115" s="108">
        <v>0</v>
      </c>
      <c r="AR115" s="108">
        <v>0</v>
      </c>
      <c r="AS115" s="108">
        <v>0</v>
      </c>
      <c r="AT115" s="108">
        <v>0</v>
      </c>
      <c r="AU115" s="108">
        <v>0</v>
      </c>
      <c r="AV115" s="108">
        <v>0</v>
      </c>
      <c r="AW115" s="108">
        <v>0</v>
      </c>
      <c r="AX115" s="108">
        <v>0</v>
      </c>
      <c r="AY115" s="108">
        <v>0</v>
      </c>
      <c r="AZ115" s="108">
        <v>0</v>
      </c>
      <c r="BA115" s="108">
        <v>0</v>
      </c>
      <c r="BB115" s="108">
        <v>0</v>
      </c>
      <c r="BC115" s="108">
        <v>0</v>
      </c>
      <c r="BD115" s="108">
        <v>0</v>
      </c>
      <c r="BE115" s="108">
        <v>0</v>
      </c>
      <c r="BF115" s="108">
        <v>0</v>
      </c>
      <c r="BG115" s="108">
        <v>0</v>
      </c>
      <c r="BH115" s="108">
        <v>0</v>
      </c>
      <c r="BI115" s="108">
        <v>0</v>
      </c>
      <c r="BJ115" s="108">
        <v>0</v>
      </c>
      <c r="BK115" s="108">
        <v>0</v>
      </c>
      <c r="BL115" s="108">
        <v>0</v>
      </c>
      <c r="BM115" s="108">
        <v>0</v>
      </c>
      <c r="BN115" s="108">
        <v>0</v>
      </c>
      <c r="BO115" s="108">
        <v>0</v>
      </c>
      <c r="BP115" s="108">
        <v>0</v>
      </c>
      <c r="BQ115" s="108"/>
      <c r="BR115" s="108"/>
      <c r="BS115" s="108"/>
      <c r="BT115" s="108"/>
      <c r="BV115" s="108"/>
      <c r="BW115" s="108"/>
      <c r="BX115" s="108"/>
      <c r="BY115" s="108"/>
      <c r="BZ115" s="108"/>
      <c r="CA115" s="108"/>
      <c r="CB115" s="108"/>
      <c r="CC115" s="108"/>
      <c r="CD115" s="108"/>
      <c r="CE115" s="108"/>
      <c r="CF115" s="108"/>
      <c r="CG115" s="108"/>
    </row>
    <row r="116" spans="1:85" hidden="1" outlineLevel="2" x14ac:dyDescent="0.25">
      <c r="A116" s="106" t="s">
        <v>1753</v>
      </c>
      <c r="B116" s="106">
        <f t="shared" si="12"/>
        <v>8</v>
      </c>
      <c r="C116" s="106" t="s">
        <v>205</v>
      </c>
      <c r="D116" s="106" t="s">
        <v>206</v>
      </c>
      <c r="E116" s="107">
        <f t="shared" si="16"/>
        <v>32172208</v>
      </c>
      <c r="F116" s="107">
        <f t="shared" si="18"/>
        <v>210477273</v>
      </c>
      <c r="G116" s="107">
        <f t="shared" si="19"/>
        <v>0</v>
      </c>
      <c r="H116" s="108">
        <f t="shared" si="17"/>
        <v>0</v>
      </c>
      <c r="I116" s="108">
        <f t="shared" si="13"/>
        <v>460912207</v>
      </c>
      <c r="J116" s="108">
        <f t="shared" si="14"/>
        <v>165600000</v>
      </c>
      <c r="K116" s="108">
        <f t="shared" si="15"/>
        <v>0</v>
      </c>
      <c r="L116" s="150"/>
      <c r="M116" s="108">
        <v>0</v>
      </c>
      <c r="N116" s="108">
        <v>0</v>
      </c>
      <c r="O116" s="108">
        <v>0</v>
      </c>
      <c r="P116" s="108">
        <v>0</v>
      </c>
      <c r="Q116" s="108">
        <v>0</v>
      </c>
      <c r="R116" s="108">
        <v>0</v>
      </c>
      <c r="S116" s="108">
        <v>0</v>
      </c>
      <c r="T116" s="108">
        <v>0</v>
      </c>
      <c r="U116" s="108">
        <v>0</v>
      </c>
      <c r="V116" s="108">
        <v>0</v>
      </c>
      <c r="W116" s="108">
        <v>0</v>
      </c>
      <c r="X116" s="108">
        <v>32172208</v>
      </c>
      <c r="Y116" s="108">
        <v>32172208</v>
      </c>
      <c r="Z116" s="108">
        <v>32172208</v>
      </c>
      <c r="AA116" s="108">
        <v>32648008</v>
      </c>
      <c r="AB116" s="108">
        <v>66139160</v>
      </c>
      <c r="AC116" s="108">
        <v>66139160</v>
      </c>
      <c r="AD116" s="108">
        <v>66139160</v>
      </c>
      <c r="AE116" s="108">
        <v>66139160</v>
      </c>
      <c r="AF116" s="108">
        <v>66139160</v>
      </c>
      <c r="AG116" s="108">
        <v>66139160</v>
      </c>
      <c r="AH116" s="108">
        <v>174392745</v>
      </c>
      <c r="AI116" s="108">
        <v>210477273</v>
      </c>
      <c r="AJ116" s="108">
        <v>210477273</v>
      </c>
      <c r="AK116" s="108">
        <v>210477273</v>
      </c>
      <c r="AL116" s="108">
        <v>210477273</v>
      </c>
      <c r="AM116" s="108">
        <v>210477273</v>
      </c>
      <c r="AN116" s="108">
        <v>210477273</v>
      </c>
      <c r="AO116" s="108">
        <v>210477273</v>
      </c>
      <c r="AP116" s="108">
        <v>210477273</v>
      </c>
      <c r="AQ116" s="108">
        <v>144338113</v>
      </c>
      <c r="AR116" s="108">
        <v>144338113</v>
      </c>
      <c r="AS116" s="108">
        <v>144338113</v>
      </c>
      <c r="AT116" s="108">
        <v>144338113</v>
      </c>
      <c r="AU116" s="108">
        <v>144338113</v>
      </c>
      <c r="AV116" s="108">
        <v>0</v>
      </c>
      <c r="AW116" s="108">
        <v>1439600</v>
      </c>
      <c r="AX116" s="108">
        <v>1439600</v>
      </c>
      <c r="AY116" s="108">
        <v>1439600</v>
      </c>
      <c r="AZ116" s="108">
        <v>2508808</v>
      </c>
      <c r="BA116" s="108">
        <v>252508808</v>
      </c>
      <c r="BB116" s="108">
        <v>350000000</v>
      </c>
      <c r="BC116" s="108">
        <v>378112207</v>
      </c>
      <c r="BD116" s="108">
        <v>460912207</v>
      </c>
      <c r="BE116" s="108">
        <v>460912207</v>
      </c>
      <c r="BF116" s="108">
        <v>543712207</v>
      </c>
      <c r="BG116" s="108">
        <v>250000000</v>
      </c>
      <c r="BH116" s="108">
        <v>0</v>
      </c>
      <c r="BI116" s="108">
        <v>0</v>
      </c>
      <c r="BJ116" s="108">
        <v>0</v>
      </c>
      <c r="BK116" s="108">
        <v>0</v>
      </c>
      <c r="BL116" s="108">
        <v>0</v>
      </c>
      <c r="BM116" s="108">
        <v>0</v>
      </c>
      <c r="BN116" s="108">
        <v>165600000</v>
      </c>
      <c r="BO116" s="108">
        <v>165600000</v>
      </c>
      <c r="BP116" s="108">
        <v>165600000</v>
      </c>
      <c r="BQ116" s="108"/>
      <c r="BR116" s="108"/>
      <c r="BS116" s="108"/>
      <c r="BT116" s="108"/>
      <c r="BV116" s="108"/>
      <c r="BW116" s="108"/>
      <c r="BX116" s="108"/>
      <c r="BY116" s="108"/>
      <c r="BZ116" s="108"/>
      <c r="CA116" s="108"/>
      <c r="CB116" s="108"/>
      <c r="CC116" s="108"/>
      <c r="CD116" s="108"/>
      <c r="CE116" s="108"/>
      <c r="CF116" s="108"/>
      <c r="CG116" s="108"/>
    </row>
    <row r="117" spans="1:85" hidden="1" outlineLevel="2" x14ac:dyDescent="0.25">
      <c r="A117" s="106" t="s">
        <v>1753</v>
      </c>
      <c r="B117" s="106">
        <f t="shared" si="12"/>
        <v>8</v>
      </c>
      <c r="C117" s="106" t="s">
        <v>207</v>
      </c>
      <c r="D117" s="106" t="s">
        <v>208</v>
      </c>
      <c r="E117" s="107">
        <f t="shared" si="16"/>
        <v>30068485</v>
      </c>
      <c r="F117" s="107">
        <f>F110-F116</f>
        <v>191254549</v>
      </c>
      <c r="G117" s="107">
        <f t="shared" si="19"/>
        <v>0</v>
      </c>
      <c r="H117" s="108">
        <f t="shared" si="17"/>
        <v>0</v>
      </c>
      <c r="I117" s="108">
        <f t="shared" si="13"/>
        <v>250000000</v>
      </c>
      <c r="J117" s="108">
        <f t="shared" si="14"/>
        <v>0</v>
      </c>
      <c r="K117" s="108">
        <f t="shared" si="15"/>
        <v>0</v>
      </c>
      <c r="L117" s="150"/>
      <c r="M117" s="108">
        <v>0</v>
      </c>
      <c r="N117" s="108">
        <v>0</v>
      </c>
      <c r="O117" s="108">
        <v>0</v>
      </c>
      <c r="P117" s="108">
        <v>0</v>
      </c>
      <c r="Q117" s="108">
        <v>0</v>
      </c>
      <c r="R117" s="108">
        <v>0</v>
      </c>
      <c r="S117" s="108">
        <v>0</v>
      </c>
      <c r="T117" s="108">
        <v>0</v>
      </c>
      <c r="U117" s="108">
        <v>0</v>
      </c>
      <c r="V117" s="108">
        <v>0</v>
      </c>
      <c r="W117" s="108">
        <v>0</v>
      </c>
      <c r="X117" s="108">
        <v>30068485</v>
      </c>
      <c r="Y117" s="108">
        <v>62240693</v>
      </c>
      <c r="Z117" s="108">
        <v>62240693</v>
      </c>
      <c r="AA117" s="108">
        <v>162507493</v>
      </c>
      <c r="AB117" s="108">
        <v>222761644</v>
      </c>
      <c r="AC117" s="108">
        <v>222761644</v>
      </c>
      <c r="AD117" s="108">
        <v>222761644</v>
      </c>
      <c r="AE117" s="108">
        <v>222761644</v>
      </c>
      <c r="AF117" s="108">
        <v>222761644</v>
      </c>
      <c r="AG117" s="108">
        <v>124261644</v>
      </c>
      <c r="AH117" s="108">
        <v>332364278</v>
      </c>
      <c r="AI117" s="108">
        <v>401731822</v>
      </c>
      <c r="AJ117" s="108">
        <v>401731822</v>
      </c>
      <c r="AK117" s="108">
        <v>401731822</v>
      </c>
      <c r="AL117" s="108">
        <v>346898523</v>
      </c>
      <c r="AM117" s="108">
        <v>343609337</v>
      </c>
      <c r="AN117" s="108">
        <v>343609337</v>
      </c>
      <c r="AO117" s="108">
        <v>343609337</v>
      </c>
      <c r="AP117" s="108">
        <v>343609337</v>
      </c>
      <c r="AQ117" s="108">
        <v>277470177</v>
      </c>
      <c r="AR117" s="108">
        <v>277470177</v>
      </c>
      <c r="AS117" s="108">
        <v>277470177</v>
      </c>
      <c r="AT117" s="108">
        <v>277470177</v>
      </c>
      <c r="AU117" s="108">
        <v>277470177</v>
      </c>
      <c r="AV117" s="108">
        <v>0</v>
      </c>
      <c r="AW117" s="108">
        <v>0</v>
      </c>
      <c r="AX117" s="108">
        <v>0</v>
      </c>
      <c r="AY117" s="108">
        <v>0</v>
      </c>
      <c r="AZ117" s="108">
        <v>0</v>
      </c>
      <c r="BA117" s="108">
        <v>250000000</v>
      </c>
      <c r="BB117" s="108">
        <v>250000000</v>
      </c>
      <c r="BC117" s="108">
        <v>250000000</v>
      </c>
      <c r="BD117" s="108">
        <v>250000000</v>
      </c>
      <c r="BE117" s="108">
        <v>250000000</v>
      </c>
      <c r="BF117" s="108">
        <v>250000000</v>
      </c>
      <c r="BG117" s="108">
        <v>250000000</v>
      </c>
      <c r="BH117" s="108">
        <v>0</v>
      </c>
      <c r="BI117" s="108">
        <v>0</v>
      </c>
      <c r="BJ117" s="108">
        <v>0</v>
      </c>
      <c r="BK117" s="108">
        <v>0</v>
      </c>
      <c r="BL117" s="108">
        <v>0</v>
      </c>
      <c r="BM117" s="108">
        <v>0</v>
      </c>
      <c r="BN117" s="108">
        <v>0</v>
      </c>
      <c r="BO117" s="108">
        <v>0</v>
      </c>
      <c r="BP117" s="108">
        <v>0</v>
      </c>
      <c r="BQ117" s="108"/>
      <c r="BR117" s="108"/>
      <c r="BS117" s="108"/>
      <c r="BT117" s="108"/>
      <c r="BU117" s="30"/>
      <c r="BV117" s="108"/>
      <c r="BW117" s="108"/>
      <c r="BX117" s="108"/>
      <c r="BY117" s="108"/>
      <c r="BZ117" s="108"/>
      <c r="CA117" s="108"/>
      <c r="CB117" s="108"/>
      <c r="CC117" s="108"/>
      <c r="CD117" s="108"/>
      <c r="CE117" s="108"/>
      <c r="CF117" s="108"/>
      <c r="CG117" s="108"/>
    </row>
    <row r="118" spans="1:85" hidden="1" outlineLevel="2" x14ac:dyDescent="0.25">
      <c r="A118" s="106" t="s">
        <v>1753</v>
      </c>
      <c r="B118" s="106">
        <f t="shared" si="12"/>
        <v>8</v>
      </c>
      <c r="C118" s="106" t="s">
        <v>209</v>
      </c>
      <c r="D118" s="106" t="s">
        <v>210</v>
      </c>
      <c r="E118" s="107">
        <f t="shared" si="16"/>
        <v>0</v>
      </c>
      <c r="F118" s="107">
        <f t="shared" ref="F118:F149" si="20">AJ118</f>
        <v>0</v>
      </c>
      <c r="G118" s="107">
        <f t="shared" si="19"/>
        <v>0</v>
      </c>
      <c r="H118" s="108">
        <f t="shared" si="17"/>
        <v>0</v>
      </c>
      <c r="I118" s="108">
        <f t="shared" si="13"/>
        <v>360912207</v>
      </c>
      <c r="J118" s="108">
        <f t="shared" si="14"/>
        <v>268000000</v>
      </c>
      <c r="K118" s="108">
        <f t="shared" si="15"/>
        <v>0</v>
      </c>
      <c r="L118" s="150"/>
      <c r="M118" s="108">
        <v>0</v>
      </c>
      <c r="N118" s="108">
        <v>0</v>
      </c>
      <c r="O118" s="108">
        <v>0</v>
      </c>
      <c r="P118" s="108">
        <v>0</v>
      </c>
      <c r="Q118" s="108">
        <v>0</v>
      </c>
      <c r="R118" s="108">
        <v>0</v>
      </c>
      <c r="S118" s="108">
        <v>0</v>
      </c>
      <c r="T118" s="108">
        <v>0</v>
      </c>
      <c r="U118" s="108">
        <v>0</v>
      </c>
      <c r="V118" s="108">
        <v>0</v>
      </c>
      <c r="W118" s="108">
        <v>0</v>
      </c>
      <c r="X118" s="108">
        <v>0</v>
      </c>
      <c r="Y118" s="108">
        <v>0</v>
      </c>
      <c r="Z118" s="108">
        <v>0</v>
      </c>
      <c r="AA118" s="108">
        <v>0</v>
      </c>
      <c r="AB118" s="108">
        <v>0</v>
      </c>
      <c r="AC118" s="108">
        <v>0</v>
      </c>
      <c r="AD118" s="108">
        <v>0</v>
      </c>
      <c r="AE118" s="108">
        <v>0</v>
      </c>
      <c r="AF118" s="108">
        <v>0</v>
      </c>
      <c r="AG118" s="108">
        <v>0</v>
      </c>
      <c r="AH118" s="108">
        <v>0</v>
      </c>
      <c r="AI118" s="108">
        <v>0</v>
      </c>
      <c r="AJ118" s="108">
        <v>0</v>
      </c>
      <c r="AK118" s="108">
        <v>0</v>
      </c>
      <c r="AL118" s="108">
        <v>0</v>
      </c>
      <c r="AM118" s="108">
        <v>0</v>
      </c>
      <c r="AN118" s="108">
        <v>0</v>
      </c>
      <c r="AO118" s="108">
        <v>0</v>
      </c>
      <c r="AP118" s="108">
        <v>0</v>
      </c>
      <c r="AQ118" s="108">
        <v>0</v>
      </c>
      <c r="AR118" s="108">
        <v>0</v>
      </c>
      <c r="AS118" s="108">
        <v>0</v>
      </c>
      <c r="AT118" s="108">
        <v>0</v>
      </c>
      <c r="AU118" s="108">
        <v>0</v>
      </c>
      <c r="AV118" s="108">
        <v>0</v>
      </c>
      <c r="AW118" s="108">
        <v>0</v>
      </c>
      <c r="AX118" s="108">
        <v>0</v>
      </c>
      <c r="AY118" s="108">
        <v>100000000</v>
      </c>
      <c r="AZ118" s="108">
        <v>150000000</v>
      </c>
      <c r="BA118" s="108">
        <v>150000000</v>
      </c>
      <c r="BB118" s="108">
        <v>250000000</v>
      </c>
      <c r="BC118" s="108">
        <v>278112207</v>
      </c>
      <c r="BD118" s="108">
        <v>360912207</v>
      </c>
      <c r="BE118" s="108">
        <v>360912207</v>
      </c>
      <c r="BF118" s="108">
        <v>443712207</v>
      </c>
      <c r="BG118" s="108">
        <v>0</v>
      </c>
      <c r="BH118" s="108">
        <v>0</v>
      </c>
      <c r="BI118" s="108">
        <v>0</v>
      </c>
      <c r="BJ118" s="108">
        <v>0</v>
      </c>
      <c r="BK118" s="108">
        <v>0</v>
      </c>
      <c r="BL118" s="108">
        <v>0</v>
      </c>
      <c r="BM118" s="108">
        <v>0</v>
      </c>
      <c r="BN118" s="108">
        <v>82800000</v>
      </c>
      <c r="BO118" s="108">
        <v>165600000</v>
      </c>
      <c r="BP118" s="108">
        <v>268000000</v>
      </c>
      <c r="BQ118" s="108"/>
      <c r="BR118" s="108"/>
      <c r="BS118" s="108"/>
      <c r="BT118" s="108"/>
      <c r="BV118" s="108"/>
      <c r="BW118" s="108"/>
      <c r="BX118" s="108"/>
      <c r="BY118" s="108"/>
      <c r="BZ118" s="108"/>
      <c r="CA118" s="108"/>
      <c r="CB118" s="108"/>
      <c r="CC118" s="108"/>
      <c r="CD118" s="108"/>
      <c r="CE118" s="108"/>
      <c r="CF118" s="108"/>
      <c r="CG118" s="108"/>
    </row>
    <row r="119" spans="1:85" hidden="1" outlineLevel="1" collapsed="1" x14ac:dyDescent="0.25">
      <c r="A119" s="103" t="s">
        <v>1753</v>
      </c>
      <c r="B119" s="103">
        <f t="shared" si="12"/>
        <v>4</v>
      </c>
      <c r="C119" s="103" t="s">
        <v>211</v>
      </c>
      <c r="D119" s="103" t="s">
        <v>212</v>
      </c>
      <c r="E119" s="104">
        <f t="shared" si="16"/>
        <v>56132719</v>
      </c>
      <c r="F119" s="104">
        <f t="shared" si="20"/>
        <v>13750094</v>
      </c>
      <c r="G119" s="104">
        <f t="shared" si="19"/>
        <v>304641302</v>
      </c>
      <c r="H119" s="104">
        <f t="shared" si="17"/>
        <v>75430558</v>
      </c>
      <c r="I119" s="104">
        <f t="shared" si="13"/>
        <v>1034102178</v>
      </c>
      <c r="J119" s="104">
        <f t="shared" si="14"/>
        <v>87423292</v>
      </c>
      <c r="K119" s="104">
        <f>J119-H119</f>
        <v>11992734</v>
      </c>
      <c r="L119" s="150"/>
      <c r="M119" s="104">
        <v>77277809</v>
      </c>
      <c r="N119" s="104">
        <v>110485717</v>
      </c>
      <c r="O119" s="104">
        <v>269368488</v>
      </c>
      <c r="P119" s="104">
        <v>140907404</v>
      </c>
      <c r="Q119" s="104">
        <v>130563708</v>
      </c>
      <c r="R119" s="104">
        <v>132149908</v>
      </c>
      <c r="S119" s="104">
        <v>141160135</v>
      </c>
      <c r="T119" s="104">
        <v>146826378</v>
      </c>
      <c r="U119" s="104">
        <v>149279590</v>
      </c>
      <c r="V119" s="104">
        <v>123291402</v>
      </c>
      <c r="W119" s="104">
        <v>69544038</v>
      </c>
      <c r="X119" s="104">
        <v>56132719</v>
      </c>
      <c r="Y119" s="104">
        <v>105331392</v>
      </c>
      <c r="Z119" s="104">
        <v>50652426</v>
      </c>
      <c r="AA119" s="104">
        <v>54379716</v>
      </c>
      <c r="AB119" s="104">
        <v>6287039</v>
      </c>
      <c r="AC119" s="104">
        <v>17209452</v>
      </c>
      <c r="AD119" s="104">
        <v>67874056</v>
      </c>
      <c r="AE119" s="104">
        <v>99943092</v>
      </c>
      <c r="AF119" s="104">
        <v>98392092</v>
      </c>
      <c r="AG119" s="104">
        <v>72528908</v>
      </c>
      <c r="AH119" s="104">
        <v>89424162</v>
      </c>
      <c r="AI119" s="104">
        <v>96767308</v>
      </c>
      <c r="AJ119" s="104">
        <v>13750094</v>
      </c>
      <c r="AK119" s="104">
        <v>25516912</v>
      </c>
      <c r="AL119" s="104">
        <v>14143018</v>
      </c>
      <c r="AM119" s="104">
        <v>13892681</v>
      </c>
      <c r="AN119" s="104">
        <v>335193714</v>
      </c>
      <c r="AO119" s="104">
        <v>27680266</v>
      </c>
      <c r="AP119" s="104">
        <v>32085099</v>
      </c>
      <c r="AQ119" s="104">
        <v>20492553</v>
      </c>
      <c r="AR119" s="104">
        <v>10130417</v>
      </c>
      <c r="AS119" s="104">
        <v>187890717</v>
      </c>
      <c r="AT119" s="104">
        <v>422391359</v>
      </c>
      <c r="AU119" s="104">
        <v>499769415</v>
      </c>
      <c r="AV119" s="104">
        <v>304641302</v>
      </c>
      <c r="AW119" s="104">
        <v>385432266</v>
      </c>
      <c r="AX119" s="104">
        <v>468016071</v>
      </c>
      <c r="AY119" s="104">
        <v>554491359</v>
      </c>
      <c r="AZ119" s="104">
        <v>644181488</v>
      </c>
      <c r="BA119" s="104">
        <v>742084615</v>
      </c>
      <c r="BB119" s="104">
        <v>823792389</v>
      </c>
      <c r="BC119" s="104">
        <v>922529679</v>
      </c>
      <c r="BD119" s="104">
        <v>1034102178</v>
      </c>
      <c r="BE119" s="104">
        <v>1130569600</v>
      </c>
      <c r="BF119" s="104">
        <v>1225457481</v>
      </c>
      <c r="BG119" s="104">
        <v>1335541372</v>
      </c>
      <c r="BH119" s="104">
        <v>75430558</v>
      </c>
      <c r="BI119" s="104">
        <v>89693948</v>
      </c>
      <c r="BJ119" s="104">
        <v>102906402</v>
      </c>
      <c r="BK119" s="104">
        <v>114370413</v>
      </c>
      <c r="BL119" s="104">
        <v>131521513</v>
      </c>
      <c r="BM119" s="104">
        <v>146043385</v>
      </c>
      <c r="BN119" s="104">
        <v>108593495</v>
      </c>
      <c r="BO119" s="104">
        <v>94201072</v>
      </c>
      <c r="BP119" s="104">
        <v>87423292</v>
      </c>
      <c r="BQ119" s="104"/>
      <c r="BR119" s="104"/>
      <c r="BS119" s="104"/>
      <c r="BT119" s="104"/>
      <c r="BU119" s="24" t="s">
        <v>2007</v>
      </c>
      <c r="BV119" s="144"/>
      <c r="BW119" s="144"/>
      <c r="BX119" s="144"/>
      <c r="BY119" s="144"/>
      <c r="BZ119" s="144"/>
      <c r="CA119" s="144"/>
      <c r="CB119" s="144"/>
      <c r="CC119" s="144"/>
      <c r="CD119" s="144"/>
      <c r="CE119" s="144"/>
      <c r="CF119" s="144"/>
      <c r="CG119" s="144"/>
    </row>
    <row r="120" spans="1:85" hidden="1" outlineLevel="2" x14ac:dyDescent="0.25">
      <c r="A120" s="105" t="s">
        <v>1753</v>
      </c>
      <c r="B120" s="105">
        <f t="shared" si="12"/>
        <v>6</v>
      </c>
      <c r="C120" s="105" t="s">
        <v>213</v>
      </c>
      <c r="D120" s="105" t="s">
        <v>214</v>
      </c>
      <c r="E120" s="26">
        <f t="shared" si="16"/>
        <v>56132719</v>
      </c>
      <c r="F120" s="26">
        <f t="shared" si="20"/>
        <v>13750094</v>
      </c>
      <c r="G120" s="26">
        <f t="shared" si="19"/>
        <v>8282307</v>
      </c>
      <c r="H120" s="26">
        <f t="shared" si="17"/>
        <v>10256401</v>
      </c>
      <c r="I120" s="26">
        <f t="shared" si="13"/>
        <v>25736362</v>
      </c>
      <c r="J120" s="26">
        <f t="shared" si="14"/>
        <v>22249135</v>
      </c>
      <c r="K120" s="26">
        <f t="shared" si="15"/>
        <v>0</v>
      </c>
      <c r="L120" s="150"/>
      <c r="M120" s="26">
        <v>77277809</v>
      </c>
      <c r="N120" s="26">
        <v>110485717</v>
      </c>
      <c r="O120" s="26">
        <v>269368488</v>
      </c>
      <c r="P120" s="26">
        <v>140907404</v>
      </c>
      <c r="Q120" s="26">
        <v>130563708</v>
      </c>
      <c r="R120" s="26">
        <v>132149908</v>
      </c>
      <c r="S120" s="26">
        <v>141160135</v>
      </c>
      <c r="T120" s="26">
        <v>146826378</v>
      </c>
      <c r="U120" s="26">
        <v>149279590</v>
      </c>
      <c r="V120" s="26">
        <v>123291402</v>
      </c>
      <c r="W120" s="26">
        <v>69544038</v>
      </c>
      <c r="X120" s="26">
        <v>56132719</v>
      </c>
      <c r="Y120" s="26">
        <v>105031392</v>
      </c>
      <c r="Z120" s="26">
        <v>50352426</v>
      </c>
      <c r="AA120" s="26">
        <v>54379716</v>
      </c>
      <c r="AB120" s="26">
        <v>6287039</v>
      </c>
      <c r="AC120" s="26">
        <v>17209452</v>
      </c>
      <c r="AD120" s="26">
        <v>67874056</v>
      </c>
      <c r="AE120" s="26">
        <v>99943092</v>
      </c>
      <c r="AF120" s="26">
        <v>98392092</v>
      </c>
      <c r="AG120" s="26">
        <v>72528908</v>
      </c>
      <c r="AH120" s="26">
        <v>89424162</v>
      </c>
      <c r="AI120" s="26">
        <v>96767308</v>
      </c>
      <c r="AJ120" s="26">
        <v>13750094</v>
      </c>
      <c r="AK120" s="26">
        <v>25516912</v>
      </c>
      <c r="AL120" s="26">
        <v>14143018</v>
      </c>
      <c r="AM120" s="26">
        <v>13892681</v>
      </c>
      <c r="AN120" s="26">
        <v>335193714</v>
      </c>
      <c r="AO120" s="26">
        <v>27680266</v>
      </c>
      <c r="AP120" s="26">
        <v>32085099</v>
      </c>
      <c r="AQ120" s="26">
        <v>20492553</v>
      </c>
      <c r="AR120" s="26">
        <v>10130417</v>
      </c>
      <c r="AS120" s="26">
        <v>187890717</v>
      </c>
      <c r="AT120" s="26">
        <v>315399730</v>
      </c>
      <c r="AU120" s="26">
        <v>317526796</v>
      </c>
      <c r="AV120" s="26">
        <v>8282307</v>
      </c>
      <c r="AW120" s="26">
        <v>4615080</v>
      </c>
      <c r="AX120" s="26">
        <v>6259581</v>
      </c>
      <c r="AY120" s="26">
        <v>4945082</v>
      </c>
      <c r="AZ120" s="26">
        <v>5188866</v>
      </c>
      <c r="BA120" s="26">
        <v>12843924</v>
      </c>
      <c r="BB120" s="26">
        <v>5495794</v>
      </c>
      <c r="BC120" s="26">
        <v>10397549</v>
      </c>
      <c r="BD120" s="26">
        <v>25736362</v>
      </c>
      <c r="BE120" s="26">
        <v>35271649</v>
      </c>
      <c r="BF120" s="26">
        <v>30503437</v>
      </c>
      <c r="BG120" s="26">
        <v>39696733</v>
      </c>
      <c r="BH120" s="26">
        <v>10256401</v>
      </c>
      <c r="BI120" s="26">
        <v>24519791</v>
      </c>
      <c r="BJ120" s="26">
        <v>37732245</v>
      </c>
      <c r="BK120" s="26">
        <v>49196256</v>
      </c>
      <c r="BL120" s="26">
        <v>66347356</v>
      </c>
      <c r="BM120" s="26">
        <v>80869228</v>
      </c>
      <c r="BN120" s="26">
        <v>43419338</v>
      </c>
      <c r="BO120" s="26">
        <v>29026915</v>
      </c>
      <c r="BP120" s="26">
        <v>22249135</v>
      </c>
      <c r="BQ120" s="26"/>
      <c r="BR120" s="26"/>
      <c r="BS120" s="26"/>
      <c r="BT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</row>
    <row r="121" spans="1:85" hidden="1" outlineLevel="2" x14ac:dyDescent="0.25">
      <c r="A121" s="106" t="s">
        <v>1753</v>
      </c>
      <c r="B121" s="106">
        <f t="shared" si="12"/>
        <v>8</v>
      </c>
      <c r="C121" s="106" t="s">
        <v>215</v>
      </c>
      <c r="D121" s="106" t="s">
        <v>216</v>
      </c>
      <c r="E121" s="107">
        <f t="shared" si="16"/>
        <v>56132719</v>
      </c>
      <c r="F121" s="107">
        <f t="shared" si="20"/>
        <v>13750094</v>
      </c>
      <c r="G121" s="107">
        <f t="shared" ref="G121:G154" si="21">AV121</f>
        <v>8282307</v>
      </c>
      <c r="H121" s="108">
        <f t="shared" si="17"/>
        <v>10256401</v>
      </c>
      <c r="I121" s="108">
        <f t="shared" si="13"/>
        <v>25736362</v>
      </c>
      <c r="J121" s="108">
        <f t="shared" si="14"/>
        <v>22249135</v>
      </c>
      <c r="K121" s="108">
        <f t="shared" si="15"/>
        <v>0</v>
      </c>
      <c r="L121" s="150"/>
      <c r="M121" s="108">
        <v>77277809</v>
      </c>
      <c r="N121" s="108">
        <v>110485717</v>
      </c>
      <c r="O121" s="108">
        <v>269368488</v>
      </c>
      <c r="P121" s="108">
        <v>140907404</v>
      </c>
      <c r="Q121" s="108">
        <v>130563708</v>
      </c>
      <c r="R121" s="108">
        <v>132149908</v>
      </c>
      <c r="S121" s="108">
        <v>141160135</v>
      </c>
      <c r="T121" s="108">
        <v>146826378</v>
      </c>
      <c r="U121" s="108">
        <v>149279590</v>
      </c>
      <c r="V121" s="108">
        <v>123291402</v>
      </c>
      <c r="W121" s="108">
        <v>69544038</v>
      </c>
      <c r="X121" s="108">
        <v>56132719</v>
      </c>
      <c r="Y121" s="108">
        <v>105031392</v>
      </c>
      <c r="Z121" s="108">
        <v>50352426</v>
      </c>
      <c r="AA121" s="108">
        <v>54379716</v>
      </c>
      <c r="AB121" s="108">
        <v>6287039</v>
      </c>
      <c r="AC121" s="108">
        <v>17209452</v>
      </c>
      <c r="AD121" s="108">
        <v>67874056</v>
      </c>
      <c r="AE121" s="108">
        <v>99943092</v>
      </c>
      <c r="AF121" s="108">
        <v>98392092</v>
      </c>
      <c r="AG121" s="108">
        <v>72528908</v>
      </c>
      <c r="AH121" s="108">
        <v>89424162</v>
      </c>
      <c r="AI121" s="108">
        <v>96767308</v>
      </c>
      <c r="AJ121" s="108">
        <v>13750094</v>
      </c>
      <c r="AK121" s="108">
        <v>25516912</v>
      </c>
      <c r="AL121" s="108">
        <v>14143018</v>
      </c>
      <c r="AM121" s="108">
        <v>13892681</v>
      </c>
      <c r="AN121" s="108">
        <v>335193714</v>
      </c>
      <c r="AO121" s="108">
        <v>27680266</v>
      </c>
      <c r="AP121" s="108">
        <v>32085099</v>
      </c>
      <c r="AQ121" s="108">
        <v>20492553</v>
      </c>
      <c r="AR121" s="108">
        <v>10130417</v>
      </c>
      <c r="AS121" s="108">
        <v>187890717</v>
      </c>
      <c r="AT121" s="108">
        <v>315399730</v>
      </c>
      <c r="AU121" s="108">
        <v>317526796</v>
      </c>
      <c r="AV121" s="108">
        <v>8282307</v>
      </c>
      <c r="AW121" s="108">
        <v>4615080</v>
      </c>
      <c r="AX121" s="108">
        <v>6259581</v>
      </c>
      <c r="AY121" s="108">
        <v>4945082</v>
      </c>
      <c r="AZ121" s="108">
        <v>5188866</v>
      </c>
      <c r="BA121" s="108">
        <v>12843924</v>
      </c>
      <c r="BB121" s="108">
        <v>5495794</v>
      </c>
      <c r="BC121" s="108">
        <v>10397549</v>
      </c>
      <c r="BD121" s="108">
        <v>25736362</v>
      </c>
      <c r="BE121" s="108">
        <v>35271649</v>
      </c>
      <c r="BF121" s="108">
        <v>30503437</v>
      </c>
      <c r="BG121" s="108">
        <v>39696733</v>
      </c>
      <c r="BH121" s="108">
        <v>10256401</v>
      </c>
      <c r="BI121" s="108">
        <v>24519791</v>
      </c>
      <c r="BJ121" s="108">
        <v>37732245</v>
      </c>
      <c r="BK121" s="108">
        <v>49196256</v>
      </c>
      <c r="BL121" s="108">
        <v>66347356</v>
      </c>
      <c r="BM121" s="108">
        <v>80869228</v>
      </c>
      <c r="BN121" s="108">
        <v>43419338</v>
      </c>
      <c r="BO121" s="108">
        <v>29026915</v>
      </c>
      <c r="BP121" s="108">
        <v>22249135</v>
      </c>
      <c r="BQ121" s="108"/>
      <c r="BR121" s="108"/>
      <c r="BS121" s="108"/>
      <c r="BT121" s="108"/>
      <c r="BU121" s="205" t="s">
        <v>2082</v>
      </c>
      <c r="BV121" s="108"/>
      <c r="BW121" s="108"/>
      <c r="BX121" s="108"/>
      <c r="BY121" s="108"/>
      <c r="BZ121" s="108"/>
      <c r="CA121" s="108"/>
      <c r="CB121" s="108"/>
      <c r="CC121" s="108"/>
      <c r="CD121" s="108"/>
      <c r="CE121" s="108"/>
      <c r="CF121" s="108"/>
      <c r="CG121" s="108"/>
    </row>
    <row r="122" spans="1:85" hidden="1" outlineLevel="2" x14ac:dyDescent="0.25">
      <c r="A122" s="105" t="s">
        <v>1753</v>
      </c>
      <c r="B122" s="105">
        <f t="shared" si="12"/>
        <v>6</v>
      </c>
      <c r="C122" s="105" t="s">
        <v>217</v>
      </c>
      <c r="D122" s="105" t="s">
        <v>218</v>
      </c>
      <c r="E122" s="26">
        <f t="shared" si="16"/>
        <v>0</v>
      </c>
      <c r="F122" s="26">
        <f t="shared" si="20"/>
        <v>0</v>
      </c>
      <c r="G122" s="26">
        <f t="shared" si="21"/>
        <v>0</v>
      </c>
      <c r="H122" s="26">
        <f t="shared" si="17"/>
        <v>0</v>
      </c>
      <c r="I122" s="26">
        <f t="shared" si="13"/>
        <v>0</v>
      </c>
      <c r="J122" s="26">
        <f t="shared" si="14"/>
        <v>0</v>
      </c>
      <c r="K122" s="26">
        <f t="shared" si="15"/>
        <v>0</v>
      </c>
      <c r="L122" s="150"/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26">
        <v>0</v>
      </c>
      <c r="W122" s="26">
        <v>0</v>
      </c>
      <c r="X122" s="26">
        <v>0</v>
      </c>
      <c r="Y122" s="26">
        <v>300000</v>
      </c>
      <c r="Z122" s="26">
        <v>300000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0</v>
      </c>
      <c r="AI122" s="26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0</v>
      </c>
      <c r="BI122" s="26">
        <v>0</v>
      </c>
      <c r="BJ122" s="26">
        <v>0</v>
      </c>
      <c r="BK122" s="26">
        <v>0</v>
      </c>
      <c r="BL122" s="26">
        <v>0</v>
      </c>
      <c r="BM122" s="26">
        <v>0</v>
      </c>
      <c r="BN122" s="26">
        <v>0</v>
      </c>
      <c r="BO122" s="26">
        <v>0</v>
      </c>
      <c r="BP122" s="26">
        <v>0</v>
      </c>
      <c r="BQ122" s="26"/>
      <c r="BR122" s="26"/>
      <c r="BS122" s="26"/>
      <c r="BT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</row>
    <row r="123" spans="1:85" hidden="1" outlineLevel="2" x14ac:dyDescent="0.25">
      <c r="A123" s="106" t="s">
        <v>1753</v>
      </c>
      <c r="B123" s="106">
        <f t="shared" si="12"/>
        <v>8</v>
      </c>
      <c r="C123" s="106" t="s">
        <v>219</v>
      </c>
      <c r="D123" s="106" t="s">
        <v>220</v>
      </c>
      <c r="E123" s="107">
        <f t="shared" si="16"/>
        <v>0</v>
      </c>
      <c r="F123" s="107">
        <f t="shared" si="20"/>
        <v>0</v>
      </c>
      <c r="G123" s="107">
        <f t="shared" si="21"/>
        <v>19306500</v>
      </c>
      <c r="H123" s="108">
        <f t="shared" si="17"/>
        <v>0</v>
      </c>
      <c r="I123" s="108">
        <f t="shared" si="13"/>
        <v>0</v>
      </c>
      <c r="J123" s="108">
        <f t="shared" si="14"/>
        <v>0</v>
      </c>
      <c r="K123" s="108">
        <f t="shared" si="15"/>
        <v>0</v>
      </c>
      <c r="L123" s="150"/>
      <c r="M123" s="108">
        <v>0</v>
      </c>
      <c r="N123" s="108">
        <v>0</v>
      </c>
      <c r="O123" s="108">
        <v>0</v>
      </c>
      <c r="P123" s="108">
        <v>0</v>
      </c>
      <c r="Q123" s="108">
        <v>0</v>
      </c>
      <c r="R123" s="108">
        <v>0</v>
      </c>
      <c r="S123" s="108">
        <v>0</v>
      </c>
      <c r="T123" s="108">
        <v>0</v>
      </c>
      <c r="U123" s="108">
        <v>0</v>
      </c>
      <c r="V123" s="108">
        <v>0</v>
      </c>
      <c r="W123" s="108">
        <v>0</v>
      </c>
      <c r="X123" s="108">
        <v>0</v>
      </c>
      <c r="Y123" s="108">
        <v>0</v>
      </c>
      <c r="Z123" s="108">
        <v>0</v>
      </c>
      <c r="AA123" s="108">
        <v>0</v>
      </c>
      <c r="AB123" s="108">
        <v>0</v>
      </c>
      <c r="AC123" s="108">
        <v>0</v>
      </c>
      <c r="AD123" s="108">
        <v>0</v>
      </c>
      <c r="AE123" s="108">
        <v>0</v>
      </c>
      <c r="AF123" s="108">
        <v>0</v>
      </c>
      <c r="AG123" s="108">
        <v>0</v>
      </c>
      <c r="AH123" s="108">
        <v>0</v>
      </c>
      <c r="AI123" s="108">
        <v>0</v>
      </c>
      <c r="AJ123" s="108">
        <v>0</v>
      </c>
      <c r="AK123" s="108">
        <v>0</v>
      </c>
      <c r="AL123" s="108">
        <v>0</v>
      </c>
      <c r="AM123" s="108">
        <v>0</v>
      </c>
      <c r="AN123" s="108">
        <v>0</v>
      </c>
      <c r="AO123" s="108">
        <v>0</v>
      </c>
      <c r="AP123" s="108">
        <v>0</v>
      </c>
      <c r="AQ123" s="108">
        <v>0</v>
      </c>
      <c r="AR123" s="108">
        <v>0</v>
      </c>
      <c r="AS123" s="108">
        <v>0</v>
      </c>
      <c r="AT123" s="108">
        <v>0</v>
      </c>
      <c r="AU123" s="108">
        <v>0</v>
      </c>
      <c r="AV123" s="108">
        <v>19306500</v>
      </c>
      <c r="AW123" s="108">
        <v>0</v>
      </c>
      <c r="AX123" s="108">
        <v>0</v>
      </c>
      <c r="AY123" s="108">
        <v>0</v>
      </c>
      <c r="AZ123" s="108">
        <v>0</v>
      </c>
      <c r="BA123" s="108">
        <v>0</v>
      </c>
      <c r="BB123" s="108">
        <v>0</v>
      </c>
      <c r="BC123" s="108">
        <v>0</v>
      </c>
      <c r="BD123" s="108">
        <v>0</v>
      </c>
      <c r="BE123" s="108">
        <v>0</v>
      </c>
      <c r="BF123" s="108">
        <v>0</v>
      </c>
      <c r="BG123" s="108">
        <v>0</v>
      </c>
      <c r="BH123" s="108">
        <v>0</v>
      </c>
      <c r="BI123" s="108">
        <v>0</v>
      </c>
      <c r="BJ123" s="108">
        <v>0</v>
      </c>
      <c r="BK123" s="108">
        <v>0</v>
      </c>
      <c r="BL123" s="108">
        <v>0</v>
      </c>
      <c r="BM123" s="108">
        <v>0</v>
      </c>
      <c r="BN123" s="108">
        <v>0</v>
      </c>
      <c r="BO123" s="108">
        <v>0</v>
      </c>
      <c r="BP123" s="108">
        <v>0</v>
      </c>
      <c r="BQ123" s="108"/>
      <c r="BR123" s="108"/>
      <c r="BS123" s="108"/>
      <c r="BT123" s="108"/>
      <c r="BV123" s="108"/>
      <c r="BW123" s="108"/>
      <c r="BX123" s="108"/>
      <c r="BY123" s="108"/>
      <c r="BZ123" s="108"/>
      <c r="CA123" s="108"/>
      <c r="CB123" s="108"/>
      <c r="CC123" s="108"/>
      <c r="CD123" s="108"/>
      <c r="CE123" s="108"/>
      <c r="CF123" s="108"/>
      <c r="CG123" s="108"/>
    </row>
    <row r="124" spans="1:85" hidden="1" outlineLevel="2" x14ac:dyDescent="0.25">
      <c r="A124" s="105" t="s">
        <v>1753</v>
      </c>
      <c r="B124" s="105">
        <f t="shared" si="12"/>
        <v>6</v>
      </c>
      <c r="C124" s="105" t="s">
        <v>221</v>
      </c>
      <c r="D124" s="105" t="s">
        <v>222</v>
      </c>
      <c r="E124" s="26">
        <f t="shared" si="16"/>
        <v>0</v>
      </c>
      <c r="F124" s="26">
        <f t="shared" si="20"/>
        <v>0</v>
      </c>
      <c r="G124" s="26">
        <f t="shared" si="21"/>
        <v>277052495</v>
      </c>
      <c r="H124" s="26">
        <f t="shared" si="17"/>
        <v>65174157</v>
      </c>
      <c r="I124" s="26">
        <f t="shared" si="13"/>
        <v>1008365816</v>
      </c>
      <c r="J124" s="26">
        <f t="shared" si="14"/>
        <v>65174157</v>
      </c>
      <c r="K124" s="26">
        <f t="shared" si="15"/>
        <v>0</v>
      </c>
      <c r="L124" s="150"/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  <c r="T124" s="26">
        <v>0</v>
      </c>
      <c r="U124" s="26">
        <v>0</v>
      </c>
      <c r="V124" s="26">
        <v>0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6">
        <v>0</v>
      </c>
      <c r="AD124" s="26">
        <v>0</v>
      </c>
      <c r="AE124" s="26">
        <v>0</v>
      </c>
      <c r="AF124" s="26">
        <v>0</v>
      </c>
      <c r="AG124" s="26">
        <v>0</v>
      </c>
      <c r="AH124" s="26">
        <v>0</v>
      </c>
      <c r="AI124" s="26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  <c r="AQ124" s="26">
        <v>0</v>
      </c>
      <c r="AR124" s="26">
        <v>0</v>
      </c>
      <c r="AS124" s="26">
        <v>0</v>
      </c>
      <c r="AT124" s="26">
        <v>106991629</v>
      </c>
      <c r="AU124" s="26">
        <v>182242619</v>
      </c>
      <c r="AV124" s="26">
        <v>277052495</v>
      </c>
      <c r="AW124" s="26">
        <v>380817186</v>
      </c>
      <c r="AX124" s="26">
        <v>461756490</v>
      </c>
      <c r="AY124" s="26">
        <v>549546277</v>
      </c>
      <c r="AZ124" s="26">
        <v>638992622</v>
      </c>
      <c r="BA124" s="26">
        <v>729240691</v>
      </c>
      <c r="BB124" s="26">
        <v>818296595</v>
      </c>
      <c r="BC124" s="26">
        <v>912132130</v>
      </c>
      <c r="BD124" s="26">
        <v>1008365816</v>
      </c>
      <c r="BE124" s="26">
        <v>1095297951</v>
      </c>
      <c r="BF124" s="26">
        <v>1194954044</v>
      </c>
      <c r="BG124" s="26">
        <v>1295844639</v>
      </c>
      <c r="BH124" s="26">
        <v>65174157</v>
      </c>
      <c r="BI124" s="26">
        <v>65174157</v>
      </c>
      <c r="BJ124" s="26">
        <v>65174157</v>
      </c>
      <c r="BK124" s="26">
        <v>65174157</v>
      </c>
      <c r="BL124" s="26">
        <v>65174157</v>
      </c>
      <c r="BM124" s="26">
        <v>65174157</v>
      </c>
      <c r="BN124" s="26">
        <v>65174157</v>
      </c>
      <c r="BO124" s="26">
        <v>65174157</v>
      </c>
      <c r="BP124" s="26">
        <v>65174157</v>
      </c>
      <c r="BQ124" s="26"/>
      <c r="BR124" s="26"/>
      <c r="BS124" s="26"/>
      <c r="BT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</row>
    <row r="125" spans="1:85" hidden="1" outlineLevel="2" x14ac:dyDescent="0.25">
      <c r="A125" s="106" t="s">
        <v>1753</v>
      </c>
      <c r="B125" s="106">
        <f t="shared" si="12"/>
        <v>8</v>
      </c>
      <c r="C125" s="106" t="s">
        <v>223</v>
      </c>
      <c r="D125" s="110" t="s">
        <v>224</v>
      </c>
      <c r="E125" s="107">
        <f t="shared" si="16"/>
        <v>0</v>
      </c>
      <c r="F125" s="107">
        <f t="shared" si="20"/>
        <v>0</v>
      </c>
      <c r="G125" s="107">
        <f t="shared" si="21"/>
        <v>277052495</v>
      </c>
      <c r="H125" s="108">
        <f t="shared" si="17"/>
        <v>65174157</v>
      </c>
      <c r="I125" s="108">
        <f t="shared" si="13"/>
        <v>1008365816</v>
      </c>
      <c r="J125" s="108">
        <f t="shared" si="14"/>
        <v>65174157</v>
      </c>
      <c r="K125" s="108">
        <f t="shared" si="15"/>
        <v>0</v>
      </c>
      <c r="L125" s="150"/>
      <c r="M125" s="108">
        <v>0</v>
      </c>
      <c r="N125" s="108">
        <v>0</v>
      </c>
      <c r="O125" s="108">
        <v>0</v>
      </c>
      <c r="P125" s="108">
        <v>0</v>
      </c>
      <c r="Q125" s="108">
        <v>0</v>
      </c>
      <c r="R125" s="108">
        <v>0</v>
      </c>
      <c r="S125" s="108">
        <v>0</v>
      </c>
      <c r="T125" s="108">
        <v>0</v>
      </c>
      <c r="U125" s="108">
        <v>0</v>
      </c>
      <c r="V125" s="108">
        <v>0</v>
      </c>
      <c r="W125" s="108">
        <v>0</v>
      </c>
      <c r="X125" s="108">
        <v>0</v>
      </c>
      <c r="Y125" s="108">
        <v>0</v>
      </c>
      <c r="Z125" s="108">
        <v>0</v>
      </c>
      <c r="AA125" s="108">
        <v>0</v>
      </c>
      <c r="AB125" s="108">
        <v>0</v>
      </c>
      <c r="AC125" s="108">
        <v>0</v>
      </c>
      <c r="AD125" s="108">
        <v>0</v>
      </c>
      <c r="AE125" s="108">
        <v>0</v>
      </c>
      <c r="AF125" s="108">
        <v>0</v>
      </c>
      <c r="AG125" s="108">
        <v>0</v>
      </c>
      <c r="AH125" s="108">
        <v>0</v>
      </c>
      <c r="AI125" s="108">
        <v>0</v>
      </c>
      <c r="AJ125" s="108">
        <v>0</v>
      </c>
      <c r="AK125" s="108">
        <v>0</v>
      </c>
      <c r="AL125" s="108">
        <v>0</v>
      </c>
      <c r="AM125" s="108">
        <v>0</v>
      </c>
      <c r="AN125" s="108">
        <v>0</v>
      </c>
      <c r="AO125" s="108">
        <v>0</v>
      </c>
      <c r="AP125" s="108">
        <v>0</v>
      </c>
      <c r="AQ125" s="108">
        <v>0</v>
      </c>
      <c r="AR125" s="108">
        <v>0</v>
      </c>
      <c r="AS125" s="108">
        <v>0</v>
      </c>
      <c r="AT125" s="108">
        <v>106991629</v>
      </c>
      <c r="AU125" s="108">
        <v>182242619</v>
      </c>
      <c r="AV125" s="108">
        <v>277052495</v>
      </c>
      <c r="AW125" s="108">
        <v>380817186</v>
      </c>
      <c r="AX125" s="108">
        <v>461756490</v>
      </c>
      <c r="AY125" s="108">
        <v>549546277</v>
      </c>
      <c r="AZ125" s="108">
        <v>638992622</v>
      </c>
      <c r="BA125" s="108">
        <v>729240691</v>
      </c>
      <c r="BB125" s="108">
        <v>818296595</v>
      </c>
      <c r="BC125" s="108">
        <v>912132130</v>
      </c>
      <c r="BD125" s="108">
        <v>1008365816</v>
      </c>
      <c r="BE125" s="108">
        <v>1095297951</v>
      </c>
      <c r="BF125" s="108">
        <v>1194954044</v>
      </c>
      <c r="BG125" s="108">
        <v>1295844639</v>
      </c>
      <c r="BH125" s="108">
        <v>65174157</v>
      </c>
      <c r="BI125" s="109">
        <v>65174157</v>
      </c>
      <c r="BJ125" s="109">
        <v>65174157</v>
      </c>
      <c r="BK125" s="109">
        <v>65174157</v>
      </c>
      <c r="BL125" s="109">
        <v>65174157</v>
      </c>
      <c r="BM125" s="109">
        <v>65174157</v>
      </c>
      <c r="BN125" s="109">
        <v>65174157</v>
      </c>
      <c r="BO125" s="109">
        <v>65174157</v>
      </c>
      <c r="BP125" s="109">
        <v>65174157</v>
      </c>
      <c r="BQ125" s="108"/>
      <c r="BR125" s="108"/>
      <c r="BS125" s="108"/>
      <c r="BT125" s="108"/>
      <c r="BV125" s="108"/>
      <c r="BW125" s="108"/>
      <c r="BX125" s="108"/>
      <c r="BY125" s="108"/>
      <c r="BZ125" s="108"/>
      <c r="CA125" s="108"/>
      <c r="CB125" s="108"/>
      <c r="CC125" s="108"/>
      <c r="CD125" s="108"/>
      <c r="CE125" s="108"/>
      <c r="CF125" s="108"/>
      <c r="CG125" s="108"/>
    </row>
    <row r="126" spans="1:85" hidden="1" outlineLevel="1" collapsed="1" x14ac:dyDescent="0.25">
      <c r="A126" s="103" t="s">
        <v>1753</v>
      </c>
      <c r="B126" s="103">
        <f t="shared" si="12"/>
        <v>4</v>
      </c>
      <c r="C126" s="103" t="s">
        <v>225</v>
      </c>
      <c r="D126" s="103" t="s">
        <v>226</v>
      </c>
      <c r="E126" s="104">
        <f t="shared" si="16"/>
        <v>6405000</v>
      </c>
      <c r="F126" s="104">
        <f t="shared" si="20"/>
        <v>7982556</v>
      </c>
      <c r="G126" s="104">
        <f t="shared" si="21"/>
        <v>2555556</v>
      </c>
      <c r="H126" s="104">
        <f t="shared" si="17"/>
        <v>5755556</v>
      </c>
      <c r="I126" s="104">
        <f t="shared" si="13"/>
        <v>2555556</v>
      </c>
      <c r="J126" s="104">
        <f t="shared" si="14"/>
        <v>2555556</v>
      </c>
      <c r="K126" s="104">
        <f t="shared" si="15"/>
        <v>0</v>
      </c>
      <c r="L126" s="150"/>
      <c r="M126" s="104">
        <v>0</v>
      </c>
      <c r="N126" s="104">
        <v>0</v>
      </c>
      <c r="O126" s="104">
        <v>0</v>
      </c>
      <c r="P126" s="104">
        <v>0</v>
      </c>
      <c r="Q126" s="104">
        <v>0</v>
      </c>
      <c r="R126" s="104">
        <v>0</v>
      </c>
      <c r="S126" s="104">
        <v>0</v>
      </c>
      <c r="T126" s="104">
        <v>0</v>
      </c>
      <c r="U126" s="104">
        <v>1805000</v>
      </c>
      <c r="V126" s="104">
        <v>1805000</v>
      </c>
      <c r="W126" s="104">
        <v>1805000</v>
      </c>
      <c r="X126" s="104">
        <v>6405000</v>
      </c>
      <c r="Y126" s="104">
        <v>10027000</v>
      </c>
      <c r="Z126" s="104">
        <v>10027000</v>
      </c>
      <c r="AA126" s="104">
        <v>10027000</v>
      </c>
      <c r="AB126" s="104">
        <v>10027000</v>
      </c>
      <c r="AC126" s="104">
        <v>10027000</v>
      </c>
      <c r="AD126" s="104">
        <v>10027000</v>
      </c>
      <c r="AE126" s="104">
        <v>7982556</v>
      </c>
      <c r="AF126" s="104">
        <v>7982556</v>
      </c>
      <c r="AG126" s="104">
        <v>7982556</v>
      </c>
      <c r="AH126" s="104">
        <v>7982556</v>
      </c>
      <c r="AI126" s="104">
        <v>7982556</v>
      </c>
      <c r="AJ126" s="104">
        <v>7982556</v>
      </c>
      <c r="AK126" s="104">
        <v>7982556</v>
      </c>
      <c r="AL126" s="104">
        <v>7982556</v>
      </c>
      <c r="AM126" s="104">
        <v>7982556</v>
      </c>
      <c r="AN126" s="104">
        <v>7982556</v>
      </c>
      <c r="AO126" s="104">
        <v>7982556</v>
      </c>
      <c r="AP126" s="104">
        <v>7982556</v>
      </c>
      <c r="AQ126" s="104">
        <v>7982556</v>
      </c>
      <c r="AR126" s="104">
        <v>7982556</v>
      </c>
      <c r="AS126" s="104">
        <v>7982556</v>
      </c>
      <c r="AT126" s="104">
        <v>2555556</v>
      </c>
      <c r="AU126" s="104">
        <v>2555556</v>
      </c>
      <c r="AV126" s="104">
        <v>2555556</v>
      </c>
      <c r="AW126" s="104">
        <v>2555556</v>
      </c>
      <c r="AX126" s="104">
        <v>2555556</v>
      </c>
      <c r="AY126" s="104">
        <v>2555556</v>
      </c>
      <c r="AZ126" s="104">
        <v>2555556</v>
      </c>
      <c r="BA126" s="104">
        <v>2555556</v>
      </c>
      <c r="BB126" s="104">
        <v>2555556</v>
      </c>
      <c r="BC126" s="104">
        <v>2555556</v>
      </c>
      <c r="BD126" s="104">
        <v>2555556</v>
      </c>
      <c r="BE126" s="104">
        <v>2555556</v>
      </c>
      <c r="BF126" s="104">
        <v>5755556</v>
      </c>
      <c r="BG126" s="104">
        <v>5755556</v>
      </c>
      <c r="BH126" s="104">
        <v>5755556</v>
      </c>
      <c r="BI126" s="104">
        <v>5755556</v>
      </c>
      <c r="BJ126" s="104">
        <v>5755556</v>
      </c>
      <c r="BK126" s="104">
        <v>5755556</v>
      </c>
      <c r="BL126" s="104">
        <v>5755556</v>
      </c>
      <c r="BM126" s="104">
        <v>5755556</v>
      </c>
      <c r="BN126" s="104">
        <v>3312010</v>
      </c>
      <c r="BO126" s="104">
        <v>2555556</v>
      </c>
      <c r="BP126" s="104">
        <v>2555556</v>
      </c>
      <c r="BQ126" s="104"/>
      <c r="BR126" s="104"/>
      <c r="BS126" s="104"/>
      <c r="BT126" s="104"/>
      <c r="BU126" s="24" t="s">
        <v>2007</v>
      </c>
      <c r="BV126" s="144"/>
      <c r="BW126" s="144"/>
      <c r="BX126" s="144"/>
      <c r="BY126" s="144"/>
      <c r="BZ126" s="144"/>
      <c r="CA126" s="144"/>
      <c r="CB126" s="144"/>
      <c r="CC126" s="144"/>
      <c r="CD126" s="144"/>
      <c r="CE126" s="144"/>
      <c r="CF126" s="144"/>
      <c r="CG126" s="144"/>
    </row>
    <row r="127" spans="1:85" hidden="1" outlineLevel="2" x14ac:dyDescent="0.25">
      <c r="A127" s="105" t="s">
        <v>1753</v>
      </c>
      <c r="B127" s="105">
        <f t="shared" si="12"/>
        <v>6</v>
      </c>
      <c r="C127" s="105" t="s">
        <v>227</v>
      </c>
      <c r="D127" s="105" t="s">
        <v>228</v>
      </c>
      <c r="E127" s="26">
        <f t="shared" si="16"/>
        <v>6405000</v>
      </c>
      <c r="F127" s="26">
        <f t="shared" si="20"/>
        <v>7982556</v>
      </c>
      <c r="G127" s="26">
        <f t="shared" si="21"/>
        <v>2555556</v>
      </c>
      <c r="H127" s="26">
        <f t="shared" si="17"/>
        <v>5755556</v>
      </c>
      <c r="I127" s="26">
        <f t="shared" si="13"/>
        <v>2555556</v>
      </c>
      <c r="J127" s="26">
        <f t="shared" si="14"/>
        <v>2555556</v>
      </c>
      <c r="K127" s="26">
        <f t="shared" si="15"/>
        <v>0</v>
      </c>
      <c r="L127" s="150"/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  <c r="T127" s="26">
        <v>0</v>
      </c>
      <c r="U127" s="26">
        <v>1805000</v>
      </c>
      <c r="V127" s="26">
        <v>1805000</v>
      </c>
      <c r="W127" s="26">
        <v>1805000</v>
      </c>
      <c r="X127" s="26">
        <v>6405000</v>
      </c>
      <c r="Y127" s="26">
        <v>10027000</v>
      </c>
      <c r="Z127" s="26">
        <v>10027000</v>
      </c>
      <c r="AA127" s="26">
        <v>10027000</v>
      </c>
      <c r="AB127" s="26">
        <v>10027000</v>
      </c>
      <c r="AC127" s="26">
        <v>10027000</v>
      </c>
      <c r="AD127" s="26">
        <v>10027000</v>
      </c>
      <c r="AE127" s="26">
        <v>7982556</v>
      </c>
      <c r="AF127" s="26">
        <v>7982556</v>
      </c>
      <c r="AG127" s="26">
        <v>7982556</v>
      </c>
      <c r="AH127" s="26">
        <v>7982556</v>
      </c>
      <c r="AI127" s="26">
        <v>7982556</v>
      </c>
      <c r="AJ127" s="26">
        <v>7982556</v>
      </c>
      <c r="AK127" s="26">
        <v>7982556</v>
      </c>
      <c r="AL127" s="26">
        <v>7982556</v>
      </c>
      <c r="AM127" s="26">
        <v>7982556</v>
      </c>
      <c r="AN127" s="26">
        <v>7982556</v>
      </c>
      <c r="AO127" s="26">
        <v>7982556</v>
      </c>
      <c r="AP127" s="26">
        <v>7982556</v>
      </c>
      <c r="AQ127" s="26">
        <v>7982556</v>
      </c>
      <c r="AR127" s="26">
        <v>7982556</v>
      </c>
      <c r="AS127" s="26">
        <v>7982556</v>
      </c>
      <c r="AT127" s="26">
        <v>2555556</v>
      </c>
      <c r="AU127" s="26">
        <v>2555556</v>
      </c>
      <c r="AV127" s="26">
        <v>2555556</v>
      </c>
      <c r="AW127" s="26">
        <v>2555556</v>
      </c>
      <c r="AX127" s="26">
        <v>2555556</v>
      </c>
      <c r="AY127" s="26">
        <v>2555556</v>
      </c>
      <c r="AZ127" s="26">
        <v>2555556</v>
      </c>
      <c r="BA127" s="26">
        <v>2555556</v>
      </c>
      <c r="BB127" s="26">
        <v>2555556</v>
      </c>
      <c r="BC127" s="26">
        <v>2555556</v>
      </c>
      <c r="BD127" s="26">
        <v>2555556</v>
      </c>
      <c r="BE127" s="26">
        <v>2555556</v>
      </c>
      <c r="BF127" s="83">
        <v>5755556</v>
      </c>
      <c r="BG127" s="26">
        <v>5755556</v>
      </c>
      <c r="BH127" s="26">
        <v>5755556</v>
      </c>
      <c r="BI127" s="26">
        <v>5755556</v>
      </c>
      <c r="BJ127" s="26">
        <v>5755556</v>
      </c>
      <c r="BK127" s="26">
        <v>5755556</v>
      </c>
      <c r="BL127" s="26">
        <v>5755556</v>
      </c>
      <c r="BM127" s="26">
        <v>5755556</v>
      </c>
      <c r="BN127" s="26">
        <v>3312010</v>
      </c>
      <c r="BO127" s="26">
        <v>2555556</v>
      </c>
      <c r="BP127" s="26">
        <v>2555556</v>
      </c>
      <c r="BQ127" s="26"/>
      <c r="BR127" s="26"/>
      <c r="BS127" s="26"/>
      <c r="BT127" s="26"/>
      <c r="BU127" s="205" t="s">
        <v>2082</v>
      </c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</row>
    <row r="128" spans="1:85" hidden="1" outlineLevel="1" collapsed="1" x14ac:dyDescent="0.25">
      <c r="A128" s="103" t="s">
        <v>1753</v>
      </c>
      <c r="B128" s="103">
        <f t="shared" si="12"/>
        <v>4</v>
      </c>
      <c r="C128" s="103" t="s">
        <v>229</v>
      </c>
      <c r="D128" s="103" t="s">
        <v>230</v>
      </c>
      <c r="E128" s="104">
        <f t="shared" si="16"/>
        <v>0</v>
      </c>
      <c r="F128" s="104">
        <f t="shared" si="20"/>
        <v>0</v>
      </c>
      <c r="G128" s="104">
        <f t="shared" si="21"/>
        <v>0</v>
      </c>
      <c r="H128" s="104">
        <f t="shared" si="17"/>
        <v>0</v>
      </c>
      <c r="I128" s="104">
        <f t="shared" si="13"/>
        <v>0</v>
      </c>
      <c r="J128" s="104">
        <f t="shared" si="14"/>
        <v>0</v>
      </c>
      <c r="K128" s="104">
        <f t="shared" si="15"/>
        <v>0</v>
      </c>
      <c r="L128" s="150"/>
      <c r="M128" s="104">
        <v>0</v>
      </c>
      <c r="N128" s="104">
        <v>0</v>
      </c>
      <c r="O128" s="104">
        <v>0</v>
      </c>
      <c r="P128" s="104">
        <v>0</v>
      </c>
      <c r="Q128" s="104">
        <v>0</v>
      </c>
      <c r="R128" s="104">
        <v>0</v>
      </c>
      <c r="S128" s="104">
        <v>0</v>
      </c>
      <c r="T128" s="104">
        <v>0</v>
      </c>
      <c r="U128" s="104">
        <v>0</v>
      </c>
      <c r="V128" s="104">
        <v>0</v>
      </c>
      <c r="W128" s="104">
        <v>0</v>
      </c>
      <c r="X128" s="104">
        <v>0</v>
      </c>
      <c r="Y128" s="104">
        <v>0</v>
      </c>
      <c r="Z128" s="104">
        <v>0</v>
      </c>
      <c r="AA128" s="104">
        <v>0</v>
      </c>
      <c r="AB128" s="104">
        <v>0</v>
      </c>
      <c r="AC128" s="104">
        <v>0</v>
      </c>
      <c r="AD128" s="104">
        <v>0</v>
      </c>
      <c r="AE128" s="104">
        <v>0</v>
      </c>
      <c r="AF128" s="104">
        <v>0</v>
      </c>
      <c r="AG128" s="104">
        <v>0</v>
      </c>
      <c r="AH128" s="104">
        <v>0</v>
      </c>
      <c r="AI128" s="104">
        <v>0</v>
      </c>
      <c r="AJ128" s="104">
        <v>0</v>
      </c>
      <c r="AK128" s="104">
        <v>0</v>
      </c>
      <c r="AL128" s="104">
        <v>0</v>
      </c>
      <c r="AM128" s="104">
        <v>0</v>
      </c>
      <c r="AN128" s="104">
        <v>0</v>
      </c>
      <c r="AO128" s="104">
        <v>0</v>
      </c>
      <c r="AP128" s="104">
        <v>0</v>
      </c>
      <c r="AQ128" s="104">
        <v>0</v>
      </c>
      <c r="AR128" s="104">
        <v>0</v>
      </c>
      <c r="AS128" s="104">
        <v>0</v>
      </c>
      <c r="AT128" s="104">
        <v>0</v>
      </c>
      <c r="AU128" s="104">
        <v>0</v>
      </c>
      <c r="AV128" s="104">
        <v>0</v>
      </c>
      <c r="AW128" s="104">
        <v>0</v>
      </c>
      <c r="AX128" s="104">
        <v>0</v>
      </c>
      <c r="AY128" s="104">
        <v>0</v>
      </c>
      <c r="AZ128" s="104">
        <v>0</v>
      </c>
      <c r="BA128" s="104">
        <v>0</v>
      </c>
      <c r="BB128" s="104">
        <v>0</v>
      </c>
      <c r="BC128" s="104">
        <v>0</v>
      </c>
      <c r="BD128" s="104">
        <v>0</v>
      </c>
      <c r="BE128" s="104">
        <v>0</v>
      </c>
      <c r="BF128" s="104">
        <v>0</v>
      </c>
      <c r="BG128" s="104">
        <v>0</v>
      </c>
      <c r="BH128" s="104">
        <v>0</v>
      </c>
      <c r="BI128" s="104">
        <v>0</v>
      </c>
      <c r="BJ128" s="104">
        <v>0</v>
      </c>
      <c r="BK128" s="104">
        <v>0</v>
      </c>
      <c r="BL128" s="104">
        <v>0</v>
      </c>
      <c r="BM128" s="104">
        <v>0</v>
      </c>
      <c r="BN128" s="104">
        <v>0</v>
      </c>
      <c r="BO128" s="104">
        <v>0</v>
      </c>
      <c r="BP128" s="104">
        <v>0</v>
      </c>
      <c r="BQ128" s="104"/>
      <c r="BR128" s="104"/>
      <c r="BS128" s="104"/>
      <c r="BT128" s="104"/>
      <c r="BV128" s="144"/>
      <c r="BW128" s="144"/>
      <c r="BX128" s="144"/>
      <c r="BY128" s="144"/>
      <c r="BZ128" s="144"/>
      <c r="CA128" s="144"/>
      <c r="CB128" s="144"/>
      <c r="CC128" s="144"/>
      <c r="CD128" s="144"/>
      <c r="CE128" s="144"/>
      <c r="CF128" s="144"/>
      <c r="CG128" s="144"/>
    </row>
    <row r="129" spans="1:85" hidden="1" outlineLevel="2" x14ac:dyDescent="0.25">
      <c r="A129" s="105" t="s">
        <v>1753</v>
      </c>
      <c r="B129" s="105">
        <f t="shared" si="12"/>
        <v>6</v>
      </c>
      <c r="C129" s="105" t="s">
        <v>231</v>
      </c>
      <c r="D129" s="105" t="s">
        <v>232</v>
      </c>
      <c r="E129" s="26">
        <f t="shared" si="16"/>
        <v>0</v>
      </c>
      <c r="F129" s="26">
        <f t="shared" si="20"/>
        <v>0</v>
      </c>
      <c r="G129" s="26">
        <f t="shared" si="21"/>
        <v>0</v>
      </c>
      <c r="H129" s="26">
        <f t="shared" si="17"/>
        <v>0</v>
      </c>
      <c r="I129" s="26">
        <f t="shared" si="13"/>
        <v>0</v>
      </c>
      <c r="J129" s="26">
        <f t="shared" si="14"/>
        <v>0</v>
      </c>
      <c r="K129" s="26">
        <f t="shared" si="15"/>
        <v>0</v>
      </c>
      <c r="L129" s="150"/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0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0</v>
      </c>
      <c r="AI129" s="26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6">
        <v>0</v>
      </c>
      <c r="BA129" s="26">
        <v>0</v>
      </c>
      <c r="BB129" s="26">
        <v>0</v>
      </c>
      <c r="BC129" s="26">
        <v>0</v>
      </c>
      <c r="BD129" s="26">
        <v>0</v>
      </c>
      <c r="BE129" s="26">
        <v>0</v>
      </c>
      <c r="BF129" s="26">
        <v>0</v>
      </c>
      <c r="BG129" s="26">
        <v>0</v>
      </c>
      <c r="BH129" s="26">
        <v>0</v>
      </c>
      <c r="BI129" s="26">
        <v>0</v>
      </c>
      <c r="BJ129" s="26">
        <v>0</v>
      </c>
      <c r="BK129" s="26">
        <v>0</v>
      </c>
      <c r="BL129" s="26">
        <v>0</v>
      </c>
      <c r="BM129" s="26">
        <v>0</v>
      </c>
      <c r="BN129" s="26">
        <v>0</v>
      </c>
      <c r="BO129" s="26">
        <v>0</v>
      </c>
      <c r="BP129" s="26">
        <v>0</v>
      </c>
      <c r="BQ129" s="26"/>
      <c r="BR129" s="26"/>
      <c r="BS129" s="26"/>
      <c r="BT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</row>
    <row r="130" spans="1:85" hidden="1" outlineLevel="2" x14ac:dyDescent="0.25">
      <c r="A130" s="105" t="s">
        <v>1753</v>
      </c>
      <c r="B130" s="105">
        <f t="shared" si="12"/>
        <v>6</v>
      </c>
      <c r="C130" s="105" t="s">
        <v>233</v>
      </c>
      <c r="D130" s="105" t="s">
        <v>234</v>
      </c>
      <c r="E130" s="26">
        <f t="shared" si="16"/>
        <v>0</v>
      </c>
      <c r="F130" s="26">
        <f t="shared" si="20"/>
        <v>0</v>
      </c>
      <c r="G130" s="26">
        <f t="shared" si="21"/>
        <v>0</v>
      </c>
      <c r="H130" s="26">
        <f t="shared" si="17"/>
        <v>0</v>
      </c>
      <c r="I130" s="26">
        <f t="shared" si="13"/>
        <v>0</v>
      </c>
      <c r="J130" s="26">
        <f t="shared" si="14"/>
        <v>0</v>
      </c>
      <c r="K130" s="26">
        <f t="shared" si="15"/>
        <v>0</v>
      </c>
      <c r="L130" s="150"/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0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0</v>
      </c>
      <c r="AW130" s="26">
        <v>0</v>
      </c>
      <c r="AX130" s="26">
        <v>0</v>
      </c>
      <c r="AY130" s="26">
        <v>0</v>
      </c>
      <c r="AZ130" s="26">
        <v>0</v>
      </c>
      <c r="BA130" s="26">
        <v>0</v>
      </c>
      <c r="BB130" s="26">
        <v>0</v>
      </c>
      <c r="BC130" s="26">
        <v>0</v>
      </c>
      <c r="BD130" s="26">
        <v>0</v>
      </c>
      <c r="BE130" s="26">
        <v>0</v>
      </c>
      <c r="BF130" s="26">
        <v>0</v>
      </c>
      <c r="BG130" s="26">
        <v>0</v>
      </c>
      <c r="BH130" s="26">
        <v>0</v>
      </c>
      <c r="BI130" s="26">
        <v>0</v>
      </c>
      <c r="BJ130" s="26">
        <v>0</v>
      </c>
      <c r="BK130" s="26">
        <v>0</v>
      </c>
      <c r="BL130" s="26">
        <v>0</v>
      </c>
      <c r="BM130" s="26">
        <v>0</v>
      </c>
      <c r="BN130" s="26">
        <v>0</v>
      </c>
      <c r="BO130" s="26">
        <v>0</v>
      </c>
      <c r="BP130" s="26">
        <v>0</v>
      </c>
      <c r="BQ130" s="26"/>
      <c r="BR130" s="26"/>
      <c r="BS130" s="26"/>
      <c r="BT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</row>
    <row r="131" spans="1:85" hidden="1" outlineLevel="1" collapsed="1" x14ac:dyDescent="0.25">
      <c r="A131" s="103" t="s">
        <v>1753</v>
      </c>
      <c r="B131" s="103">
        <f t="shared" si="12"/>
        <v>4</v>
      </c>
      <c r="C131" s="103" t="s">
        <v>235</v>
      </c>
      <c r="D131" s="103" t="s">
        <v>236</v>
      </c>
      <c r="E131" s="104">
        <f t="shared" si="16"/>
        <v>88546428</v>
      </c>
      <c r="F131" s="104">
        <f t="shared" si="20"/>
        <v>3220140697.9200001</v>
      </c>
      <c r="G131" s="104">
        <f t="shared" si="21"/>
        <v>3310002655</v>
      </c>
      <c r="H131" s="104">
        <f t="shared" si="17"/>
        <v>4019089644</v>
      </c>
      <c r="I131" s="104">
        <f t="shared" ref="I131:I194" si="22">BD131</f>
        <v>3488752279</v>
      </c>
      <c r="J131" s="104">
        <f t="shared" ref="J131:J194" si="23">BP131</f>
        <v>6901698801</v>
      </c>
      <c r="K131" s="104">
        <f>J131-H131</f>
        <v>2882609157</v>
      </c>
      <c r="L131" s="150"/>
      <c r="M131" s="104">
        <v>0</v>
      </c>
      <c r="N131" s="104">
        <v>0</v>
      </c>
      <c r="O131" s="104">
        <v>0</v>
      </c>
      <c r="P131" s="104">
        <v>0</v>
      </c>
      <c r="Q131" s="104">
        <v>0</v>
      </c>
      <c r="R131" s="104">
        <v>0</v>
      </c>
      <c r="S131" s="104">
        <v>0</v>
      </c>
      <c r="T131" s="104">
        <v>0</v>
      </c>
      <c r="U131" s="104">
        <v>0</v>
      </c>
      <c r="V131" s="104">
        <v>0</v>
      </c>
      <c r="W131" s="104">
        <v>0</v>
      </c>
      <c r="X131" s="104">
        <v>88546428</v>
      </c>
      <c r="Y131" s="104">
        <v>1526230232.5</v>
      </c>
      <c r="Z131" s="104">
        <v>968337660.5</v>
      </c>
      <c r="AA131" s="104">
        <v>897979340.5</v>
      </c>
      <c r="AB131" s="104">
        <v>848727230</v>
      </c>
      <c r="AC131" s="104">
        <v>826686373</v>
      </c>
      <c r="AD131" s="104">
        <v>637871438</v>
      </c>
      <c r="AE131" s="104">
        <v>294712965</v>
      </c>
      <c r="AF131" s="104">
        <v>245317104</v>
      </c>
      <c r="AG131" s="104">
        <v>255514207</v>
      </c>
      <c r="AH131" s="104">
        <v>372076086</v>
      </c>
      <c r="AI131" s="104">
        <v>658423469.5</v>
      </c>
      <c r="AJ131" s="104">
        <v>3220140697.9200001</v>
      </c>
      <c r="AK131" s="104">
        <v>1695397342.9200001</v>
      </c>
      <c r="AL131" s="104">
        <v>951508614.91999996</v>
      </c>
      <c r="AM131" s="104">
        <v>669308626.91999996</v>
      </c>
      <c r="AN131" s="104">
        <v>418079956.92000002</v>
      </c>
      <c r="AO131" s="104">
        <v>280996085.92000002</v>
      </c>
      <c r="AP131" s="104">
        <v>280996085.92000002</v>
      </c>
      <c r="AQ131" s="104">
        <v>286517639.92000002</v>
      </c>
      <c r="AR131" s="104">
        <v>122987593</v>
      </c>
      <c r="AS131" s="104">
        <v>177312159</v>
      </c>
      <c r="AT131" s="104">
        <v>308585089</v>
      </c>
      <c r="AU131" s="104">
        <v>558565286</v>
      </c>
      <c r="AV131" s="104">
        <v>3310002655</v>
      </c>
      <c r="AW131" s="104">
        <v>3563292906</v>
      </c>
      <c r="AX131" s="104">
        <v>3312134120.1900001</v>
      </c>
      <c r="AY131" s="104">
        <v>3596551286</v>
      </c>
      <c r="AZ131" s="104">
        <v>3293184447</v>
      </c>
      <c r="BA131" s="104">
        <v>3365615338</v>
      </c>
      <c r="BB131" s="104">
        <v>3775699279</v>
      </c>
      <c r="BC131" s="104">
        <v>3534268417</v>
      </c>
      <c r="BD131" s="104">
        <v>3488752279</v>
      </c>
      <c r="BE131" s="104">
        <v>3893517371</v>
      </c>
      <c r="BF131" s="104">
        <v>4173206511</v>
      </c>
      <c r="BG131" s="104">
        <v>3977577765</v>
      </c>
      <c r="BH131" s="104">
        <v>4019089644</v>
      </c>
      <c r="BI131" s="104">
        <v>4118349922</v>
      </c>
      <c r="BJ131" s="104">
        <v>4312675338</v>
      </c>
      <c r="BK131" s="104">
        <v>4641908617</v>
      </c>
      <c r="BL131" s="104">
        <v>5267101435</v>
      </c>
      <c r="BM131" s="104">
        <v>4683936896</v>
      </c>
      <c r="BN131" s="104">
        <v>5812894010</v>
      </c>
      <c r="BO131" s="104">
        <v>5795368414</v>
      </c>
      <c r="BP131" s="104">
        <v>6901698801</v>
      </c>
      <c r="BQ131" s="104"/>
      <c r="BR131" s="104"/>
      <c r="BS131" s="104"/>
      <c r="BT131" s="104"/>
      <c r="BU131" s="24" t="s">
        <v>2007</v>
      </c>
      <c r="BV131" s="144"/>
      <c r="BW131" s="144"/>
      <c r="BX131" s="144"/>
      <c r="BY131" s="144"/>
      <c r="BZ131" s="144"/>
      <c r="CA131" s="144"/>
      <c r="CB131" s="144"/>
      <c r="CC131" s="144"/>
      <c r="CD131" s="144"/>
      <c r="CE131" s="144"/>
      <c r="CF131" s="144"/>
      <c r="CG131" s="144"/>
    </row>
    <row r="132" spans="1:85" hidden="1" outlineLevel="2" x14ac:dyDescent="0.25">
      <c r="A132" s="105" t="s">
        <v>1753</v>
      </c>
      <c r="B132" s="105">
        <f t="shared" si="12"/>
        <v>6</v>
      </c>
      <c r="C132" s="105" t="s">
        <v>237</v>
      </c>
      <c r="D132" s="105" t="s">
        <v>238</v>
      </c>
      <c r="E132" s="26">
        <f t="shared" si="16"/>
        <v>88546428</v>
      </c>
      <c r="F132" s="26">
        <f t="shared" si="20"/>
        <v>0</v>
      </c>
      <c r="G132" s="26">
        <f t="shared" si="21"/>
        <v>13591178</v>
      </c>
      <c r="H132" s="26">
        <f t="shared" si="17"/>
        <v>126061476</v>
      </c>
      <c r="I132" s="26">
        <f t="shared" si="22"/>
        <v>20533584</v>
      </c>
      <c r="J132" s="26">
        <f t="shared" si="23"/>
        <v>93005867</v>
      </c>
      <c r="K132" s="26">
        <f t="shared" si="15"/>
        <v>0</v>
      </c>
      <c r="L132" s="150"/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  <c r="T132" s="26">
        <v>0</v>
      </c>
      <c r="U132" s="26">
        <v>0</v>
      </c>
      <c r="V132" s="26">
        <v>0</v>
      </c>
      <c r="W132" s="26">
        <v>0</v>
      </c>
      <c r="X132" s="26">
        <v>88546428</v>
      </c>
      <c r="Y132" s="26">
        <v>0</v>
      </c>
      <c r="Z132" s="26">
        <v>0</v>
      </c>
      <c r="AA132" s="26">
        <v>0</v>
      </c>
      <c r="AB132" s="26">
        <v>0</v>
      </c>
      <c r="AC132" s="26">
        <v>0</v>
      </c>
      <c r="AD132" s="26">
        <v>0</v>
      </c>
      <c r="AE132" s="26">
        <v>0</v>
      </c>
      <c r="AF132" s="26">
        <v>0</v>
      </c>
      <c r="AG132" s="26">
        <v>0</v>
      </c>
      <c r="AH132" s="26">
        <v>0</v>
      </c>
      <c r="AI132" s="26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13591178</v>
      </c>
      <c r="AO132" s="26">
        <v>13591178</v>
      </c>
      <c r="AP132" s="26">
        <v>13591178</v>
      </c>
      <c r="AQ132" s="26">
        <v>13591178</v>
      </c>
      <c r="AR132" s="26">
        <v>13591178</v>
      </c>
      <c r="AS132" s="26">
        <v>13591176</v>
      </c>
      <c r="AT132" s="26">
        <v>13591178</v>
      </c>
      <c r="AU132" s="26">
        <v>13591177</v>
      </c>
      <c r="AV132" s="26">
        <v>13591178</v>
      </c>
      <c r="AW132" s="26">
        <v>28561354</v>
      </c>
      <c r="AX132" s="26">
        <v>28561354</v>
      </c>
      <c r="AY132" s="26">
        <v>14970176</v>
      </c>
      <c r="AZ132" s="26">
        <v>19551363</v>
      </c>
      <c r="BA132" s="26">
        <v>19551363</v>
      </c>
      <c r="BB132" s="26">
        <v>19055367</v>
      </c>
      <c r="BC132" s="26">
        <v>20533517</v>
      </c>
      <c r="BD132" s="26">
        <v>20533584</v>
      </c>
      <c r="BE132" s="26">
        <v>20533585</v>
      </c>
      <c r="BF132" s="26">
        <v>20533585</v>
      </c>
      <c r="BG132" s="26">
        <v>20533585</v>
      </c>
      <c r="BH132" s="26">
        <v>126061476</v>
      </c>
      <c r="BI132" s="26">
        <v>126061476</v>
      </c>
      <c r="BJ132" s="26">
        <v>273608692</v>
      </c>
      <c r="BK132" s="26">
        <v>393592243</v>
      </c>
      <c r="BL132" s="26">
        <v>505539156</v>
      </c>
      <c r="BM132" s="26">
        <v>137602006</v>
      </c>
      <c r="BN132" s="26">
        <v>72047128</v>
      </c>
      <c r="BO132" s="26">
        <v>81954137</v>
      </c>
      <c r="BP132" s="26">
        <v>93005867</v>
      </c>
      <c r="BQ132" s="26"/>
      <c r="BR132" s="26"/>
      <c r="BS132" s="26"/>
      <c r="BT132" s="26"/>
      <c r="BU132" s="205" t="s">
        <v>2082</v>
      </c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</row>
    <row r="133" spans="1:85" hidden="1" outlineLevel="2" x14ac:dyDescent="0.25">
      <c r="A133" s="105" t="s">
        <v>1753</v>
      </c>
      <c r="B133" s="105">
        <f t="shared" si="12"/>
        <v>6</v>
      </c>
      <c r="C133" s="105" t="s">
        <v>239</v>
      </c>
      <c r="D133" s="105" t="s">
        <v>240</v>
      </c>
      <c r="E133" s="26">
        <f t="shared" si="16"/>
        <v>0</v>
      </c>
      <c r="F133" s="26">
        <f t="shared" si="20"/>
        <v>3133483127.9200001</v>
      </c>
      <c r="G133" s="26">
        <f t="shared" si="21"/>
        <v>3192352345</v>
      </c>
      <c r="H133" s="26">
        <f t="shared" si="17"/>
        <v>3842932057</v>
      </c>
      <c r="I133" s="26">
        <f t="shared" si="22"/>
        <v>3468218695</v>
      </c>
      <c r="J133" s="26">
        <f t="shared" si="23"/>
        <v>6644080637</v>
      </c>
      <c r="K133" s="26">
        <f t="shared" si="15"/>
        <v>0</v>
      </c>
      <c r="L133" s="150"/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1526230232.5</v>
      </c>
      <c r="Z133" s="26">
        <v>968337660.5</v>
      </c>
      <c r="AA133" s="26">
        <v>897979340.5</v>
      </c>
      <c r="AB133" s="26">
        <v>848727230</v>
      </c>
      <c r="AC133" s="26">
        <v>826686373</v>
      </c>
      <c r="AD133" s="26">
        <v>637871438</v>
      </c>
      <c r="AE133" s="26">
        <v>294712965</v>
      </c>
      <c r="AF133" s="26">
        <v>245317104</v>
      </c>
      <c r="AG133" s="26">
        <v>255514207</v>
      </c>
      <c r="AH133" s="26">
        <v>372076086</v>
      </c>
      <c r="AI133" s="26">
        <v>658423469.5</v>
      </c>
      <c r="AJ133" s="26">
        <v>3133483127.9200001</v>
      </c>
      <c r="AK133" s="26">
        <v>1695892317.9200001</v>
      </c>
      <c r="AL133" s="26">
        <v>952003589.91999996</v>
      </c>
      <c r="AM133" s="26">
        <v>669803601.91999996</v>
      </c>
      <c r="AN133" s="26">
        <v>404983753.92000002</v>
      </c>
      <c r="AO133" s="26">
        <v>267899882.91999999</v>
      </c>
      <c r="AP133" s="26">
        <v>267899882.91999999</v>
      </c>
      <c r="AQ133" s="26">
        <v>273421436.92000002</v>
      </c>
      <c r="AR133" s="26">
        <v>109891390</v>
      </c>
      <c r="AS133" s="26">
        <v>164215958</v>
      </c>
      <c r="AT133" s="26">
        <v>295488886</v>
      </c>
      <c r="AU133" s="26">
        <v>545469084</v>
      </c>
      <c r="AV133" s="26">
        <v>3192352345</v>
      </c>
      <c r="AW133" s="26">
        <v>3534731552</v>
      </c>
      <c r="AX133" s="26">
        <v>3283572766.1900001</v>
      </c>
      <c r="AY133" s="26">
        <v>3581581110</v>
      </c>
      <c r="AZ133" s="26">
        <v>3273633084</v>
      </c>
      <c r="BA133" s="26">
        <v>3346063975</v>
      </c>
      <c r="BB133" s="26">
        <v>3756643912</v>
      </c>
      <c r="BC133" s="26">
        <v>3513734900</v>
      </c>
      <c r="BD133" s="26">
        <v>3468218695</v>
      </c>
      <c r="BE133" s="26">
        <v>3872983786</v>
      </c>
      <c r="BF133" s="26">
        <v>4152672926</v>
      </c>
      <c r="BG133" s="26">
        <v>3957044180</v>
      </c>
      <c r="BH133" s="26">
        <v>3842932057</v>
      </c>
      <c r="BI133" s="26">
        <v>3879762466</v>
      </c>
      <c r="BJ133" s="26">
        <v>3875183923</v>
      </c>
      <c r="BK133" s="26">
        <v>4072822680</v>
      </c>
      <c r="BL133" s="26">
        <v>4597086729</v>
      </c>
      <c r="BM133" s="26">
        <v>4264599290</v>
      </c>
      <c r="BN133" s="26">
        <v>5576430635</v>
      </c>
      <c r="BO133" s="26">
        <v>5550237869</v>
      </c>
      <c r="BP133" s="26">
        <v>6644080637</v>
      </c>
      <c r="BQ133" s="26"/>
      <c r="BR133" s="26"/>
      <c r="BS133" s="26"/>
      <c r="BT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</row>
    <row r="134" spans="1:85" hidden="1" outlineLevel="2" x14ac:dyDescent="0.25">
      <c r="A134" s="105" t="s">
        <v>1753</v>
      </c>
      <c r="B134" s="105">
        <f t="shared" ref="B134:B203" si="24">LEN(C134)</f>
        <v>6</v>
      </c>
      <c r="C134" s="105" t="s">
        <v>241</v>
      </c>
      <c r="D134" s="105" t="s">
        <v>242</v>
      </c>
      <c r="E134" s="26">
        <f t="shared" si="16"/>
        <v>0</v>
      </c>
      <c r="F134" s="26">
        <f t="shared" si="20"/>
        <v>86657570</v>
      </c>
      <c r="G134" s="26">
        <f t="shared" si="21"/>
        <v>104059132</v>
      </c>
      <c r="H134" s="26">
        <f t="shared" si="17"/>
        <v>50096111</v>
      </c>
      <c r="I134" s="26">
        <f t="shared" si="22"/>
        <v>0</v>
      </c>
      <c r="J134" s="26">
        <f t="shared" si="23"/>
        <v>164612297</v>
      </c>
      <c r="K134" s="26">
        <f t="shared" ref="K134:K201" si="25">CG134</f>
        <v>0</v>
      </c>
      <c r="L134" s="150"/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86657570</v>
      </c>
      <c r="AK134" s="26">
        <v>-494975</v>
      </c>
      <c r="AL134" s="26">
        <v>-494975</v>
      </c>
      <c r="AM134" s="26">
        <v>-494975</v>
      </c>
      <c r="AN134" s="26">
        <v>-494975</v>
      </c>
      <c r="AO134" s="26">
        <v>-494975</v>
      </c>
      <c r="AP134" s="26">
        <v>-494975</v>
      </c>
      <c r="AQ134" s="26">
        <v>-494975</v>
      </c>
      <c r="AR134" s="26">
        <v>-494975</v>
      </c>
      <c r="AS134" s="26">
        <v>-494975</v>
      </c>
      <c r="AT134" s="26">
        <v>-494975</v>
      </c>
      <c r="AU134" s="26">
        <v>-494975</v>
      </c>
      <c r="AV134" s="26">
        <v>104059132</v>
      </c>
      <c r="AW134" s="26">
        <v>0</v>
      </c>
      <c r="AX134" s="26">
        <v>0</v>
      </c>
      <c r="AY134" s="26">
        <v>0</v>
      </c>
      <c r="AZ134" s="26">
        <v>0</v>
      </c>
      <c r="BA134" s="26">
        <v>0</v>
      </c>
      <c r="BB134" s="26">
        <v>0</v>
      </c>
      <c r="BC134" s="26">
        <v>0</v>
      </c>
      <c r="BD134" s="26">
        <v>0</v>
      </c>
      <c r="BE134" s="26">
        <v>0</v>
      </c>
      <c r="BF134" s="26">
        <v>0</v>
      </c>
      <c r="BG134" s="26">
        <v>0</v>
      </c>
      <c r="BH134" s="26">
        <v>50096111</v>
      </c>
      <c r="BI134" s="26">
        <v>112525980</v>
      </c>
      <c r="BJ134" s="26">
        <v>163882723</v>
      </c>
      <c r="BK134" s="26">
        <v>175493694</v>
      </c>
      <c r="BL134" s="26">
        <v>164475550</v>
      </c>
      <c r="BM134" s="26">
        <v>281735600</v>
      </c>
      <c r="BN134" s="26">
        <v>164416247</v>
      </c>
      <c r="BO134" s="26">
        <v>163176408</v>
      </c>
      <c r="BP134" s="26">
        <v>164612297</v>
      </c>
      <c r="BQ134" s="26"/>
      <c r="BR134" s="26"/>
      <c r="BS134" s="26"/>
      <c r="BT134" s="26"/>
      <c r="BU134" s="205" t="s">
        <v>2082</v>
      </c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</row>
    <row r="135" spans="1:85" hidden="1" outlineLevel="2" x14ac:dyDescent="0.25">
      <c r="A135" s="105" t="s">
        <v>1753</v>
      </c>
      <c r="B135" s="105">
        <f t="shared" si="24"/>
        <v>6</v>
      </c>
      <c r="C135" s="105" t="s">
        <v>243</v>
      </c>
      <c r="D135" s="105" t="s">
        <v>244</v>
      </c>
      <c r="E135" s="26">
        <f t="shared" ref="E135:E203" si="26">X135</f>
        <v>0</v>
      </c>
      <c r="F135" s="26">
        <f t="shared" si="20"/>
        <v>0</v>
      </c>
      <c r="G135" s="26">
        <f t="shared" si="21"/>
        <v>0</v>
      </c>
      <c r="H135" s="26">
        <f t="shared" ref="H135:H204" si="27">BH135</f>
        <v>0</v>
      </c>
      <c r="I135" s="26">
        <f t="shared" si="22"/>
        <v>0</v>
      </c>
      <c r="J135" s="26">
        <f t="shared" si="23"/>
        <v>0</v>
      </c>
      <c r="K135" s="26">
        <f t="shared" si="25"/>
        <v>0</v>
      </c>
      <c r="L135" s="150"/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  <c r="T135" s="26">
        <v>0</v>
      </c>
      <c r="U135" s="26">
        <v>0</v>
      </c>
      <c r="V135" s="26">
        <v>0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0</v>
      </c>
      <c r="AI135" s="26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6">
        <v>0</v>
      </c>
      <c r="AU135" s="26">
        <v>0</v>
      </c>
      <c r="AV135" s="26">
        <v>0</v>
      </c>
      <c r="AW135" s="26">
        <v>0</v>
      </c>
      <c r="AX135" s="26">
        <v>0</v>
      </c>
      <c r="AY135" s="26">
        <v>0</v>
      </c>
      <c r="AZ135" s="26">
        <v>0</v>
      </c>
      <c r="BA135" s="26">
        <v>0</v>
      </c>
      <c r="BB135" s="26">
        <v>0</v>
      </c>
      <c r="BC135" s="26">
        <v>0</v>
      </c>
      <c r="BD135" s="26">
        <v>0</v>
      </c>
      <c r="BE135" s="26">
        <v>0</v>
      </c>
      <c r="BF135" s="26">
        <v>0</v>
      </c>
      <c r="BG135" s="26">
        <v>0</v>
      </c>
      <c r="BH135" s="26">
        <v>0</v>
      </c>
      <c r="BI135" s="26">
        <v>0</v>
      </c>
      <c r="BJ135" s="26">
        <v>0</v>
      </c>
      <c r="BK135" s="26">
        <v>0</v>
      </c>
      <c r="BL135" s="26">
        <v>0</v>
      </c>
      <c r="BM135" s="26">
        <v>0</v>
      </c>
      <c r="BN135" s="26">
        <v>0</v>
      </c>
      <c r="BO135" s="26">
        <v>0</v>
      </c>
      <c r="BP135" s="26">
        <v>0</v>
      </c>
      <c r="BQ135" s="26"/>
      <c r="BR135" s="26"/>
      <c r="BS135" s="26"/>
      <c r="BT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</row>
    <row r="136" spans="1:85" hidden="1" outlineLevel="2" x14ac:dyDescent="0.25">
      <c r="A136" s="105" t="s">
        <v>1753</v>
      </c>
      <c r="B136" s="105">
        <f t="shared" si="24"/>
        <v>6</v>
      </c>
      <c r="C136" s="105" t="s">
        <v>245</v>
      </c>
      <c r="D136" s="105" t="s">
        <v>222</v>
      </c>
      <c r="E136" s="26">
        <f t="shared" si="26"/>
        <v>0</v>
      </c>
      <c r="F136" s="26">
        <f t="shared" si="20"/>
        <v>0</v>
      </c>
      <c r="G136" s="26">
        <f t="shared" si="21"/>
        <v>0</v>
      </c>
      <c r="H136" s="26">
        <f t="shared" si="27"/>
        <v>0</v>
      </c>
      <c r="I136" s="26">
        <f t="shared" si="22"/>
        <v>0</v>
      </c>
      <c r="J136" s="26">
        <f t="shared" si="23"/>
        <v>0</v>
      </c>
      <c r="K136" s="26">
        <f t="shared" si="25"/>
        <v>0</v>
      </c>
      <c r="L136" s="150"/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6">
        <v>0</v>
      </c>
      <c r="AD136" s="26">
        <v>0</v>
      </c>
      <c r="AE136" s="26">
        <v>0</v>
      </c>
      <c r="AF136" s="26">
        <v>0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6">
        <v>0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  <c r="BA136" s="26">
        <v>0</v>
      </c>
      <c r="BB136" s="26">
        <v>0</v>
      </c>
      <c r="BC136" s="26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0</v>
      </c>
      <c r="BI136" s="26">
        <v>0</v>
      </c>
      <c r="BJ136" s="26">
        <v>0</v>
      </c>
      <c r="BK136" s="26">
        <v>0</v>
      </c>
      <c r="BL136" s="26">
        <v>0</v>
      </c>
      <c r="BM136" s="26">
        <v>0</v>
      </c>
      <c r="BN136" s="26">
        <v>0</v>
      </c>
      <c r="BO136" s="26">
        <v>0</v>
      </c>
      <c r="BP136" s="26">
        <v>0</v>
      </c>
      <c r="BQ136" s="26"/>
      <c r="BR136" s="26"/>
      <c r="BS136" s="26"/>
      <c r="BT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</row>
    <row r="137" spans="1:85" hidden="1" outlineLevel="1" collapsed="1" x14ac:dyDescent="0.25">
      <c r="A137" s="103" t="s">
        <v>1753</v>
      </c>
      <c r="B137" s="103">
        <f t="shared" si="24"/>
        <v>4</v>
      </c>
      <c r="C137" s="103" t="s">
        <v>246</v>
      </c>
      <c r="D137" s="103" t="s">
        <v>247</v>
      </c>
      <c r="E137" s="104">
        <f t="shared" si="26"/>
        <v>88808539</v>
      </c>
      <c r="F137" s="104">
        <f t="shared" si="20"/>
        <v>194173412.59999999</v>
      </c>
      <c r="G137" s="104">
        <f t="shared" si="21"/>
        <v>328060718.60000002</v>
      </c>
      <c r="H137" s="104">
        <f t="shared" si="27"/>
        <v>467758309.60000002</v>
      </c>
      <c r="I137" s="104">
        <f t="shared" si="22"/>
        <v>400054176.60000002</v>
      </c>
      <c r="J137" s="104">
        <f t="shared" si="23"/>
        <v>496417659.60000002</v>
      </c>
      <c r="K137" s="104">
        <f>J137-H137</f>
        <v>28659350</v>
      </c>
      <c r="L137" s="150"/>
      <c r="M137" s="104">
        <v>40162903</v>
      </c>
      <c r="N137" s="104">
        <v>42916611</v>
      </c>
      <c r="O137" s="104">
        <v>45670319</v>
      </c>
      <c r="P137" s="104">
        <v>45670319</v>
      </c>
      <c r="Q137" s="104">
        <v>48424027</v>
      </c>
      <c r="R137" s="104">
        <v>51177735</v>
      </c>
      <c r="S137" s="104">
        <v>53931443</v>
      </c>
      <c r="T137" s="104">
        <v>56685151</v>
      </c>
      <c r="U137" s="104">
        <v>59438859</v>
      </c>
      <c r="V137" s="104">
        <v>80034487</v>
      </c>
      <c r="W137" s="104">
        <v>86741795</v>
      </c>
      <c r="X137" s="104">
        <v>88808539</v>
      </c>
      <c r="Y137" s="104">
        <v>90621727</v>
      </c>
      <c r="Z137" s="104">
        <v>95256474.599999994</v>
      </c>
      <c r="AA137" s="104">
        <v>97069662.599999994</v>
      </c>
      <c r="AB137" s="104">
        <v>92408950.599999994</v>
      </c>
      <c r="AC137" s="104">
        <v>93134226.599999994</v>
      </c>
      <c r="AD137" s="104">
        <v>93134226.599999994</v>
      </c>
      <c r="AE137" s="104">
        <v>93134226.599999994</v>
      </c>
      <c r="AF137" s="104">
        <v>86431976.599999994</v>
      </c>
      <c r="AG137" s="104">
        <v>160017110.59999999</v>
      </c>
      <c r="AH137" s="104">
        <v>157469350.59999999</v>
      </c>
      <c r="AI137" s="104">
        <v>183166976.59999999</v>
      </c>
      <c r="AJ137" s="104">
        <v>194173412.59999999</v>
      </c>
      <c r="AK137" s="104">
        <v>179119029.59999999</v>
      </c>
      <c r="AL137" s="104">
        <v>181862029.59999999</v>
      </c>
      <c r="AM137" s="104">
        <v>184605029.59999999</v>
      </c>
      <c r="AN137" s="104">
        <v>191244754.59999999</v>
      </c>
      <c r="AO137" s="104">
        <v>201525271.59999999</v>
      </c>
      <c r="AP137" s="104">
        <v>204268271.59999999</v>
      </c>
      <c r="AQ137" s="104">
        <v>232369836.59999999</v>
      </c>
      <c r="AR137" s="104">
        <v>341940853.60000002</v>
      </c>
      <c r="AS137" s="104">
        <v>364714000.60000002</v>
      </c>
      <c r="AT137" s="104">
        <v>309281203.60000002</v>
      </c>
      <c r="AU137" s="104">
        <v>323872894.60000002</v>
      </c>
      <c r="AV137" s="104">
        <v>328060718.60000002</v>
      </c>
      <c r="AW137" s="104">
        <v>297998959.60000002</v>
      </c>
      <c r="AX137" s="104">
        <v>310027777.60000002</v>
      </c>
      <c r="AY137" s="104">
        <v>317750097.60000002</v>
      </c>
      <c r="AZ137" s="104">
        <v>355813087.60000002</v>
      </c>
      <c r="BA137" s="104">
        <v>382538632.60000002</v>
      </c>
      <c r="BB137" s="104">
        <v>382538632.60000002</v>
      </c>
      <c r="BC137" s="104">
        <v>382538632.60000002</v>
      </c>
      <c r="BD137" s="104">
        <v>400054176.60000002</v>
      </c>
      <c r="BE137" s="104">
        <v>409264047.60000002</v>
      </c>
      <c r="BF137" s="104">
        <v>460559910.60000002</v>
      </c>
      <c r="BG137" s="104">
        <v>460559910.60000002</v>
      </c>
      <c r="BH137" s="104">
        <v>467758309.60000002</v>
      </c>
      <c r="BI137" s="104">
        <v>470732446.60000002</v>
      </c>
      <c r="BJ137" s="104">
        <v>475800240.60000002</v>
      </c>
      <c r="BK137" s="104">
        <v>475800240.60000002</v>
      </c>
      <c r="BL137" s="104">
        <v>475800240.60000002</v>
      </c>
      <c r="BM137" s="104">
        <v>485401242.60000002</v>
      </c>
      <c r="BN137" s="104">
        <v>485401242.60000002</v>
      </c>
      <c r="BO137" s="104">
        <v>485401242.60000002</v>
      </c>
      <c r="BP137" s="104">
        <v>496417659.60000002</v>
      </c>
      <c r="BQ137" s="104"/>
      <c r="BR137" s="104"/>
      <c r="BS137" s="104"/>
      <c r="BT137" s="104"/>
      <c r="BU137" s="24" t="s">
        <v>2007</v>
      </c>
      <c r="BV137" s="144"/>
      <c r="BW137" s="144"/>
      <c r="BX137" s="144"/>
      <c r="BY137" s="144"/>
      <c r="BZ137" s="144"/>
      <c r="CA137" s="144"/>
      <c r="CB137" s="144"/>
      <c r="CC137" s="144"/>
      <c r="CD137" s="144"/>
      <c r="CE137" s="144"/>
      <c r="CF137" s="144"/>
      <c r="CG137" s="144"/>
    </row>
    <row r="138" spans="1:85" hidden="1" outlineLevel="2" x14ac:dyDescent="0.25">
      <c r="A138" s="105" t="s">
        <v>1753</v>
      </c>
      <c r="B138" s="105">
        <f t="shared" si="24"/>
        <v>6</v>
      </c>
      <c r="C138" s="105" t="s">
        <v>248</v>
      </c>
      <c r="D138" s="105" t="s">
        <v>249</v>
      </c>
      <c r="E138" s="26">
        <f t="shared" si="26"/>
        <v>88808539</v>
      </c>
      <c r="F138" s="26">
        <f t="shared" si="20"/>
        <v>194173412.59999999</v>
      </c>
      <c r="G138" s="26">
        <f t="shared" si="21"/>
        <v>328060718.60000002</v>
      </c>
      <c r="H138" s="26">
        <f t="shared" si="27"/>
        <v>467758309.60000002</v>
      </c>
      <c r="I138" s="26">
        <f t="shared" si="22"/>
        <v>400054176.60000002</v>
      </c>
      <c r="J138" s="26">
        <f t="shared" si="23"/>
        <v>496417659.60000002</v>
      </c>
      <c r="K138" s="26">
        <f t="shared" si="25"/>
        <v>0</v>
      </c>
      <c r="L138" s="150"/>
      <c r="M138" s="26">
        <v>40162903</v>
      </c>
      <c r="N138" s="26">
        <v>42916611</v>
      </c>
      <c r="O138" s="26">
        <v>45670319</v>
      </c>
      <c r="P138" s="26">
        <v>45670319</v>
      </c>
      <c r="Q138" s="26">
        <v>48424027</v>
      </c>
      <c r="R138" s="26">
        <v>51177735</v>
      </c>
      <c r="S138" s="26">
        <v>53931443</v>
      </c>
      <c r="T138" s="26">
        <v>56685151</v>
      </c>
      <c r="U138" s="26">
        <v>59438859</v>
      </c>
      <c r="V138" s="26">
        <v>80034487</v>
      </c>
      <c r="W138" s="26">
        <v>86741795</v>
      </c>
      <c r="X138" s="26">
        <v>88808539</v>
      </c>
      <c r="Y138" s="26">
        <v>90621727</v>
      </c>
      <c r="Z138" s="26">
        <v>95256474.599999994</v>
      </c>
      <c r="AA138" s="26">
        <v>97069662.599999994</v>
      </c>
      <c r="AB138" s="26">
        <v>92408950.599999994</v>
      </c>
      <c r="AC138" s="26">
        <v>93134226.599999994</v>
      </c>
      <c r="AD138" s="26">
        <v>93134226.599999994</v>
      </c>
      <c r="AE138" s="26">
        <v>93134226.599999994</v>
      </c>
      <c r="AF138" s="26">
        <v>86431976.599999994</v>
      </c>
      <c r="AG138" s="26">
        <v>160017110.59999999</v>
      </c>
      <c r="AH138" s="26">
        <v>157469350.59999999</v>
      </c>
      <c r="AI138" s="26">
        <v>183166976.59999999</v>
      </c>
      <c r="AJ138" s="26">
        <v>194173412.59999999</v>
      </c>
      <c r="AK138" s="26">
        <v>179119029.59999999</v>
      </c>
      <c r="AL138" s="26">
        <v>181862029.59999999</v>
      </c>
      <c r="AM138" s="26">
        <v>184605029.59999999</v>
      </c>
      <c r="AN138" s="26">
        <v>191244754.59999999</v>
      </c>
      <c r="AO138" s="26">
        <v>201525271.59999999</v>
      </c>
      <c r="AP138" s="26">
        <v>204268271.59999999</v>
      </c>
      <c r="AQ138" s="26">
        <v>232369836.59999999</v>
      </c>
      <c r="AR138" s="26">
        <v>341940853.60000002</v>
      </c>
      <c r="AS138" s="26">
        <v>364714000.60000002</v>
      </c>
      <c r="AT138" s="26">
        <v>309281203.60000002</v>
      </c>
      <c r="AU138" s="26">
        <v>323872894.60000002</v>
      </c>
      <c r="AV138" s="26">
        <v>328060718.60000002</v>
      </c>
      <c r="AW138" s="26">
        <v>297998959.60000002</v>
      </c>
      <c r="AX138" s="26">
        <v>310027777.60000002</v>
      </c>
      <c r="AY138" s="26">
        <v>317750097.60000002</v>
      </c>
      <c r="AZ138" s="26">
        <v>355813087.60000002</v>
      </c>
      <c r="BA138" s="26">
        <v>382538632.60000002</v>
      </c>
      <c r="BB138" s="26">
        <v>382538632.60000002</v>
      </c>
      <c r="BC138" s="26">
        <v>382538632.60000002</v>
      </c>
      <c r="BD138" s="26">
        <v>400054176.60000002</v>
      </c>
      <c r="BE138" s="26">
        <v>409264047.60000002</v>
      </c>
      <c r="BF138" s="26">
        <v>460559910.60000002</v>
      </c>
      <c r="BG138" s="26">
        <v>460559910.60000002</v>
      </c>
      <c r="BH138" s="26">
        <v>467758309.60000002</v>
      </c>
      <c r="BI138" s="26">
        <v>470732446.60000002</v>
      </c>
      <c r="BJ138" s="26">
        <v>475800240.60000002</v>
      </c>
      <c r="BK138" s="26">
        <v>475800240.60000002</v>
      </c>
      <c r="BL138" s="26">
        <v>475800240.60000002</v>
      </c>
      <c r="BM138" s="26">
        <v>485401242.60000002</v>
      </c>
      <c r="BN138" s="26">
        <v>485401242.60000002</v>
      </c>
      <c r="BO138" s="26">
        <v>485401242.60000002</v>
      </c>
      <c r="BP138" s="26">
        <v>496417659.60000002</v>
      </c>
      <c r="BQ138" s="26"/>
      <c r="BR138" s="26"/>
      <c r="BS138" s="26"/>
      <c r="BT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</row>
    <row r="139" spans="1:85" hidden="1" outlineLevel="2" x14ac:dyDescent="0.25">
      <c r="A139" s="106" t="s">
        <v>1753</v>
      </c>
      <c r="B139" s="106">
        <f t="shared" si="24"/>
        <v>8</v>
      </c>
      <c r="C139" s="106" t="s">
        <v>250</v>
      </c>
      <c r="D139" s="106" t="s">
        <v>251</v>
      </c>
      <c r="E139" s="107">
        <f t="shared" si="26"/>
        <v>88808539</v>
      </c>
      <c r="F139" s="107">
        <f t="shared" si="20"/>
        <v>194173412.59999999</v>
      </c>
      <c r="G139" s="107">
        <f t="shared" si="21"/>
        <v>328060718.60000002</v>
      </c>
      <c r="H139" s="108">
        <f t="shared" si="27"/>
        <v>467758309.60000002</v>
      </c>
      <c r="I139" s="108">
        <f t="shared" si="22"/>
        <v>400054176.60000002</v>
      </c>
      <c r="J139" s="108">
        <f t="shared" si="23"/>
        <v>496417659.60000002</v>
      </c>
      <c r="K139" s="108">
        <f t="shared" si="25"/>
        <v>0</v>
      </c>
      <c r="L139" s="150"/>
      <c r="M139" s="108">
        <v>40162903</v>
      </c>
      <c r="N139" s="108">
        <v>42916611</v>
      </c>
      <c r="O139" s="108">
        <v>45670319</v>
      </c>
      <c r="P139" s="108">
        <v>45670319</v>
      </c>
      <c r="Q139" s="108">
        <v>48424027</v>
      </c>
      <c r="R139" s="108">
        <v>51177735</v>
      </c>
      <c r="S139" s="108">
        <v>53931443</v>
      </c>
      <c r="T139" s="108">
        <v>56685151</v>
      </c>
      <c r="U139" s="108">
        <v>59438859</v>
      </c>
      <c r="V139" s="108">
        <v>80034487</v>
      </c>
      <c r="W139" s="108">
        <v>86741795</v>
      </c>
      <c r="X139" s="108">
        <v>88808539</v>
      </c>
      <c r="Y139" s="108">
        <v>90621727</v>
      </c>
      <c r="Z139" s="108">
        <v>95256474.599999994</v>
      </c>
      <c r="AA139" s="108">
        <v>97069662.599999994</v>
      </c>
      <c r="AB139" s="108">
        <v>92408950.599999994</v>
      </c>
      <c r="AC139" s="108">
        <v>93134226.599999994</v>
      </c>
      <c r="AD139" s="108">
        <v>93134226.599999994</v>
      </c>
      <c r="AE139" s="108">
        <v>93134226.599999994</v>
      </c>
      <c r="AF139" s="108">
        <v>86431976.599999994</v>
      </c>
      <c r="AG139" s="108">
        <v>160017110.59999999</v>
      </c>
      <c r="AH139" s="108">
        <v>157469350.59999999</v>
      </c>
      <c r="AI139" s="108">
        <v>183166976.59999999</v>
      </c>
      <c r="AJ139" s="108">
        <v>194173412.59999999</v>
      </c>
      <c r="AK139" s="108">
        <v>179119029.59999999</v>
      </c>
      <c r="AL139" s="108">
        <v>181862029.59999999</v>
      </c>
      <c r="AM139" s="108">
        <v>184605029.59999999</v>
      </c>
      <c r="AN139" s="108">
        <v>191244754.59999999</v>
      </c>
      <c r="AO139" s="108">
        <v>201525271.59999999</v>
      </c>
      <c r="AP139" s="108">
        <v>204268271.59999999</v>
      </c>
      <c r="AQ139" s="108">
        <v>232369836.59999999</v>
      </c>
      <c r="AR139" s="108">
        <v>341940853.60000002</v>
      </c>
      <c r="AS139" s="108">
        <v>364714000.60000002</v>
      </c>
      <c r="AT139" s="108">
        <v>309281203.60000002</v>
      </c>
      <c r="AU139" s="108">
        <v>323872894.60000002</v>
      </c>
      <c r="AV139" s="108">
        <v>328060718.60000002</v>
      </c>
      <c r="AW139" s="108">
        <v>297998959.60000002</v>
      </c>
      <c r="AX139" s="108">
        <v>310027777.60000002</v>
      </c>
      <c r="AY139" s="108">
        <v>317750097.60000002</v>
      </c>
      <c r="AZ139" s="108">
        <v>355813087.60000002</v>
      </c>
      <c r="BA139" s="108">
        <v>382538632.60000002</v>
      </c>
      <c r="BB139" s="108">
        <v>382538632.60000002</v>
      </c>
      <c r="BC139" s="108">
        <v>382538632.60000002</v>
      </c>
      <c r="BD139" s="108">
        <v>400054176.60000002</v>
      </c>
      <c r="BE139" s="108">
        <v>409264047.60000002</v>
      </c>
      <c r="BF139" s="108">
        <v>460559910.60000002</v>
      </c>
      <c r="BG139" s="108">
        <v>460559910.60000002</v>
      </c>
      <c r="BH139" s="108">
        <v>467758309.60000002</v>
      </c>
      <c r="BI139" s="108">
        <v>470732446.60000002</v>
      </c>
      <c r="BJ139" s="108">
        <v>475800240.60000002</v>
      </c>
      <c r="BK139" s="108">
        <v>475800240.60000002</v>
      </c>
      <c r="BL139" s="108">
        <v>475800240.60000002</v>
      </c>
      <c r="BM139" s="108">
        <v>485401242.60000002</v>
      </c>
      <c r="BN139" s="108">
        <v>485401242.60000002</v>
      </c>
      <c r="BO139" s="108">
        <v>485401242.60000002</v>
      </c>
      <c r="BP139" s="108">
        <v>496417659.60000002</v>
      </c>
      <c r="BQ139" s="108"/>
      <c r="BR139" s="108"/>
      <c r="BS139" s="108"/>
      <c r="BT139" s="108"/>
      <c r="BV139" s="108"/>
      <c r="BW139" s="108"/>
      <c r="BX139" s="108"/>
      <c r="BY139" s="108"/>
      <c r="BZ139" s="108"/>
      <c r="CA139" s="108"/>
      <c r="CB139" s="108"/>
      <c r="CC139" s="108"/>
      <c r="CD139" s="108"/>
      <c r="CE139" s="108"/>
      <c r="CF139" s="108"/>
      <c r="CG139" s="108"/>
    </row>
    <row r="140" spans="1:85" hidden="1" outlineLevel="1" collapsed="1" x14ac:dyDescent="0.25">
      <c r="A140" s="103" t="s">
        <v>1753</v>
      </c>
      <c r="B140" s="103">
        <f t="shared" si="24"/>
        <v>4</v>
      </c>
      <c r="C140" s="103" t="s">
        <v>252</v>
      </c>
      <c r="D140" s="103" t="s">
        <v>253</v>
      </c>
      <c r="E140" s="104">
        <f t="shared" si="26"/>
        <v>352094061</v>
      </c>
      <c r="F140" s="104">
        <f t="shared" si="20"/>
        <v>1033571980</v>
      </c>
      <c r="G140" s="104">
        <f t="shared" si="21"/>
        <v>663868056</v>
      </c>
      <c r="H140" s="104">
        <f t="shared" si="27"/>
        <v>176879000</v>
      </c>
      <c r="I140" s="104">
        <f t="shared" si="22"/>
        <v>2019003541.2</v>
      </c>
      <c r="J140" s="104">
        <f t="shared" si="23"/>
        <v>1560024695</v>
      </c>
      <c r="K140" s="104">
        <f>J140-H140</f>
        <v>1383145695</v>
      </c>
      <c r="L140" s="150"/>
      <c r="M140" s="104">
        <v>477903672</v>
      </c>
      <c r="N140" s="104">
        <v>618216519</v>
      </c>
      <c r="O140" s="104">
        <v>754493810</v>
      </c>
      <c r="P140" s="104">
        <v>891195611</v>
      </c>
      <c r="Q140" s="104">
        <v>1057688643</v>
      </c>
      <c r="R140" s="104">
        <v>1213460307</v>
      </c>
      <c r="S140" s="104">
        <v>1359367167</v>
      </c>
      <c r="T140" s="104">
        <v>1620288954</v>
      </c>
      <c r="U140" s="104">
        <v>1721098175</v>
      </c>
      <c r="V140" s="104">
        <v>1893594083</v>
      </c>
      <c r="W140" s="104">
        <v>2050606597</v>
      </c>
      <c r="X140" s="104">
        <v>352094061</v>
      </c>
      <c r="Y140" s="104">
        <v>434623364.80000001</v>
      </c>
      <c r="Z140" s="104">
        <v>611729914.36000001</v>
      </c>
      <c r="AA140" s="104">
        <v>796951350.36000001</v>
      </c>
      <c r="AB140" s="104">
        <v>1502810333.3599999</v>
      </c>
      <c r="AC140" s="104">
        <v>1659032173.5799999</v>
      </c>
      <c r="AD140" s="104">
        <v>1830325345.5799999</v>
      </c>
      <c r="AE140" s="104">
        <v>2046045960.1400001</v>
      </c>
      <c r="AF140" s="104">
        <v>2204429884.1999998</v>
      </c>
      <c r="AG140" s="104">
        <v>2419912260.48</v>
      </c>
      <c r="AH140" s="104">
        <v>2580398170.5900002</v>
      </c>
      <c r="AI140" s="104">
        <v>2772806313.2600002</v>
      </c>
      <c r="AJ140" s="104">
        <v>1033571980</v>
      </c>
      <c r="AK140" s="104">
        <v>1126730709.6800001</v>
      </c>
      <c r="AL140" s="104">
        <v>1330502769.28</v>
      </c>
      <c r="AM140" s="104">
        <v>1484960280.6199999</v>
      </c>
      <c r="AN140" s="104">
        <v>1723724341.6900001</v>
      </c>
      <c r="AO140" s="104">
        <v>1890233531.54</v>
      </c>
      <c r="AP140" s="104">
        <v>2063313222.4300001</v>
      </c>
      <c r="AQ140" s="104">
        <v>2245338025.6199999</v>
      </c>
      <c r="AR140" s="104">
        <v>2504144571.8600001</v>
      </c>
      <c r="AS140" s="104">
        <v>2646661052.2199998</v>
      </c>
      <c r="AT140" s="104">
        <v>2815663524.3800001</v>
      </c>
      <c r="AU140" s="104">
        <v>2977944474.4000001</v>
      </c>
      <c r="AV140" s="104">
        <v>663868056</v>
      </c>
      <c r="AW140" s="104">
        <v>809019828</v>
      </c>
      <c r="AX140" s="104">
        <v>989659600</v>
      </c>
      <c r="AY140" s="104">
        <v>1129476647</v>
      </c>
      <c r="AZ140" s="104">
        <v>1320449243</v>
      </c>
      <c r="BA140" s="104">
        <v>1464363082</v>
      </c>
      <c r="BB140" s="104">
        <v>1629457346</v>
      </c>
      <c r="BC140" s="104">
        <v>1830792031</v>
      </c>
      <c r="BD140" s="104">
        <v>2019003541.2</v>
      </c>
      <c r="BE140" s="104">
        <v>2189909727.1999998</v>
      </c>
      <c r="BF140" s="104">
        <v>2317202088.1999998</v>
      </c>
      <c r="BG140" s="104">
        <v>2494138196.1999998</v>
      </c>
      <c r="BH140" s="104">
        <v>176879000</v>
      </c>
      <c r="BI140" s="104">
        <v>342583297</v>
      </c>
      <c r="BJ140" s="104">
        <v>506697152</v>
      </c>
      <c r="BK140" s="104">
        <v>699198477</v>
      </c>
      <c r="BL140" s="104">
        <v>950754844</v>
      </c>
      <c r="BM140" s="104">
        <v>1151808023</v>
      </c>
      <c r="BN140" s="104">
        <v>1316736079</v>
      </c>
      <c r="BO140" s="104">
        <v>1467693402</v>
      </c>
      <c r="BP140" s="104">
        <v>1560024695</v>
      </c>
      <c r="BQ140" s="104"/>
      <c r="BR140" s="104"/>
      <c r="BS140" s="104"/>
      <c r="BT140" s="104"/>
      <c r="BU140" s="24" t="s">
        <v>2007</v>
      </c>
      <c r="BV140" s="144"/>
      <c r="BW140" s="144"/>
      <c r="BX140" s="144"/>
      <c r="BY140" s="144"/>
      <c r="BZ140" s="144"/>
      <c r="CA140" s="144"/>
      <c r="CB140" s="144"/>
      <c r="CC140" s="144"/>
      <c r="CD140" s="144"/>
      <c r="CE140" s="144"/>
      <c r="CF140" s="144"/>
      <c r="CG140" s="144"/>
    </row>
    <row r="141" spans="1:85" hidden="1" outlineLevel="2" x14ac:dyDescent="0.25">
      <c r="A141" s="105" t="s">
        <v>1753</v>
      </c>
      <c r="B141" s="105">
        <f t="shared" si="24"/>
        <v>6</v>
      </c>
      <c r="C141" s="105" t="s">
        <v>254</v>
      </c>
      <c r="D141" s="105" t="s">
        <v>255</v>
      </c>
      <c r="E141" s="26">
        <f t="shared" si="26"/>
        <v>0</v>
      </c>
      <c r="F141" s="26">
        <f t="shared" si="20"/>
        <v>0</v>
      </c>
      <c r="G141" s="26">
        <f t="shared" si="21"/>
        <v>0</v>
      </c>
      <c r="H141" s="26">
        <f t="shared" si="27"/>
        <v>0</v>
      </c>
      <c r="I141" s="26">
        <f t="shared" si="22"/>
        <v>0</v>
      </c>
      <c r="J141" s="26">
        <f t="shared" si="23"/>
        <v>0</v>
      </c>
      <c r="K141" s="26">
        <f t="shared" si="25"/>
        <v>0</v>
      </c>
      <c r="L141" s="150"/>
      <c r="M141" s="26">
        <v>104346760</v>
      </c>
      <c r="N141" s="26">
        <v>106759017</v>
      </c>
      <c r="O141" s="26">
        <v>106759017</v>
      </c>
      <c r="P141" s="26">
        <v>106759017</v>
      </c>
      <c r="Q141" s="26">
        <v>106759017</v>
      </c>
      <c r="R141" s="26">
        <v>106759017</v>
      </c>
      <c r="S141" s="26">
        <v>106759017</v>
      </c>
      <c r="T141" s="26">
        <v>64765141</v>
      </c>
      <c r="U141" s="26">
        <v>64765141</v>
      </c>
      <c r="V141" s="26">
        <v>0</v>
      </c>
      <c r="W141" s="26">
        <v>0</v>
      </c>
      <c r="X141" s="26">
        <v>0</v>
      </c>
      <c r="Y141" s="26">
        <v>0</v>
      </c>
      <c r="Z141" s="26">
        <v>0</v>
      </c>
      <c r="AA141" s="26">
        <v>0</v>
      </c>
      <c r="AB141" s="26">
        <v>0</v>
      </c>
      <c r="AC141" s="26">
        <v>0</v>
      </c>
      <c r="AD141" s="26">
        <v>0</v>
      </c>
      <c r="AE141" s="26">
        <v>0</v>
      </c>
      <c r="AF141" s="26">
        <v>0</v>
      </c>
      <c r="AG141" s="26">
        <v>779794</v>
      </c>
      <c r="AH141" s="26">
        <v>0</v>
      </c>
      <c r="AI141" s="26">
        <v>0</v>
      </c>
      <c r="AJ141" s="26">
        <v>0</v>
      </c>
      <c r="AK141" s="26">
        <v>0</v>
      </c>
      <c r="AL141" s="26">
        <v>0</v>
      </c>
      <c r="AM141" s="26">
        <v>0</v>
      </c>
      <c r="AN141" s="26">
        <v>0</v>
      </c>
      <c r="AO141" s="26">
        <v>0</v>
      </c>
      <c r="AP141" s="26">
        <v>0</v>
      </c>
      <c r="AQ141" s="26">
        <v>0</v>
      </c>
      <c r="AR141" s="26">
        <v>0</v>
      </c>
      <c r="AS141" s="26">
        <v>0</v>
      </c>
      <c r="AT141" s="26">
        <v>0</v>
      </c>
      <c r="AU141" s="26">
        <v>0</v>
      </c>
      <c r="AV141" s="26">
        <v>0</v>
      </c>
      <c r="AW141" s="26">
        <v>0</v>
      </c>
      <c r="AX141" s="26">
        <v>0</v>
      </c>
      <c r="AY141" s="26">
        <v>0</v>
      </c>
      <c r="AZ141" s="26">
        <v>0</v>
      </c>
      <c r="BA141" s="26">
        <v>0</v>
      </c>
      <c r="BB141" s="26">
        <v>0</v>
      </c>
      <c r="BC141" s="26">
        <v>0</v>
      </c>
      <c r="BD141" s="26">
        <v>0</v>
      </c>
      <c r="BE141" s="26">
        <v>0</v>
      </c>
      <c r="BF141" s="26">
        <v>0</v>
      </c>
      <c r="BG141" s="26">
        <v>0</v>
      </c>
      <c r="BH141" s="26">
        <v>0</v>
      </c>
      <c r="BI141" s="26">
        <v>0</v>
      </c>
      <c r="BJ141" s="26">
        <v>0</v>
      </c>
      <c r="BK141" s="26">
        <v>0</v>
      </c>
      <c r="BL141" s="26">
        <v>0</v>
      </c>
      <c r="BM141" s="26">
        <v>0</v>
      </c>
      <c r="BN141" s="26">
        <v>0</v>
      </c>
      <c r="BO141" s="26">
        <v>0</v>
      </c>
      <c r="BP141" s="26">
        <v>0</v>
      </c>
      <c r="BQ141" s="26"/>
      <c r="BR141" s="26"/>
      <c r="BS141" s="26"/>
      <c r="BT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</row>
    <row r="142" spans="1:85" hidden="1" outlineLevel="2" x14ac:dyDescent="0.25">
      <c r="A142" s="105" t="s">
        <v>1753</v>
      </c>
      <c r="B142" s="105">
        <f t="shared" si="24"/>
        <v>6</v>
      </c>
      <c r="C142" s="105" t="s">
        <v>256</v>
      </c>
      <c r="D142" s="105" t="s">
        <v>257</v>
      </c>
      <c r="E142" s="26">
        <f t="shared" si="26"/>
        <v>0</v>
      </c>
      <c r="F142" s="26">
        <f t="shared" si="20"/>
        <v>0</v>
      </c>
      <c r="G142" s="26">
        <f t="shared" si="21"/>
        <v>0</v>
      </c>
      <c r="H142" s="26">
        <f t="shared" si="27"/>
        <v>0</v>
      </c>
      <c r="I142" s="26">
        <f t="shared" si="22"/>
        <v>0</v>
      </c>
      <c r="J142" s="26">
        <f t="shared" si="23"/>
        <v>0</v>
      </c>
      <c r="K142" s="26">
        <f t="shared" si="25"/>
        <v>0</v>
      </c>
      <c r="L142" s="150"/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26">
        <v>0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  <c r="AH142" s="26">
        <v>0</v>
      </c>
      <c r="AI142" s="26">
        <v>0</v>
      </c>
      <c r="AJ142" s="26">
        <v>0</v>
      </c>
      <c r="AK142" s="26">
        <v>0</v>
      </c>
      <c r="AL142" s="26">
        <v>0</v>
      </c>
      <c r="AM142" s="26">
        <v>0</v>
      </c>
      <c r="AN142" s="26">
        <v>0</v>
      </c>
      <c r="AO142" s="26">
        <v>0</v>
      </c>
      <c r="AP142" s="26">
        <v>0</v>
      </c>
      <c r="AQ142" s="26">
        <v>0</v>
      </c>
      <c r="AR142" s="26">
        <v>0</v>
      </c>
      <c r="AS142" s="26">
        <v>0</v>
      </c>
      <c r="AT142" s="26">
        <v>0</v>
      </c>
      <c r="AU142" s="26">
        <v>0</v>
      </c>
      <c r="AV142" s="26">
        <v>0</v>
      </c>
      <c r="AW142" s="26">
        <v>0</v>
      </c>
      <c r="AX142" s="26">
        <v>0</v>
      </c>
      <c r="AY142" s="26">
        <v>0</v>
      </c>
      <c r="AZ142" s="26">
        <v>0</v>
      </c>
      <c r="BA142" s="26">
        <v>0</v>
      </c>
      <c r="BB142" s="26">
        <v>0</v>
      </c>
      <c r="BC142" s="26">
        <v>0</v>
      </c>
      <c r="BD142" s="26">
        <v>0</v>
      </c>
      <c r="BE142" s="26">
        <v>0</v>
      </c>
      <c r="BF142" s="26">
        <v>0</v>
      </c>
      <c r="BG142" s="26">
        <v>0</v>
      </c>
      <c r="BH142" s="26">
        <v>0</v>
      </c>
      <c r="BI142" s="26">
        <v>0</v>
      </c>
      <c r="BJ142" s="26">
        <v>0</v>
      </c>
      <c r="BK142" s="26">
        <v>0</v>
      </c>
      <c r="BL142" s="26">
        <v>0</v>
      </c>
      <c r="BM142" s="26">
        <v>0</v>
      </c>
      <c r="BN142" s="26">
        <v>0</v>
      </c>
      <c r="BO142" s="26">
        <v>0</v>
      </c>
      <c r="BP142" s="26">
        <v>0</v>
      </c>
      <c r="BQ142" s="26"/>
      <c r="BR142" s="26"/>
      <c r="BS142" s="26"/>
      <c r="BT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</row>
    <row r="143" spans="1:85" hidden="1" outlineLevel="2" collapsed="1" x14ac:dyDescent="0.25">
      <c r="A143" s="105" t="s">
        <v>1753</v>
      </c>
      <c r="B143" s="105">
        <f t="shared" si="24"/>
        <v>6</v>
      </c>
      <c r="C143" s="105" t="s">
        <v>258</v>
      </c>
      <c r="D143" s="105" t="s">
        <v>259</v>
      </c>
      <c r="E143" s="26">
        <f t="shared" si="26"/>
        <v>0</v>
      </c>
      <c r="F143" s="26">
        <f t="shared" si="20"/>
        <v>0</v>
      </c>
      <c r="G143" s="26">
        <f t="shared" si="21"/>
        <v>0</v>
      </c>
      <c r="H143" s="26">
        <f t="shared" si="27"/>
        <v>0</v>
      </c>
      <c r="I143" s="26">
        <f t="shared" si="22"/>
        <v>1193930065</v>
      </c>
      <c r="J143" s="26">
        <f t="shared" si="23"/>
        <v>1123693609</v>
      </c>
      <c r="K143" s="26">
        <f t="shared" si="25"/>
        <v>0</v>
      </c>
      <c r="L143" s="150"/>
      <c r="M143" s="26">
        <v>1019847</v>
      </c>
      <c r="N143" s="26">
        <v>119207043</v>
      </c>
      <c r="O143" s="26">
        <v>243314925</v>
      </c>
      <c r="P143" s="26">
        <v>361007437</v>
      </c>
      <c r="Q143" s="26">
        <v>504129358</v>
      </c>
      <c r="R143" s="26">
        <v>638259129</v>
      </c>
      <c r="S143" s="26">
        <v>763722484</v>
      </c>
      <c r="T143" s="26">
        <v>1016357288</v>
      </c>
      <c r="U143" s="26">
        <v>1142397644</v>
      </c>
      <c r="V143" s="26">
        <v>1353933399</v>
      </c>
      <c r="W143" s="26">
        <v>1488371348</v>
      </c>
      <c r="X143" s="26">
        <v>0</v>
      </c>
      <c r="Y143" s="26">
        <v>99847586.599999994</v>
      </c>
      <c r="Z143" s="26">
        <v>250163451.03999999</v>
      </c>
      <c r="AA143" s="26">
        <v>415926527.04000002</v>
      </c>
      <c r="AB143" s="26">
        <v>613980301.03999996</v>
      </c>
      <c r="AC143" s="26">
        <v>773253808.03999996</v>
      </c>
      <c r="AD143" s="26">
        <v>918419714.03999996</v>
      </c>
      <c r="AE143" s="26">
        <v>1112574380.04</v>
      </c>
      <c r="AF143" s="26">
        <v>1248224223.04</v>
      </c>
      <c r="AG143" s="26">
        <v>1439830211.04</v>
      </c>
      <c r="AH143" s="26">
        <v>1577862332.04</v>
      </c>
      <c r="AI143" s="26">
        <v>1754765739.04</v>
      </c>
      <c r="AJ143" s="26">
        <v>0</v>
      </c>
      <c r="AK143" s="26">
        <v>76489646</v>
      </c>
      <c r="AL143" s="26">
        <v>252134393</v>
      </c>
      <c r="AM143" s="26">
        <v>388497910</v>
      </c>
      <c r="AN143" s="26">
        <v>570598087</v>
      </c>
      <c r="AO143" s="26">
        <v>714375085</v>
      </c>
      <c r="AP143" s="26">
        <v>863646744</v>
      </c>
      <c r="AQ143" s="26">
        <v>1022282419</v>
      </c>
      <c r="AR143" s="26">
        <v>1234624271</v>
      </c>
      <c r="AS143" s="26">
        <v>1365488841</v>
      </c>
      <c r="AT143" s="26">
        <v>1509365822</v>
      </c>
      <c r="AU143" s="26">
        <v>1649956384</v>
      </c>
      <c r="AV143" s="26">
        <v>0</v>
      </c>
      <c r="AW143" s="26">
        <v>109774035</v>
      </c>
      <c r="AX143" s="26">
        <v>281186600</v>
      </c>
      <c r="AY143" s="26">
        <v>425474859</v>
      </c>
      <c r="AZ143" s="26">
        <v>589409343</v>
      </c>
      <c r="BA143" s="26">
        <v>716738891</v>
      </c>
      <c r="BB143" s="26">
        <v>856839320</v>
      </c>
      <c r="BC143" s="26">
        <v>1031701598</v>
      </c>
      <c r="BD143" s="26">
        <v>1193930065</v>
      </c>
      <c r="BE143" s="26">
        <v>1342269625</v>
      </c>
      <c r="BF143" s="26">
        <v>1532543161</v>
      </c>
      <c r="BG143" s="26">
        <v>1685196767</v>
      </c>
      <c r="BH143" s="26">
        <v>0</v>
      </c>
      <c r="BI143" s="26">
        <v>143025765</v>
      </c>
      <c r="BJ143" s="26">
        <v>284226592</v>
      </c>
      <c r="BK143" s="26">
        <v>444143924</v>
      </c>
      <c r="BL143" s="26">
        <v>597833876</v>
      </c>
      <c r="BM143" s="26">
        <v>772870557</v>
      </c>
      <c r="BN143" s="26">
        <v>903195657</v>
      </c>
      <c r="BO143" s="26">
        <v>1031576993</v>
      </c>
      <c r="BP143" s="26">
        <v>1123693609</v>
      </c>
      <c r="BQ143" s="26"/>
      <c r="BR143" s="26"/>
      <c r="BS143" s="26"/>
      <c r="BT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</row>
    <row r="144" spans="1:85" hidden="1" outlineLevel="3" x14ac:dyDescent="0.25">
      <c r="A144" s="106" t="s">
        <v>1753</v>
      </c>
      <c r="B144" s="106">
        <f t="shared" si="24"/>
        <v>8</v>
      </c>
      <c r="C144" s="106" t="s">
        <v>260</v>
      </c>
      <c r="D144" s="106" t="s">
        <v>261</v>
      </c>
      <c r="E144" s="107">
        <f t="shared" si="26"/>
        <v>0</v>
      </c>
      <c r="F144" s="107">
        <f t="shared" si="20"/>
        <v>0</v>
      </c>
      <c r="G144" s="107">
        <f t="shared" si="21"/>
        <v>0</v>
      </c>
      <c r="H144" s="108">
        <f t="shared" si="27"/>
        <v>0</v>
      </c>
      <c r="I144" s="108">
        <f t="shared" si="22"/>
        <v>0</v>
      </c>
      <c r="J144" s="108">
        <f t="shared" si="23"/>
        <v>1563217</v>
      </c>
      <c r="K144" s="108">
        <f t="shared" si="25"/>
        <v>0</v>
      </c>
      <c r="L144" s="150"/>
      <c r="M144" s="108">
        <v>0</v>
      </c>
      <c r="N144" s="108">
        <v>0</v>
      </c>
      <c r="O144" s="108">
        <v>1282740</v>
      </c>
      <c r="P144" s="108">
        <v>1282740</v>
      </c>
      <c r="Q144" s="108">
        <v>3113566</v>
      </c>
      <c r="R144" s="108">
        <v>3113566</v>
      </c>
      <c r="S144" s="108">
        <v>3974228</v>
      </c>
      <c r="T144" s="108">
        <v>7297823</v>
      </c>
      <c r="U144" s="108">
        <v>7297823</v>
      </c>
      <c r="V144" s="108">
        <v>8898698</v>
      </c>
      <c r="W144" s="108">
        <v>10515492</v>
      </c>
      <c r="X144" s="108">
        <v>0</v>
      </c>
      <c r="Y144" s="108">
        <v>0</v>
      </c>
      <c r="Z144" s="108">
        <v>2055840.82</v>
      </c>
      <c r="AA144" s="108">
        <v>4483554.82</v>
      </c>
      <c r="AB144" s="108">
        <v>5819877.8200000003</v>
      </c>
      <c r="AC144" s="108">
        <v>5819877.8200000003</v>
      </c>
      <c r="AD144" s="108">
        <v>7015872.8200000003</v>
      </c>
      <c r="AE144" s="108">
        <v>9503821.8200000003</v>
      </c>
      <c r="AF144" s="108">
        <v>10540160.82</v>
      </c>
      <c r="AG144" s="108">
        <v>10540160.82</v>
      </c>
      <c r="AH144" s="108">
        <v>11496741.82</v>
      </c>
      <c r="AI144" s="108">
        <v>8836082.8200000003</v>
      </c>
      <c r="AJ144" s="108">
        <v>0</v>
      </c>
      <c r="AK144" s="108">
        <v>1222393</v>
      </c>
      <c r="AL144" s="108">
        <v>3403013</v>
      </c>
      <c r="AM144" s="108">
        <v>4302744</v>
      </c>
      <c r="AN144" s="108">
        <v>4893623</v>
      </c>
      <c r="AO144" s="108">
        <v>6016103</v>
      </c>
      <c r="AP144" s="108">
        <v>6016103</v>
      </c>
      <c r="AQ144" s="108">
        <v>6016103</v>
      </c>
      <c r="AR144" s="108">
        <v>28686059</v>
      </c>
      <c r="AS144" s="108">
        <v>28686059</v>
      </c>
      <c r="AT144" s="108">
        <v>29420853</v>
      </c>
      <c r="AU144" s="108">
        <v>29420853</v>
      </c>
      <c r="AV144" s="108">
        <v>0</v>
      </c>
      <c r="AW144" s="108">
        <v>0</v>
      </c>
      <c r="AX144" s="108">
        <v>0</v>
      </c>
      <c r="AY144" s="108">
        <v>0</v>
      </c>
      <c r="AZ144" s="108">
        <v>0</v>
      </c>
      <c r="BA144" s="108">
        <v>0</v>
      </c>
      <c r="BB144" s="108">
        <v>0</v>
      </c>
      <c r="BC144" s="108">
        <v>0</v>
      </c>
      <c r="BD144" s="108">
        <v>0</v>
      </c>
      <c r="BE144" s="108">
        <v>0</v>
      </c>
      <c r="BF144" s="108">
        <v>0</v>
      </c>
      <c r="BG144" s="108">
        <v>0</v>
      </c>
      <c r="BH144" s="108">
        <v>0</v>
      </c>
      <c r="BI144" s="108">
        <v>0</v>
      </c>
      <c r="BJ144" s="108">
        <v>0</v>
      </c>
      <c r="BK144" s="108">
        <v>0</v>
      </c>
      <c r="BL144" s="108">
        <v>0</v>
      </c>
      <c r="BM144" s="108">
        <v>0</v>
      </c>
      <c r="BN144" s="108">
        <v>0</v>
      </c>
      <c r="BO144" s="108">
        <v>0</v>
      </c>
      <c r="BP144" s="108">
        <v>1563217</v>
      </c>
      <c r="BQ144" s="108"/>
      <c r="BR144" s="108"/>
      <c r="BS144" s="108"/>
      <c r="BT144" s="108"/>
      <c r="BV144" s="108"/>
      <c r="BW144" s="108"/>
      <c r="BX144" s="108"/>
      <c r="BY144" s="108"/>
      <c r="BZ144" s="108"/>
      <c r="CA144" s="108"/>
      <c r="CB144" s="108"/>
      <c r="CC144" s="108"/>
      <c r="CD144" s="108"/>
      <c r="CE144" s="108"/>
      <c r="CF144" s="108"/>
      <c r="CG144" s="108"/>
    </row>
    <row r="145" spans="1:85" hidden="1" outlineLevel="3" x14ac:dyDescent="0.25">
      <c r="A145" s="106" t="s">
        <v>1753</v>
      </c>
      <c r="B145" s="106">
        <f t="shared" si="24"/>
        <v>8</v>
      </c>
      <c r="C145" s="106" t="s">
        <v>262</v>
      </c>
      <c r="D145" s="106" t="s">
        <v>263</v>
      </c>
      <c r="E145" s="107">
        <f t="shared" si="26"/>
        <v>0</v>
      </c>
      <c r="F145" s="107">
        <f t="shared" si="20"/>
        <v>0</v>
      </c>
      <c r="G145" s="107">
        <f t="shared" si="21"/>
        <v>0</v>
      </c>
      <c r="H145" s="108">
        <f t="shared" si="27"/>
        <v>0</v>
      </c>
      <c r="I145" s="108">
        <f t="shared" si="22"/>
        <v>1091826196</v>
      </c>
      <c r="J145" s="108">
        <f t="shared" si="23"/>
        <v>1077947535</v>
      </c>
      <c r="K145" s="108">
        <f t="shared" si="25"/>
        <v>0</v>
      </c>
      <c r="L145" s="150"/>
      <c r="M145" s="108">
        <v>494306</v>
      </c>
      <c r="N145" s="108">
        <v>108566985</v>
      </c>
      <c r="O145" s="108">
        <v>205618739</v>
      </c>
      <c r="P145" s="108">
        <v>301855619</v>
      </c>
      <c r="Q145" s="108">
        <v>423329546</v>
      </c>
      <c r="R145" s="108">
        <v>539725275</v>
      </c>
      <c r="S145" s="108">
        <v>648072379</v>
      </c>
      <c r="T145" s="108">
        <v>881763110</v>
      </c>
      <c r="U145" s="108">
        <v>1007504627</v>
      </c>
      <c r="V145" s="108">
        <v>1202374820</v>
      </c>
      <c r="W145" s="108">
        <v>1328811406</v>
      </c>
      <c r="X145" s="108">
        <v>0</v>
      </c>
      <c r="Y145" s="108">
        <v>99415012.599999994</v>
      </c>
      <c r="Z145" s="108">
        <v>241722124.22</v>
      </c>
      <c r="AA145" s="108">
        <v>377396254.22000003</v>
      </c>
      <c r="AB145" s="108">
        <v>628001843.22000003</v>
      </c>
      <c r="AC145" s="108">
        <v>783292476.22000003</v>
      </c>
      <c r="AD145" s="108">
        <v>921862814.22000003</v>
      </c>
      <c r="AE145" s="108">
        <v>1104976482.22</v>
      </c>
      <c r="AF145" s="108">
        <v>1221515546.22</v>
      </c>
      <c r="AG145" s="108">
        <v>1400891498.22</v>
      </c>
      <c r="AH145" s="108">
        <v>1523906603.22</v>
      </c>
      <c r="AI145" s="108">
        <v>1698699542.22</v>
      </c>
      <c r="AJ145" s="108">
        <v>0</v>
      </c>
      <c r="AK145" s="108">
        <v>70637274</v>
      </c>
      <c r="AL145" s="108">
        <v>231673279</v>
      </c>
      <c r="AM145" s="108">
        <v>365728410</v>
      </c>
      <c r="AN145" s="108">
        <v>541977037</v>
      </c>
      <c r="AO145" s="108">
        <v>682461468</v>
      </c>
      <c r="AP145" s="108">
        <v>826167536</v>
      </c>
      <c r="AQ145" s="108">
        <v>978632915</v>
      </c>
      <c r="AR145" s="108">
        <v>1162493579</v>
      </c>
      <c r="AS145" s="108">
        <v>1286582448</v>
      </c>
      <c r="AT145" s="108">
        <v>1423570169</v>
      </c>
      <c r="AU145" s="108">
        <v>1558062300</v>
      </c>
      <c r="AV145" s="108">
        <v>0</v>
      </c>
      <c r="AW145" s="108">
        <v>103680803</v>
      </c>
      <c r="AX145" s="108">
        <v>266373590</v>
      </c>
      <c r="AY145" s="108">
        <v>402800952</v>
      </c>
      <c r="AZ145" s="108">
        <v>553673724</v>
      </c>
      <c r="BA145" s="108">
        <v>662883769</v>
      </c>
      <c r="BB145" s="108">
        <v>776088375</v>
      </c>
      <c r="BC145" s="108">
        <v>939517198</v>
      </c>
      <c r="BD145" s="108">
        <v>1091826196</v>
      </c>
      <c r="BE145" s="108">
        <v>1232008646</v>
      </c>
      <c r="BF145" s="108">
        <v>1405278793</v>
      </c>
      <c r="BG145" s="108">
        <v>1546016175</v>
      </c>
      <c r="BH145" s="108">
        <v>0</v>
      </c>
      <c r="BI145" s="108">
        <v>140501494</v>
      </c>
      <c r="BJ145" s="108">
        <v>278083157</v>
      </c>
      <c r="BK145" s="108">
        <v>423320998</v>
      </c>
      <c r="BL145" s="108">
        <v>573348335</v>
      </c>
      <c r="BM145" s="108">
        <v>745117608</v>
      </c>
      <c r="BN145" s="108">
        <v>868936563</v>
      </c>
      <c r="BO145" s="108">
        <v>995155502</v>
      </c>
      <c r="BP145" s="108">
        <v>1077947535</v>
      </c>
      <c r="BQ145" s="108"/>
      <c r="BR145" s="108"/>
      <c r="BS145" s="108"/>
      <c r="BT145" s="108"/>
      <c r="BV145" s="108"/>
      <c r="BW145" s="108"/>
      <c r="BX145" s="108"/>
      <c r="BY145" s="108"/>
      <c r="BZ145" s="108"/>
      <c r="CA145" s="108"/>
      <c r="CB145" s="108"/>
      <c r="CC145" s="108"/>
      <c r="CD145" s="108"/>
      <c r="CE145" s="108"/>
      <c r="CF145" s="108"/>
      <c r="CG145" s="108"/>
    </row>
    <row r="146" spans="1:85" hidden="1" outlineLevel="3" x14ac:dyDescent="0.25">
      <c r="A146" s="106" t="s">
        <v>1753</v>
      </c>
      <c r="B146" s="106">
        <f t="shared" si="24"/>
        <v>8</v>
      </c>
      <c r="C146" s="106" t="s">
        <v>264</v>
      </c>
      <c r="D146" s="106" t="s">
        <v>265</v>
      </c>
      <c r="E146" s="107">
        <f t="shared" si="26"/>
        <v>0</v>
      </c>
      <c r="F146" s="107">
        <f t="shared" si="20"/>
        <v>0</v>
      </c>
      <c r="G146" s="107">
        <f t="shared" si="21"/>
        <v>0</v>
      </c>
      <c r="H146" s="108">
        <f t="shared" si="27"/>
        <v>0</v>
      </c>
      <c r="I146" s="108">
        <f t="shared" si="22"/>
        <v>0</v>
      </c>
      <c r="J146" s="108">
        <f t="shared" si="23"/>
        <v>1218095</v>
      </c>
      <c r="K146" s="108">
        <f t="shared" si="25"/>
        <v>0</v>
      </c>
      <c r="L146" s="150"/>
      <c r="M146" s="108">
        <v>0</v>
      </c>
      <c r="N146" s="108">
        <v>9751739</v>
      </c>
      <c r="O146" s="108">
        <v>35138875</v>
      </c>
      <c r="P146" s="108">
        <v>56486612</v>
      </c>
      <c r="Q146" s="108">
        <v>76207036</v>
      </c>
      <c r="R146" s="108">
        <v>93868995</v>
      </c>
      <c r="S146" s="108">
        <v>108780762</v>
      </c>
      <c r="T146" s="108">
        <v>124146659</v>
      </c>
      <c r="U146" s="108">
        <v>124146659</v>
      </c>
      <c r="V146" s="108">
        <v>138381767</v>
      </c>
      <c r="W146" s="108">
        <v>144081744</v>
      </c>
      <c r="X146" s="108">
        <v>0</v>
      </c>
      <c r="Y146" s="108">
        <v>0</v>
      </c>
      <c r="Z146" s="108">
        <v>5615210</v>
      </c>
      <c r="AA146" s="108">
        <v>32675781</v>
      </c>
      <c r="AB146" s="108">
        <v>36389645</v>
      </c>
      <c r="AC146" s="108">
        <v>39929477</v>
      </c>
      <c r="AD146" s="108">
        <v>44802424</v>
      </c>
      <c r="AE146" s="108">
        <v>53068917</v>
      </c>
      <c r="AF146" s="108">
        <v>70827276</v>
      </c>
      <c r="AG146" s="108">
        <v>82716012</v>
      </c>
      <c r="AH146" s="108">
        <v>96143727</v>
      </c>
      <c r="AI146" s="108">
        <v>98338667</v>
      </c>
      <c r="AJ146" s="108">
        <v>0</v>
      </c>
      <c r="AK146" s="108">
        <v>0</v>
      </c>
      <c r="AL146" s="108">
        <v>0</v>
      </c>
      <c r="AM146" s="108">
        <v>0</v>
      </c>
      <c r="AN146" s="108">
        <v>779794</v>
      </c>
      <c r="AO146" s="108">
        <v>779794</v>
      </c>
      <c r="AP146" s="108">
        <v>779794</v>
      </c>
      <c r="AQ146" s="108">
        <v>779794</v>
      </c>
      <c r="AR146" s="108">
        <v>779794</v>
      </c>
      <c r="AS146" s="108">
        <v>779794</v>
      </c>
      <c r="AT146" s="108">
        <v>779794</v>
      </c>
      <c r="AU146" s="108">
        <v>779794</v>
      </c>
      <c r="AV146" s="108">
        <v>0</v>
      </c>
      <c r="AW146" s="108">
        <v>0</v>
      </c>
      <c r="AX146" s="108">
        <v>0</v>
      </c>
      <c r="AY146" s="108">
        <v>0</v>
      </c>
      <c r="AZ146" s="108">
        <v>0</v>
      </c>
      <c r="BA146" s="108">
        <v>0</v>
      </c>
      <c r="BB146" s="108">
        <v>0</v>
      </c>
      <c r="BC146" s="108">
        <v>0</v>
      </c>
      <c r="BD146" s="108">
        <v>0</v>
      </c>
      <c r="BE146" s="108">
        <v>0</v>
      </c>
      <c r="BF146" s="108">
        <v>0</v>
      </c>
      <c r="BG146" s="108">
        <v>0</v>
      </c>
      <c r="BH146" s="108">
        <v>0</v>
      </c>
      <c r="BI146" s="108">
        <v>0</v>
      </c>
      <c r="BJ146" s="108">
        <v>0</v>
      </c>
      <c r="BK146" s="108">
        <v>0</v>
      </c>
      <c r="BL146" s="108">
        <v>0</v>
      </c>
      <c r="BM146" s="108">
        <v>0</v>
      </c>
      <c r="BN146" s="108">
        <v>912845</v>
      </c>
      <c r="BO146" s="108">
        <v>1218095</v>
      </c>
      <c r="BP146" s="108">
        <v>1218095</v>
      </c>
      <c r="BQ146" s="108"/>
      <c r="BR146" s="108"/>
      <c r="BS146" s="108"/>
      <c r="BT146" s="108"/>
      <c r="BV146" s="108"/>
      <c r="BW146" s="108"/>
      <c r="BX146" s="108"/>
      <c r="BY146" s="108"/>
      <c r="BZ146" s="108"/>
      <c r="CA146" s="108"/>
      <c r="CB146" s="108"/>
      <c r="CC146" s="108"/>
      <c r="CD146" s="108"/>
      <c r="CE146" s="108"/>
      <c r="CF146" s="108"/>
      <c r="CG146" s="108"/>
    </row>
    <row r="147" spans="1:85" hidden="1" outlineLevel="3" x14ac:dyDescent="0.25">
      <c r="A147" s="106" t="s">
        <v>1753</v>
      </c>
      <c r="B147" s="106">
        <f t="shared" si="24"/>
        <v>8</v>
      </c>
      <c r="C147" s="106" t="s">
        <v>266</v>
      </c>
      <c r="D147" s="106" t="s">
        <v>267</v>
      </c>
      <c r="E147" s="107">
        <f t="shared" si="26"/>
        <v>0</v>
      </c>
      <c r="F147" s="107">
        <f t="shared" si="20"/>
        <v>0</v>
      </c>
      <c r="G147" s="107">
        <f t="shared" si="21"/>
        <v>0</v>
      </c>
      <c r="H147" s="108">
        <f t="shared" si="27"/>
        <v>0</v>
      </c>
      <c r="I147" s="108">
        <f t="shared" si="22"/>
        <v>17609047</v>
      </c>
      <c r="J147" s="108">
        <f t="shared" si="23"/>
        <v>215722</v>
      </c>
      <c r="K147" s="108">
        <f t="shared" si="25"/>
        <v>0</v>
      </c>
      <c r="L147" s="150"/>
      <c r="M147" s="108">
        <v>113444</v>
      </c>
      <c r="N147" s="108">
        <v>155222</v>
      </c>
      <c r="O147" s="108">
        <v>239693</v>
      </c>
      <c r="P147" s="108">
        <v>264421</v>
      </c>
      <c r="Q147" s="108">
        <v>289149</v>
      </c>
      <c r="R147" s="108">
        <v>289149</v>
      </c>
      <c r="S147" s="108">
        <v>410202</v>
      </c>
      <c r="T147" s="108">
        <v>476098</v>
      </c>
      <c r="U147" s="108">
        <v>476098</v>
      </c>
      <c r="V147" s="108">
        <v>476098</v>
      </c>
      <c r="W147" s="108">
        <v>476098</v>
      </c>
      <c r="X147" s="108">
        <v>0</v>
      </c>
      <c r="Y147" s="108">
        <v>0</v>
      </c>
      <c r="Z147" s="108">
        <v>0</v>
      </c>
      <c r="AA147" s="108">
        <v>0</v>
      </c>
      <c r="AB147" s="108">
        <v>0</v>
      </c>
      <c r="AC147" s="108">
        <v>0</v>
      </c>
      <c r="AD147" s="108">
        <v>0</v>
      </c>
      <c r="AE147" s="108">
        <v>0</v>
      </c>
      <c r="AF147" s="108">
        <v>0</v>
      </c>
      <c r="AG147" s="108">
        <v>0</v>
      </c>
      <c r="AH147" s="108">
        <v>0</v>
      </c>
      <c r="AI147" s="108">
        <v>0</v>
      </c>
      <c r="AJ147" s="108">
        <v>0</v>
      </c>
      <c r="AK147" s="108">
        <v>0</v>
      </c>
      <c r="AL147" s="108">
        <v>0</v>
      </c>
      <c r="AM147" s="108">
        <v>0</v>
      </c>
      <c r="AN147" s="108">
        <v>0</v>
      </c>
      <c r="AO147" s="108">
        <v>0</v>
      </c>
      <c r="AP147" s="108">
        <v>0</v>
      </c>
      <c r="AQ147" s="108">
        <v>0</v>
      </c>
      <c r="AR147" s="108">
        <v>0</v>
      </c>
      <c r="AS147" s="108">
        <v>0</v>
      </c>
      <c r="AT147" s="108">
        <v>0</v>
      </c>
      <c r="AU147" s="108">
        <v>0</v>
      </c>
      <c r="AV147" s="108">
        <v>0</v>
      </c>
      <c r="AW147" s="108">
        <v>0</v>
      </c>
      <c r="AX147" s="108">
        <v>0</v>
      </c>
      <c r="AY147" s="108">
        <v>0</v>
      </c>
      <c r="AZ147" s="108">
        <v>0</v>
      </c>
      <c r="BA147" s="108">
        <v>0</v>
      </c>
      <c r="BB147" s="108">
        <v>15670804</v>
      </c>
      <c r="BC147" s="108">
        <v>17609047</v>
      </c>
      <c r="BD147" s="108">
        <v>17609047</v>
      </c>
      <c r="BE147" s="108">
        <v>17609047</v>
      </c>
      <c r="BF147" s="108">
        <v>20838964</v>
      </c>
      <c r="BG147" s="108">
        <v>20838964</v>
      </c>
      <c r="BH147" s="108">
        <v>0</v>
      </c>
      <c r="BI147" s="108">
        <v>0</v>
      </c>
      <c r="BJ147" s="108">
        <v>0</v>
      </c>
      <c r="BK147" s="108">
        <v>0</v>
      </c>
      <c r="BL147" s="108">
        <v>0</v>
      </c>
      <c r="BM147" s="108">
        <v>215722</v>
      </c>
      <c r="BN147" s="108">
        <v>215722</v>
      </c>
      <c r="BO147" s="108">
        <v>215722</v>
      </c>
      <c r="BP147" s="108">
        <v>215722</v>
      </c>
      <c r="BQ147" s="108"/>
      <c r="BR147" s="108"/>
      <c r="BS147" s="108"/>
      <c r="BT147" s="108"/>
      <c r="BV147" s="108"/>
      <c r="BW147" s="108"/>
      <c r="BX147" s="108"/>
      <c r="BY147" s="108"/>
      <c r="BZ147" s="108"/>
      <c r="CA147" s="108"/>
      <c r="CB147" s="108"/>
      <c r="CC147" s="108"/>
      <c r="CD147" s="108"/>
      <c r="CE147" s="108"/>
      <c r="CF147" s="108"/>
      <c r="CG147" s="108"/>
    </row>
    <row r="148" spans="1:85" hidden="1" outlineLevel="3" x14ac:dyDescent="0.25">
      <c r="A148" s="106" t="s">
        <v>1753</v>
      </c>
      <c r="B148" s="106">
        <f t="shared" si="24"/>
        <v>8</v>
      </c>
      <c r="C148" s="106" t="s">
        <v>268</v>
      </c>
      <c r="D148" s="106" t="s">
        <v>269</v>
      </c>
      <c r="E148" s="107">
        <f t="shared" si="26"/>
        <v>0</v>
      </c>
      <c r="F148" s="107">
        <f t="shared" si="20"/>
        <v>0</v>
      </c>
      <c r="G148" s="107">
        <f t="shared" si="21"/>
        <v>0</v>
      </c>
      <c r="H148" s="108">
        <f t="shared" si="27"/>
        <v>0</v>
      </c>
      <c r="I148" s="108">
        <f t="shared" si="22"/>
        <v>914991</v>
      </c>
      <c r="J148" s="108">
        <f t="shared" si="23"/>
        <v>0</v>
      </c>
      <c r="K148" s="108">
        <f t="shared" si="25"/>
        <v>0</v>
      </c>
      <c r="L148" s="150"/>
      <c r="M148" s="108">
        <v>410827</v>
      </c>
      <c r="N148" s="108">
        <v>410827</v>
      </c>
      <c r="O148" s="108">
        <v>589321</v>
      </c>
      <c r="P148" s="108">
        <v>594455</v>
      </c>
      <c r="Q148" s="108">
        <v>594455</v>
      </c>
      <c r="R148" s="108">
        <v>594455</v>
      </c>
      <c r="S148" s="108">
        <v>1724873</v>
      </c>
      <c r="T148" s="108">
        <v>1827223</v>
      </c>
      <c r="U148" s="108">
        <v>2122215</v>
      </c>
      <c r="V148" s="108">
        <v>2475374</v>
      </c>
      <c r="W148" s="108">
        <v>2924407</v>
      </c>
      <c r="X148" s="108">
        <v>0</v>
      </c>
      <c r="Y148" s="108">
        <v>260989</v>
      </c>
      <c r="Z148" s="108">
        <v>587193</v>
      </c>
      <c r="AA148" s="108">
        <v>950544</v>
      </c>
      <c r="AB148" s="108">
        <v>1211717</v>
      </c>
      <c r="AC148" s="108">
        <v>1544988</v>
      </c>
      <c r="AD148" s="108">
        <v>1917963</v>
      </c>
      <c r="AE148" s="108">
        <v>2053134</v>
      </c>
      <c r="AF148" s="108">
        <v>2265000</v>
      </c>
      <c r="AG148" s="108">
        <v>2507737</v>
      </c>
      <c r="AH148" s="108">
        <v>3059325</v>
      </c>
      <c r="AI148" s="108">
        <v>3999623</v>
      </c>
      <c r="AJ148" s="108">
        <v>0</v>
      </c>
      <c r="AK148" s="108">
        <v>0</v>
      </c>
      <c r="AL148" s="108">
        <v>175559</v>
      </c>
      <c r="AM148" s="108">
        <v>909084</v>
      </c>
      <c r="AN148" s="108">
        <v>1060085</v>
      </c>
      <c r="AO148" s="108">
        <v>1956257</v>
      </c>
      <c r="AP148" s="108">
        <v>2146007</v>
      </c>
      <c r="AQ148" s="108">
        <v>2876366</v>
      </c>
      <c r="AR148" s="108">
        <v>3235856</v>
      </c>
      <c r="AS148" s="108">
        <v>3977435</v>
      </c>
      <c r="AT148" s="108">
        <v>4269760</v>
      </c>
      <c r="AU148" s="108">
        <v>4269760</v>
      </c>
      <c r="AV148" s="108">
        <v>0</v>
      </c>
      <c r="AW148" s="108">
        <v>282859</v>
      </c>
      <c r="AX148" s="108">
        <v>361354</v>
      </c>
      <c r="AY148" s="108">
        <v>488006</v>
      </c>
      <c r="AZ148" s="108">
        <v>718536</v>
      </c>
      <c r="BA148" s="108">
        <v>718536</v>
      </c>
      <c r="BB148" s="108">
        <v>718536</v>
      </c>
      <c r="BC148" s="108">
        <v>914991</v>
      </c>
      <c r="BD148" s="108">
        <v>914991</v>
      </c>
      <c r="BE148" s="108">
        <v>914991</v>
      </c>
      <c r="BF148" s="108">
        <v>914991</v>
      </c>
      <c r="BG148" s="108">
        <v>914991</v>
      </c>
      <c r="BH148" s="108">
        <v>0</v>
      </c>
      <c r="BI148" s="108">
        <v>0</v>
      </c>
      <c r="BJ148" s="108">
        <v>0</v>
      </c>
      <c r="BK148" s="108">
        <v>0</v>
      </c>
      <c r="BL148" s="108">
        <v>0</v>
      </c>
      <c r="BM148" s="108">
        <v>0</v>
      </c>
      <c r="BN148" s="108">
        <v>0</v>
      </c>
      <c r="BO148" s="108">
        <v>0</v>
      </c>
      <c r="BP148" s="108">
        <v>0</v>
      </c>
      <c r="BQ148" s="108"/>
      <c r="BR148" s="108"/>
      <c r="BS148" s="108"/>
      <c r="BT148" s="108"/>
      <c r="BV148" s="108"/>
      <c r="BW148" s="108"/>
      <c r="BX148" s="108"/>
      <c r="BY148" s="108"/>
      <c r="BZ148" s="108"/>
      <c r="CA148" s="108"/>
      <c r="CB148" s="108"/>
      <c r="CC148" s="108"/>
      <c r="CD148" s="108"/>
      <c r="CE148" s="108"/>
      <c r="CF148" s="108"/>
      <c r="CG148" s="108"/>
    </row>
    <row r="149" spans="1:85" hidden="1" outlineLevel="3" x14ac:dyDescent="0.25">
      <c r="A149" s="106" t="s">
        <v>1753</v>
      </c>
      <c r="B149" s="106">
        <f t="shared" si="24"/>
        <v>8</v>
      </c>
      <c r="C149" s="106" t="s">
        <v>270</v>
      </c>
      <c r="D149" s="106" t="s">
        <v>271</v>
      </c>
      <c r="E149" s="107">
        <f t="shared" si="26"/>
        <v>0</v>
      </c>
      <c r="F149" s="107">
        <f t="shared" si="20"/>
        <v>0</v>
      </c>
      <c r="G149" s="107">
        <f t="shared" si="21"/>
        <v>0</v>
      </c>
      <c r="H149" s="108">
        <f t="shared" si="27"/>
        <v>0</v>
      </c>
      <c r="I149" s="108">
        <f t="shared" si="22"/>
        <v>7851952</v>
      </c>
      <c r="J149" s="108">
        <f t="shared" si="23"/>
        <v>3821110</v>
      </c>
      <c r="K149" s="108">
        <f t="shared" si="25"/>
        <v>0</v>
      </c>
      <c r="L149" s="150"/>
      <c r="M149" s="108">
        <v>1270</v>
      </c>
      <c r="N149" s="108">
        <v>322270</v>
      </c>
      <c r="O149" s="108">
        <v>445557</v>
      </c>
      <c r="P149" s="108">
        <v>523590</v>
      </c>
      <c r="Q149" s="108">
        <v>595606</v>
      </c>
      <c r="R149" s="108">
        <v>667689</v>
      </c>
      <c r="S149" s="108">
        <v>760040</v>
      </c>
      <c r="T149" s="108">
        <v>846375</v>
      </c>
      <c r="U149" s="108">
        <v>850222</v>
      </c>
      <c r="V149" s="108">
        <v>1326642</v>
      </c>
      <c r="W149" s="108">
        <v>1562201</v>
      </c>
      <c r="X149" s="108">
        <v>0</v>
      </c>
      <c r="Y149" s="108">
        <v>171585</v>
      </c>
      <c r="Z149" s="108">
        <v>183083</v>
      </c>
      <c r="AA149" s="108">
        <v>420393</v>
      </c>
      <c r="AB149" s="108">
        <v>481339</v>
      </c>
      <c r="AC149" s="108">
        <v>591110</v>
      </c>
      <c r="AD149" s="108">
        <v>744761</v>
      </c>
      <c r="AE149" s="108">
        <v>896146</v>
      </c>
      <c r="AF149" s="108">
        <v>1000361</v>
      </c>
      <c r="AG149" s="108">
        <v>1098924</v>
      </c>
      <c r="AH149" s="108">
        <v>1180056</v>
      </c>
      <c r="AI149" s="108">
        <v>2815945</v>
      </c>
      <c r="AJ149" s="108">
        <v>0</v>
      </c>
      <c r="AK149" s="108">
        <v>129815</v>
      </c>
      <c r="AL149" s="108">
        <v>380227</v>
      </c>
      <c r="AM149" s="108">
        <v>719440</v>
      </c>
      <c r="AN149" s="108">
        <v>753564</v>
      </c>
      <c r="AO149" s="108">
        <v>866798</v>
      </c>
      <c r="AP149" s="108">
        <v>924229</v>
      </c>
      <c r="AQ149" s="108">
        <v>1006635</v>
      </c>
      <c r="AR149" s="108">
        <v>1119837</v>
      </c>
      <c r="AS149" s="108">
        <v>1239266</v>
      </c>
      <c r="AT149" s="108">
        <v>1297573</v>
      </c>
      <c r="AU149" s="108">
        <v>1436113</v>
      </c>
      <c r="AV149" s="108">
        <v>0</v>
      </c>
      <c r="AW149" s="108">
        <v>82713</v>
      </c>
      <c r="AX149" s="108">
        <v>249712</v>
      </c>
      <c r="AY149" s="108">
        <v>350280</v>
      </c>
      <c r="AZ149" s="108">
        <v>828981</v>
      </c>
      <c r="BA149" s="108">
        <v>6876206</v>
      </c>
      <c r="BB149" s="108">
        <v>7042395</v>
      </c>
      <c r="BC149" s="108">
        <v>7234746</v>
      </c>
      <c r="BD149" s="108">
        <v>7851952</v>
      </c>
      <c r="BE149" s="108">
        <v>8406613</v>
      </c>
      <c r="BF149" s="108">
        <v>9239976</v>
      </c>
      <c r="BG149" s="108">
        <v>11440783</v>
      </c>
      <c r="BH149" s="108">
        <v>0</v>
      </c>
      <c r="BI149" s="108">
        <v>2524265</v>
      </c>
      <c r="BJ149" s="169">
        <v>3263571</v>
      </c>
      <c r="BK149" s="169">
        <v>3327358</v>
      </c>
      <c r="BL149" s="108">
        <v>3391807</v>
      </c>
      <c r="BM149" s="108">
        <v>3445849</v>
      </c>
      <c r="BN149" s="108">
        <v>3526499</v>
      </c>
      <c r="BO149" s="108">
        <v>3575417</v>
      </c>
      <c r="BP149" s="108">
        <v>3821110</v>
      </c>
      <c r="BQ149" s="108"/>
      <c r="BR149" s="108"/>
      <c r="BS149" s="108"/>
      <c r="BT149" s="108"/>
      <c r="BV149" s="108"/>
      <c r="BW149" s="108"/>
      <c r="BX149" s="108"/>
      <c r="BY149" s="108"/>
      <c r="BZ149" s="108"/>
      <c r="CA149" s="108"/>
      <c r="CB149" s="108"/>
      <c r="CC149" s="108"/>
      <c r="CD149" s="108"/>
      <c r="CE149" s="108"/>
      <c r="CF149" s="108"/>
      <c r="CG149" s="108"/>
    </row>
    <row r="150" spans="1:85" hidden="1" outlineLevel="3" x14ac:dyDescent="0.25">
      <c r="A150" s="106"/>
      <c r="B150" s="106">
        <f t="shared" si="24"/>
        <v>8</v>
      </c>
      <c r="C150" s="106" t="s">
        <v>1989</v>
      </c>
      <c r="D150" s="106" t="s">
        <v>1990</v>
      </c>
      <c r="E150" s="107"/>
      <c r="F150" s="107"/>
      <c r="G150" s="107"/>
      <c r="H150" s="108"/>
      <c r="I150" s="108">
        <f t="shared" si="22"/>
        <v>0</v>
      </c>
      <c r="J150" s="108">
        <f t="shared" si="23"/>
        <v>14877630</v>
      </c>
      <c r="K150" s="108"/>
      <c r="L150" s="150"/>
      <c r="M150" s="108"/>
      <c r="N150" s="108"/>
      <c r="O150" s="108"/>
      <c r="P150" s="108"/>
      <c r="Q150" s="108"/>
      <c r="R150" s="108"/>
      <c r="S150" s="108"/>
      <c r="T150" s="108"/>
      <c r="U150" s="108"/>
      <c r="V150" s="108"/>
      <c r="W150" s="108"/>
      <c r="X150" s="108"/>
      <c r="Y150" s="108"/>
      <c r="Z150" s="108"/>
      <c r="AA150" s="108"/>
      <c r="AB150" s="108"/>
      <c r="AC150" s="108"/>
      <c r="AD150" s="108"/>
      <c r="AE150" s="108"/>
      <c r="AF150" s="108"/>
      <c r="AG150" s="108"/>
      <c r="AH150" s="108"/>
      <c r="AI150" s="108"/>
      <c r="AJ150" s="108"/>
      <c r="AK150" s="108"/>
      <c r="AL150" s="108"/>
      <c r="AM150" s="108"/>
      <c r="AN150" s="108"/>
      <c r="AO150" s="108"/>
      <c r="AP150" s="108"/>
      <c r="AQ150" s="108"/>
      <c r="AR150" s="108"/>
      <c r="AS150" s="108"/>
      <c r="AT150" s="108"/>
      <c r="AU150" s="108"/>
      <c r="AV150" s="108"/>
      <c r="AW150" s="108"/>
      <c r="AX150" s="108"/>
      <c r="AY150" s="108"/>
      <c r="AZ150" s="108"/>
      <c r="BA150" s="108"/>
      <c r="BB150" s="108"/>
      <c r="BC150" s="108"/>
      <c r="BD150" s="108"/>
      <c r="BE150" s="108"/>
      <c r="BF150" s="108"/>
      <c r="BG150" s="108"/>
      <c r="BH150" s="108"/>
      <c r="BI150" s="108">
        <v>0</v>
      </c>
      <c r="BJ150" s="169">
        <v>0</v>
      </c>
      <c r="BK150" s="169">
        <v>9615213</v>
      </c>
      <c r="BL150" s="108">
        <v>9605235</v>
      </c>
      <c r="BM150" s="108">
        <v>9605235</v>
      </c>
      <c r="BN150" s="108">
        <v>15117885</v>
      </c>
      <c r="BO150" s="108">
        <v>16157764</v>
      </c>
      <c r="BP150" s="108">
        <v>14877630</v>
      </c>
      <c r="BQ150" s="108"/>
      <c r="BR150" s="108"/>
      <c r="BS150" s="108"/>
      <c r="BT150" s="108"/>
      <c r="BV150" s="108"/>
      <c r="BW150" s="108"/>
      <c r="BX150" s="108"/>
      <c r="BY150" s="108"/>
      <c r="BZ150" s="108"/>
      <c r="CA150" s="108"/>
      <c r="CB150" s="108"/>
      <c r="CC150" s="108"/>
      <c r="CD150" s="108"/>
      <c r="CE150" s="108"/>
      <c r="CF150" s="108"/>
      <c r="CG150" s="108"/>
    </row>
    <row r="151" spans="1:85" hidden="1" outlineLevel="3" x14ac:dyDescent="0.25">
      <c r="A151" s="106"/>
      <c r="B151" s="106">
        <f>LEN(C151)</f>
        <v>8</v>
      </c>
      <c r="C151" s="106" t="s">
        <v>2098</v>
      </c>
      <c r="D151" s="106" t="s">
        <v>2099</v>
      </c>
      <c r="E151" s="107"/>
      <c r="F151" s="107"/>
      <c r="G151" s="107"/>
      <c r="H151" s="108"/>
      <c r="I151" s="108">
        <f t="shared" si="22"/>
        <v>0</v>
      </c>
      <c r="J151" s="108">
        <f t="shared" si="23"/>
        <v>1536700</v>
      </c>
      <c r="K151" s="108"/>
      <c r="L151" s="150"/>
      <c r="M151" s="108"/>
      <c r="N151" s="108"/>
      <c r="O151" s="108"/>
      <c r="P151" s="108"/>
      <c r="Q151" s="108"/>
      <c r="R151" s="108"/>
      <c r="S151" s="108"/>
      <c r="T151" s="108"/>
      <c r="U151" s="108"/>
      <c r="V151" s="108"/>
      <c r="W151" s="108"/>
      <c r="X151" s="108"/>
      <c r="Y151" s="108"/>
      <c r="Z151" s="108"/>
      <c r="AA151" s="108"/>
      <c r="AB151" s="108"/>
      <c r="AC151" s="108"/>
      <c r="AD151" s="108"/>
      <c r="AE151" s="108"/>
      <c r="AF151" s="108"/>
      <c r="AG151" s="108"/>
      <c r="AH151" s="108"/>
      <c r="AI151" s="108"/>
      <c r="AJ151" s="108"/>
      <c r="AK151" s="108"/>
      <c r="AL151" s="108"/>
      <c r="AM151" s="108"/>
      <c r="AN151" s="108"/>
      <c r="AO151" s="108"/>
      <c r="AP151" s="108"/>
      <c r="AQ151" s="108"/>
      <c r="AR151" s="108"/>
      <c r="AS151" s="108"/>
      <c r="AT151" s="108"/>
      <c r="AU151" s="108"/>
      <c r="AV151" s="108"/>
      <c r="AW151" s="108"/>
      <c r="AX151" s="108"/>
      <c r="AY151" s="108"/>
      <c r="AZ151" s="108"/>
      <c r="BA151" s="108"/>
      <c r="BB151" s="108"/>
      <c r="BC151" s="108"/>
      <c r="BD151" s="108"/>
      <c r="BE151" s="108"/>
      <c r="BF151" s="108"/>
      <c r="BG151" s="108"/>
      <c r="BH151" s="108"/>
      <c r="BI151" s="108">
        <v>0</v>
      </c>
      <c r="BJ151" s="169">
        <v>0</v>
      </c>
      <c r="BK151" s="169">
        <v>0</v>
      </c>
      <c r="BL151" s="108">
        <v>0</v>
      </c>
      <c r="BM151" s="108">
        <v>0</v>
      </c>
      <c r="BN151" s="108">
        <v>0</v>
      </c>
      <c r="BO151" s="108">
        <v>768350</v>
      </c>
      <c r="BP151" s="108">
        <v>1536700</v>
      </c>
      <c r="BQ151" s="108"/>
      <c r="BR151" s="108"/>
      <c r="BS151" s="108"/>
      <c r="BT151" s="108"/>
      <c r="BV151" s="108"/>
      <c r="BW151" s="108"/>
      <c r="BX151" s="108"/>
      <c r="BY151" s="108"/>
      <c r="BZ151" s="108"/>
      <c r="CA151" s="108"/>
      <c r="CB151" s="108"/>
      <c r="CC151" s="108"/>
      <c r="CD151" s="108"/>
      <c r="CE151" s="108"/>
      <c r="CF151" s="108"/>
      <c r="CG151" s="108"/>
    </row>
    <row r="152" spans="1:85" hidden="1" outlineLevel="3" x14ac:dyDescent="0.25">
      <c r="A152" s="106" t="s">
        <v>1753</v>
      </c>
      <c r="B152" s="106">
        <f t="shared" si="24"/>
        <v>8</v>
      </c>
      <c r="C152" s="106" t="s">
        <v>272</v>
      </c>
      <c r="D152" s="106" t="s">
        <v>273</v>
      </c>
      <c r="E152" s="107">
        <f t="shared" si="26"/>
        <v>0</v>
      </c>
      <c r="F152" s="107">
        <f t="shared" ref="F152:F187" si="28">AJ152</f>
        <v>0</v>
      </c>
      <c r="G152" s="107">
        <f t="shared" si="21"/>
        <v>0</v>
      </c>
      <c r="H152" s="108">
        <f t="shared" si="27"/>
        <v>0</v>
      </c>
      <c r="I152" s="108">
        <f t="shared" si="22"/>
        <v>75727879</v>
      </c>
      <c r="J152" s="108">
        <f t="shared" si="23"/>
        <v>22513600</v>
      </c>
      <c r="K152" s="108">
        <f t="shared" si="25"/>
        <v>0</v>
      </c>
      <c r="L152" s="150"/>
      <c r="M152" s="108">
        <v>0</v>
      </c>
      <c r="N152" s="108">
        <v>0</v>
      </c>
      <c r="O152" s="108">
        <v>0</v>
      </c>
      <c r="P152" s="108">
        <v>0</v>
      </c>
      <c r="Q152" s="108">
        <v>0</v>
      </c>
      <c r="R152" s="108">
        <v>0</v>
      </c>
      <c r="S152" s="108">
        <v>0</v>
      </c>
      <c r="T152" s="108">
        <v>0</v>
      </c>
      <c r="U152" s="108">
        <v>0</v>
      </c>
      <c r="V152" s="108">
        <v>0</v>
      </c>
      <c r="W152" s="108">
        <v>0</v>
      </c>
      <c r="X152" s="108">
        <v>0</v>
      </c>
      <c r="Y152" s="108">
        <v>0</v>
      </c>
      <c r="Z152" s="108">
        <v>0</v>
      </c>
      <c r="AA152" s="108">
        <v>0</v>
      </c>
      <c r="AB152" s="108">
        <v>-57924121</v>
      </c>
      <c r="AC152" s="108">
        <v>-57924121</v>
      </c>
      <c r="AD152" s="108">
        <v>-57924121</v>
      </c>
      <c r="AE152" s="108">
        <v>-57924121</v>
      </c>
      <c r="AF152" s="108">
        <v>-57924121</v>
      </c>
      <c r="AG152" s="108">
        <v>-57924121</v>
      </c>
      <c r="AH152" s="108">
        <v>-57924121</v>
      </c>
      <c r="AI152" s="108">
        <v>-57924121</v>
      </c>
      <c r="AJ152" s="108">
        <v>0</v>
      </c>
      <c r="AK152" s="108">
        <v>4500164</v>
      </c>
      <c r="AL152" s="108">
        <v>16502315</v>
      </c>
      <c r="AM152" s="108">
        <v>16838232</v>
      </c>
      <c r="AN152" s="108">
        <v>21133984</v>
      </c>
      <c r="AO152" s="108">
        <v>22294665</v>
      </c>
      <c r="AP152" s="108">
        <v>27613075</v>
      </c>
      <c r="AQ152" s="108">
        <v>32970606</v>
      </c>
      <c r="AR152" s="108">
        <v>38309146</v>
      </c>
      <c r="AS152" s="108">
        <v>44223839</v>
      </c>
      <c r="AT152" s="108">
        <v>50027673</v>
      </c>
      <c r="AU152" s="108">
        <v>55987564</v>
      </c>
      <c r="AV152" s="108">
        <v>0</v>
      </c>
      <c r="AW152" s="108">
        <v>5727660</v>
      </c>
      <c r="AX152" s="108">
        <v>14201944</v>
      </c>
      <c r="AY152" s="108">
        <v>21835621</v>
      </c>
      <c r="AZ152" s="108">
        <v>34188102</v>
      </c>
      <c r="BA152" s="108">
        <v>46260380</v>
      </c>
      <c r="BB152" s="108">
        <v>57319210</v>
      </c>
      <c r="BC152" s="108">
        <v>66425616</v>
      </c>
      <c r="BD152" s="108">
        <v>75727879</v>
      </c>
      <c r="BE152" s="108">
        <v>83330328</v>
      </c>
      <c r="BF152" s="108">
        <v>96270437</v>
      </c>
      <c r="BG152" s="108">
        <v>105985854</v>
      </c>
      <c r="BH152" s="108">
        <v>0</v>
      </c>
      <c r="BI152" s="108">
        <v>6</v>
      </c>
      <c r="BJ152" s="169">
        <v>2879864</v>
      </c>
      <c r="BK152" s="169">
        <v>7880355</v>
      </c>
      <c r="BL152" s="108">
        <v>11488499</v>
      </c>
      <c r="BM152" s="108">
        <v>14486143</v>
      </c>
      <c r="BN152" s="108">
        <v>14486143</v>
      </c>
      <c r="BO152" s="108">
        <v>14486143</v>
      </c>
      <c r="BP152" s="108">
        <v>22513600</v>
      </c>
      <c r="BQ152" s="108"/>
      <c r="BR152" s="108"/>
      <c r="BS152" s="108"/>
      <c r="BT152" s="108"/>
      <c r="BV152" s="108"/>
      <c r="BW152" s="108"/>
      <c r="BX152" s="108"/>
      <c r="BY152" s="108"/>
      <c r="BZ152" s="108"/>
      <c r="CA152" s="108"/>
      <c r="CB152" s="108"/>
      <c r="CC152" s="108"/>
      <c r="CD152" s="108"/>
      <c r="CE152" s="108"/>
      <c r="CF152" s="108"/>
      <c r="CG152" s="108"/>
    </row>
    <row r="153" spans="1:85" hidden="1" outlineLevel="2" x14ac:dyDescent="0.25">
      <c r="A153" s="105" t="s">
        <v>1753</v>
      </c>
      <c r="B153" s="105">
        <f t="shared" si="24"/>
        <v>6</v>
      </c>
      <c r="C153" s="105" t="s">
        <v>274</v>
      </c>
      <c r="D153" s="105" t="s">
        <v>275</v>
      </c>
      <c r="E153" s="26">
        <f t="shared" si="26"/>
        <v>0</v>
      </c>
      <c r="F153" s="26">
        <f t="shared" si="28"/>
        <v>312561000</v>
      </c>
      <c r="G153" s="26">
        <f t="shared" si="21"/>
        <v>0</v>
      </c>
      <c r="H153" s="26">
        <f t="shared" si="27"/>
        <v>0</v>
      </c>
      <c r="I153" s="26">
        <f t="shared" si="22"/>
        <v>0</v>
      </c>
      <c r="J153" s="26">
        <f t="shared" si="23"/>
        <v>0</v>
      </c>
      <c r="K153" s="26">
        <f t="shared" si="25"/>
        <v>0</v>
      </c>
      <c r="L153" s="150"/>
      <c r="M153" s="26">
        <v>0</v>
      </c>
      <c r="N153" s="26">
        <v>0</v>
      </c>
      <c r="O153" s="26">
        <v>0</v>
      </c>
      <c r="P153" s="26">
        <v>0</v>
      </c>
      <c r="Q153" s="26">
        <v>0</v>
      </c>
      <c r="R153" s="26">
        <v>0</v>
      </c>
      <c r="S153" s="26">
        <v>0</v>
      </c>
      <c r="T153" s="26">
        <v>0</v>
      </c>
      <c r="U153" s="26">
        <v>0</v>
      </c>
      <c r="V153" s="26">
        <v>0</v>
      </c>
      <c r="W153" s="26">
        <v>0</v>
      </c>
      <c r="X153" s="26">
        <v>0</v>
      </c>
      <c r="Y153" s="26">
        <v>0</v>
      </c>
      <c r="Z153" s="26">
        <v>0</v>
      </c>
      <c r="AA153" s="26">
        <v>0</v>
      </c>
      <c r="AB153" s="26">
        <v>312561000</v>
      </c>
      <c r="AC153" s="26">
        <v>312561000</v>
      </c>
      <c r="AD153" s="26">
        <v>312561000</v>
      </c>
      <c r="AE153" s="26">
        <v>312561000</v>
      </c>
      <c r="AF153" s="26">
        <v>312561000</v>
      </c>
      <c r="AG153" s="26">
        <v>312561000</v>
      </c>
      <c r="AH153" s="26">
        <v>312561000</v>
      </c>
      <c r="AI153" s="26">
        <v>312561000</v>
      </c>
      <c r="AJ153" s="26">
        <v>312561000</v>
      </c>
      <c r="AK153" s="26">
        <v>312561000</v>
      </c>
      <c r="AL153" s="26">
        <v>312561000</v>
      </c>
      <c r="AM153" s="26">
        <v>312561000</v>
      </c>
      <c r="AN153" s="26">
        <v>384155000</v>
      </c>
      <c r="AO153" s="26">
        <v>384155000</v>
      </c>
      <c r="AP153" s="26">
        <v>384155000</v>
      </c>
      <c r="AQ153" s="26">
        <v>384155000</v>
      </c>
      <c r="AR153" s="26">
        <v>384155000</v>
      </c>
      <c r="AS153" s="26">
        <v>384155000</v>
      </c>
      <c r="AT153" s="26">
        <v>384155000</v>
      </c>
      <c r="AU153" s="26">
        <v>384155000</v>
      </c>
      <c r="AV153" s="26">
        <v>0</v>
      </c>
      <c r="AW153" s="26">
        <v>0</v>
      </c>
      <c r="AX153" s="26">
        <v>0</v>
      </c>
      <c r="AY153" s="26">
        <v>0</v>
      </c>
      <c r="AZ153" s="26">
        <v>0</v>
      </c>
      <c r="BA153" s="26">
        <v>0</v>
      </c>
      <c r="BB153" s="26">
        <v>0</v>
      </c>
      <c r="BC153" s="26">
        <v>0</v>
      </c>
      <c r="BD153" s="26">
        <v>0</v>
      </c>
      <c r="BE153" s="26">
        <v>0</v>
      </c>
      <c r="BF153" s="26">
        <v>0</v>
      </c>
      <c r="BG153" s="26">
        <v>0</v>
      </c>
      <c r="BH153" s="26">
        <v>0</v>
      </c>
      <c r="BI153" s="26">
        <v>0</v>
      </c>
      <c r="BJ153" s="26">
        <v>0</v>
      </c>
      <c r="BK153" s="26">
        <v>0</v>
      </c>
      <c r="BL153" s="26">
        <v>0</v>
      </c>
      <c r="BM153" s="26">
        <v>0</v>
      </c>
      <c r="BN153" s="26">
        <v>0</v>
      </c>
      <c r="BO153" s="26">
        <v>0</v>
      </c>
      <c r="BP153" s="26">
        <v>0</v>
      </c>
      <c r="BQ153" s="26"/>
      <c r="BR153" s="26"/>
      <c r="BS153" s="26"/>
      <c r="BT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</row>
    <row r="154" spans="1:85" hidden="1" outlineLevel="2" x14ac:dyDescent="0.25">
      <c r="A154" s="105" t="s">
        <v>1753</v>
      </c>
      <c r="B154" s="105">
        <f t="shared" si="24"/>
        <v>6</v>
      </c>
      <c r="C154" s="105" t="s">
        <v>276</v>
      </c>
      <c r="D154" s="105" t="s">
        <v>277</v>
      </c>
      <c r="E154" s="26">
        <f t="shared" si="26"/>
        <v>0</v>
      </c>
      <c r="F154" s="26">
        <f t="shared" si="28"/>
        <v>0</v>
      </c>
      <c r="G154" s="26">
        <f t="shared" si="21"/>
        <v>0</v>
      </c>
      <c r="H154" s="26">
        <f t="shared" si="27"/>
        <v>0</v>
      </c>
      <c r="I154" s="26">
        <f t="shared" si="22"/>
        <v>403976000</v>
      </c>
      <c r="J154" s="26">
        <f t="shared" si="23"/>
        <v>241768000</v>
      </c>
      <c r="K154" s="26">
        <f t="shared" si="25"/>
        <v>0</v>
      </c>
      <c r="L154" s="150"/>
      <c r="M154" s="26">
        <v>0</v>
      </c>
      <c r="N154" s="26">
        <v>0</v>
      </c>
      <c r="O154" s="26">
        <v>0</v>
      </c>
      <c r="P154" s="26">
        <v>0</v>
      </c>
      <c r="Q154" s="26">
        <v>0</v>
      </c>
      <c r="R154" s="26">
        <v>0</v>
      </c>
      <c r="S154" s="26">
        <v>0</v>
      </c>
      <c r="T154" s="26">
        <v>0</v>
      </c>
      <c r="U154" s="26">
        <v>0</v>
      </c>
      <c r="V154" s="26">
        <v>0</v>
      </c>
      <c r="W154" s="26">
        <v>0</v>
      </c>
      <c r="X154" s="26">
        <v>0</v>
      </c>
      <c r="Y154" s="26">
        <v>0</v>
      </c>
      <c r="Z154" s="26">
        <v>0</v>
      </c>
      <c r="AA154" s="26">
        <v>0</v>
      </c>
      <c r="AB154" s="26">
        <v>0</v>
      </c>
      <c r="AC154" s="26">
        <v>0</v>
      </c>
      <c r="AD154" s="26">
        <v>0</v>
      </c>
      <c r="AE154" s="26">
        <v>0</v>
      </c>
      <c r="AF154" s="26">
        <v>0</v>
      </c>
      <c r="AG154" s="26">
        <v>0</v>
      </c>
      <c r="AH154" s="26">
        <v>0</v>
      </c>
      <c r="AI154" s="26">
        <v>0</v>
      </c>
      <c r="AJ154" s="26">
        <v>0</v>
      </c>
      <c r="AK154" s="26">
        <v>0</v>
      </c>
      <c r="AL154" s="26">
        <v>0</v>
      </c>
      <c r="AM154" s="26">
        <v>0</v>
      </c>
      <c r="AN154" s="26">
        <v>0</v>
      </c>
      <c r="AO154" s="26">
        <v>0</v>
      </c>
      <c r="AP154" s="26">
        <v>0</v>
      </c>
      <c r="AQ154" s="26">
        <v>0</v>
      </c>
      <c r="AR154" s="26">
        <v>0</v>
      </c>
      <c r="AS154" s="26">
        <v>0</v>
      </c>
      <c r="AT154" s="26">
        <v>0</v>
      </c>
      <c r="AU154" s="26">
        <v>0</v>
      </c>
      <c r="AV154" s="26">
        <v>0</v>
      </c>
      <c r="AW154" s="26">
        <v>0</v>
      </c>
      <c r="AX154" s="26">
        <v>0</v>
      </c>
      <c r="AY154" s="26">
        <v>0</v>
      </c>
      <c r="AZ154" s="26">
        <v>403976000</v>
      </c>
      <c r="BA154" s="26">
        <v>403976000</v>
      </c>
      <c r="BB154" s="26">
        <v>403976000</v>
      </c>
      <c r="BC154" s="26">
        <v>403976000</v>
      </c>
      <c r="BD154" s="26">
        <v>403976000</v>
      </c>
      <c r="BE154" s="26">
        <v>403976000</v>
      </c>
      <c r="BF154" s="26">
        <v>403976000</v>
      </c>
      <c r="BG154" s="26">
        <v>403976000</v>
      </c>
      <c r="BH154" s="26">
        <v>0</v>
      </c>
      <c r="BI154" s="26">
        <v>0</v>
      </c>
      <c r="BJ154" s="26">
        <v>0</v>
      </c>
      <c r="BK154" s="26">
        <v>0</v>
      </c>
      <c r="BL154" s="26">
        <v>241768000</v>
      </c>
      <c r="BM154" s="26">
        <v>241768000</v>
      </c>
      <c r="BN154" s="26">
        <v>241768000</v>
      </c>
      <c r="BO154" s="26">
        <v>241768000</v>
      </c>
      <c r="BP154" s="26">
        <v>241768000</v>
      </c>
      <c r="BQ154" s="26"/>
      <c r="BR154" s="26"/>
      <c r="BS154" s="26"/>
      <c r="BT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</row>
    <row r="155" spans="1:85" hidden="1" outlineLevel="2" x14ac:dyDescent="0.25">
      <c r="A155" s="105" t="s">
        <v>1753</v>
      </c>
      <c r="B155" s="105">
        <f t="shared" si="24"/>
        <v>6</v>
      </c>
      <c r="C155" s="105" t="s">
        <v>278</v>
      </c>
      <c r="D155" s="105" t="s">
        <v>279</v>
      </c>
      <c r="E155" s="26">
        <f t="shared" si="26"/>
        <v>0</v>
      </c>
      <c r="F155" s="26">
        <f t="shared" si="28"/>
        <v>0</v>
      </c>
      <c r="G155" s="26">
        <f t="shared" ref="G155:G190" si="29">AV155</f>
        <v>1335000</v>
      </c>
      <c r="H155" s="26">
        <f t="shared" si="27"/>
        <v>3704000</v>
      </c>
      <c r="I155" s="26">
        <f t="shared" si="22"/>
        <v>3704000</v>
      </c>
      <c r="J155" s="26">
        <f t="shared" si="23"/>
        <v>5791000</v>
      </c>
      <c r="K155" s="26">
        <f t="shared" si="25"/>
        <v>0</v>
      </c>
      <c r="L155" s="150"/>
      <c r="M155" s="26">
        <v>0</v>
      </c>
      <c r="N155" s="26">
        <v>0</v>
      </c>
      <c r="O155" s="26">
        <v>0</v>
      </c>
      <c r="P155" s="26">
        <v>0</v>
      </c>
      <c r="Q155" s="26">
        <v>0</v>
      </c>
      <c r="R155" s="26">
        <v>0</v>
      </c>
      <c r="S155" s="26">
        <v>0</v>
      </c>
      <c r="T155" s="26">
        <v>0</v>
      </c>
      <c r="U155" s="26">
        <v>0</v>
      </c>
      <c r="V155" s="26">
        <v>0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6">
        <v>0</v>
      </c>
      <c r="AD155" s="26">
        <v>0</v>
      </c>
      <c r="AE155" s="26">
        <v>0</v>
      </c>
      <c r="AF155" s="26">
        <v>0</v>
      </c>
      <c r="AG155" s="26">
        <v>0</v>
      </c>
      <c r="AH155" s="26">
        <v>0</v>
      </c>
      <c r="AI155" s="26">
        <v>0</v>
      </c>
      <c r="AJ155" s="26">
        <v>0</v>
      </c>
      <c r="AK155" s="26">
        <v>0</v>
      </c>
      <c r="AL155" s="26">
        <v>0</v>
      </c>
      <c r="AM155" s="26">
        <v>1335000</v>
      </c>
      <c r="AN155" s="26">
        <v>1335000</v>
      </c>
      <c r="AO155" s="26">
        <v>1335000</v>
      </c>
      <c r="AP155" s="26">
        <v>1335000</v>
      </c>
      <c r="AQ155" s="26">
        <v>1335000</v>
      </c>
      <c r="AR155" s="26">
        <v>1335000</v>
      </c>
      <c r="AS155" s="26">
        <v>1335000</v>
      </c>
      <c r="AT155" s="26">
        <v>1335000</v>
      </c>
      <c r="AU155" s="26">
        <v>1335000</v>
      </c>
      <c r="AV155" s="26">
        <v>1335000</v>
      </c>
      <c r="AW155" s="26">
        <v>1335000</v>
      </c>
      <c r="AX155" s="26">
        <v>2203000</v>
      </c>
      <c r="AY155" s="26">
        <v>3704000</v>
      </c>
      <c r="AZ155" s="26">
        <v>3704000</v>
      </c>
      <c r="BA155" s="26">
        <v>3704000</v>
      </c>
      <c r="BB155" s="26">
        <v>3704000</v>
      </c>
      <c r="BC155" s="26">
        <v>3704000</v>
      </c>
      <c r="BD155" s="26">
        <v>3704000</v>
      </c>
      <c r="BE155" s="26">
        <v>3704000</v>
      </c>
      <c r="BF155" s="26">
        <v>3704000</v>
      </c>
      <c r="BG155" s="26">
        <v>3704000</v>
      </c>
      <c r="BH155" s="26">
        <v>3704000</v>
      </c>
      <c r="BI155" s="26">
        <v>3704000</v>
      </c>
      <c r="BJ155" s="26">
        <v>3704000</v>
      </c>
      <c r="BK155" s="26">
        <v>6627000</v>
      </c>
      <c r="BL155" s="26">
        <v>5791000</v>
      </c>
      <c r="BM155" s="26">
        <v>5791000</v>
      </c>
      <c r="BN155" s="26">
        <v>5791000</v>
      </c>
      <c r="BO155" s="26">
        <v>5791000</v>
      </c>
      <c r="BP155" s="26">
        <v>5791000</v>
      </c>
      <c r="BQ155" s="26"/>
      <c r="BR155" s="26"/>
      <c r="BS155" s="26"/>
      <c r="BT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</row>
    <row r="156" spans="1:85" hidden="1" outlineLevel="2" collapsed="1" x14ac:dyDescent="0.25">
      <c r="A156" s="105" t="s">
        <v>1753</v>
      </c>
      <c r="B156" s="105">
        <f t="shared" si="24"/>
        <v>6</v>
      </c>
      <c r="C156" s="105" t="s">
        <v>280</v>
      </c>
      <c r="D156" s="105" t="s">
        <v>281</v>
      </c>
      <c r="E156" s="26">
        <f t="shared" si="26"/>
        <v>0</v>
      </c>
      <c r="F156" s="26">
        <f t="shared" si="28"/>
        <v>0</v>
      </c>
      <c r="G156" s="26">
        <f t="shared" si="29"/>
        <v>0</v>
      </c>
      <c r="H156" s="26">
        <f t="shared" si="27"/>
        <v>0</v>
      </c>
      <c r="I156" s="26">
        <f t="shared" si="22"/>
        <v>178536340.19999999</v>
      </c>
      <c r="J156" s="26">
        <f t="shared" si="23"/>
        <v>186868053</v>
      </c>
      <c r="K156" s="26">
        <f t="shared" si="25"/>
        <v>0</v>
      </c>
      <c r="L156" s="150"/>
      <c r="M156" s="26">
        <v>15712296</v>
      </c>
      <c r="N156" s="26">
        <v>32098542</v>
      </c>
      <c r="O156" s="26">
        <v>48301173</v>
      </c>
      <c r="P156" s="26">
        <v>63917201</v>
      </c>
      <c r="Q156" s="26">
        <v>82420747</v>
      </c>
      <c r="R156" s="26">
        <v>100002831</v>
      </c>
      <c r="S156" s="26">
        <v>116254010</v>
      </c>
      <c r="T156" s="26">
        <v>139315094</v>
      </c>
      <c r="U156" s="26">
        <v>157807703</v>
      </c>
      <c r="V156" s="26">
        <v>178830197</v>
      </c>
      <c r="W156" s="26">
        <v>198107858</v>
      </c>
      <c r="X156" s="26">
        <v>0</v>
      </c>
      <c r="Y156" s="26">
        <v>13506065.199999999</v>
      </c>
      <c r="Z156" s="26">
        <v>33626641.539999999</v>
      </c>
      <c r="AA156" s="26">
        <v>54773316.539999999</v>
      </c>
      <c r="AB156" s="26">
        <v>89199349.540000007</v>
      </c>
      <c r="AC156" s="26">
        <v>110508967.54000001</v>
      </c>
      <c r="AD156" s="26">
        <v>130416740.54000001</v>
      </c>
      <c r="AE156" s="26">
        <v>158618703.09999999</v>
      </c>
      <c r="AF156" s="26">
        <v>176883897.16</v>
      </c>
      <c r="AG156" s="26">
        <v>202277326.44</v>
      </c>
      <c r="AH156" s="26">
        <v>220850717.55000001</v>
      </c>
      <c r="AI156" s="26">
        <v>244831907.22</v>
      </c>
      <c r="AJ156" s="26">
        <v>0</v>
      </c>
      <c r="AK156" s="26">
        <v>12818907.68</v>
      </c>
      <c r="AL156" s="26">
        <v>36465735.280000001</v>
      </c>
      <c r="AM156" s="26">
        <v>55368907.619999997</v>
      </c>
      <c r="AN156" s="26">
        <v>79564676.689999998</v>
      </c>
      <c r="AO156" s="26">
        <v>101803618.54000001</v>
      </c>
      <c r="AP156" s="26">
        <v>122636226.43000001</v>
      </c>
      <c r="AQ156" s="26">
        <v>144971636.62</v>
      </c>
      <c r="AR156" s="26">
        <v>180498633.86000001</v>
      </c>
      <c r="AS156" s="26">
        <v>199303311.22</v>
      </c>
      <c r="AT156" s="26">
        <v>221348851.38</v>
      </c>
      <c r="AU156" s="26">
        <v>241620267.40000001</v>
      </c>
      <c r="AV156" s="26">
        <v>0</v>
      </c>
      <c r="AW156" s="26">
        <v>35099999</v>
      </c>
      <c r="AX156" s="26">
        <v>41056289</v>
      </c>
      <c r="AY156" s="26">
        <v>61962130</v>
      </c>
      <c r="AZ156" s="26">
        <v>84796578</v>
      </c>
      <c r="BA156" s="26">
        <v>103466118</v>
      </c>
      <c r="BB156" s="26">
        <v>126895833</v>
      </c>
      <c r="BC156" s="26">
        <v>154763341</v>
      </c>
      <c r="BD156" s="26">
        <v>178536340.19999999</v>
      </c>
      <c r="BE156" s="26">
        <v>201345512.19999999</v>
      </c>
      <c r="BF156" s="26">
        <v>228607130.19999999</v>
      </c>
      <c r="BG156" s="26">
        <v>255155338.19999999</v>
      </c>
      <c r="BH156" s="26">
        <v>0</v>
      </c>
      <c r="BI156" s="26">
        <v>21384710</v>
      </c>
      <c r="BJ156" s="26">
        <v>44588459</v>
      </c>
      <c r="BK156" s="26">
        <v>74869927</v>
      </c>
      <c r="BL156" s="26">
        <v>103925053</v>
      </c>
      <c r="BM156" s="26">
        <v>129206053</v>
      </c>
      <c r="BN156" s="26">
        <v>161519053</v>
      </c>
      <c r="BO156" s="26">
        <v>186868053</v>
      </c>
      <c r="BP156" s="26">
        <v>186868053</v>
      </c>
      <c r="BQ156" s="26"/>
      <c r="BR156" s="26"/>
      <c r="BS156" s="26"/>
      <c r="BT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</row>
    <row r="157" spans="1:85" hidden="1" outlineLevel="3" x14ac:dyDescent="0.25">
      <c r="A157" s="106" t="s">
        <v>1753</v>
      </c>
      <c r="B157" s="106">
        <f t="shared" si="24"/>
        <v>8</v>
      </c>
      <c r="C157" s="106" t="s">
        <v>282</v>
      </c>
      <c r="D157" s="106" t="s">
        <v>283</v>
      </c>
      <c r="E157" s="107">
        <f t="shared" si="26"/>
        <v>0</v>
      </c>
      <c r="F157" s="107">
        <f t="shared" si="28"/>
        <v>0</v>
      </c>
      <c r="G157" s="107">
        <f t="shared" si="29"/>
        <v>0</v>
      </c>
      <c r="H157" s="108">
        <f t="shared" si="27"/>
        <v>0</v>
      </c>
      <c r="I157" s="108">
        <f t="shared" si="22"/>
        <v>0</v>
      </c>
      <c r="J157" s="108">
        <f t="shared" si="23"/>
        <v>0</v>
      </c>
      <c r="K157" s="108">
        <f t="shared" si="25"/>
        <v>0</v>
      </c>
      <c r="L157" s="150"/>
      <c r="M157" s="108">
        <v>0</v>
      </c>
      <c r="N157" s="108">
        <v>0</v>
      </c>
      <c r="O157" s="108">
        <v>0</v>
      </c>
      <c r="P157" s="108">
        <v>0</v>
      </c>
      <c r="Q157" s="108">
        <v>0</v>
      </c>
      <c r="R157" s="108">
        <v>0</v>
      </c>
      <c r="S157" s="108">
        <v>0</v>
      </c>
      <c r="T157" s="108">
        <v>0</v>
      </c>
      <c r="U157" s="108">
        <v>0</v>
      </c>
      <c r="V157" s="108">
        <v>0</v>
      </c>
      <c r="W157" s="108">
        <v>0</v>
      </c>
      <c r="X157" s="108">
        <v>0</v>
      </c>
      <c r="Y157" s="108">
        <v>0</v>
      </c>
      <c r="Z157" s="108">
        <v>0</v>
      </c>
      <c r="AA157" s="108">
        <v>0</v>
      </c>
      <c r="AB157" s="108">
        <v>0</v>
      </c>
      <c r="AC157" s="108">
        <v>0</v>
      </c>
      <c r="AD157" s="108">
        <v>0</v>
      </c>
      <c r="AE157" s="108">
        <v>0</v>
      </c>
      <c r="AF157" s="108">
        <v>0</v>
      </c>
      <c r="AG157" s="108">
        <v>0</v>
      </c>
      <c r="AH157" s="108">
        <v>0</v>
      </c>
      <c r="AI157" s="108">
        <v>0</v>
      </c>
      <c r="AJ157" s="108">
        <v>0</v>
      </c>
      <c r="AK157" s="108">
        <v>0</v>
      </c>
      <c r="AL157" s="108">
        <v>0</v>
      </c>
      <c r="AM157" s="108">
        <v>0</v>
      </c>
      <c r="AN157" s="108">
        <v>0</v>
      </c>
      <c r="AO157" s="108">
        <v>0</v>
      </c>
      <c r="AP157" s="108">
        <v>0</v>
      </c>
      <c r="AQ157" s="108">
        <v>0</v>
      </c>
      <c r="AR157" s="108">
        <v>0</v>
      </c>
      <c r="AS157" s="108">
        <v>0</v>
      </c>
      <c r="AT157" s="108">
        <v>0</v>
      </c>
      <c r="AU157" s="108">
        <v>0</v>
      </c>
      <c r="AV157" s="108">
        <v>0</v>
      </c>
      <c r="AW157" s="108">
        <v>0</v>
      </c>
      <c r="AX157" s="108">
        <v>0</v>
      </c>
      <c r="AY157" s="108">
        <v>0</v>
      </c>
      <c r="AZ157" s="108">
        <v>0</v>
      </c>
      <c r="BA157" s="108">
        <v>0</v>
      </c>
      <c r="BB157" s="108">
        <v>0</v>
      </c>
      <c r="BC157" s="108">
        <v>0</v>
      </c>
      <c r="BD157" s="108">
        <v>0</v>
      </c>
      <c r="BE157" s="108">
        <v>0</v>
      </c>
      <c r="BF157" s="108">
        <v>0</v>
      </c>
      <c r="BG157" s="108">
        <v>0</v>
      </c>
      <c r="BH157" s="108">
        <v>0</v>
      </c>
      <c r="BI157" s="108">
        <v>0</v>
      </c>
      <c r="BJ157" s="108">
        <v>0</v>
      </c>
      <c r="BK157" s="108">
        <v>0</v>
      </c>
      <c r="BL157" s="108">
        <v>0</v>
      </c>
      <c r="BM157" s="108">
        <v>0</v>
      </c>
      <c r="BN157" s="108">
        <v>0</v>
      </c>
      <c r="BO157" s="108">
        <v>0</v>
      </c>
      <c r="BP157" s="108">
        <v>0</v>
      </c>
      <c r="BQ157" s="108"/>
      <c r="BR157" s="108"/>
      <c r="BS157" s="108"/>
      <c r="BT157" s="108"/>
      <c r="BV157" s="108"/>
      <c r="BW157" s="108"/>
      <c r="BX157" s="108"/>
      <c r="BY157" s="108"/>
      <c r="BZ157" s="108"/>
      <c r="CA157" s="108"/>
      <c r="CB157" s="108"/>
      <c r="CC157" s="108"/>
      <c r="CD157" s="108"/>
      <c r="CE157" s="108"/>
      <c r="CF157" s="108"/>
      <c r="CG157" s="108"/>
    </row>
    <row r="158" spans="1:85" hidden="1" outlineLevel="3" x14ac:dyDescent="0.25">
      <c r="A158" s="106" t="s">
        <v>1753</v>
      </c>
      <c r="B158" s="106">
        <f t="shared" si="24"/>
        <v>8</v>
      </c>
      <c r="C158" s="106" t="s">
        <v>284</v>
      </c>
      <c r="D158" s="106" t="s">
        <v>285</v>
      </c>
      <c r="E158" s="107">
        <f t="shared" si="26"/>
        <v>0</v>
      </c>
      <c r="F158" s="107">
        <f t="shared" si="28"/>
        <v>0</v>
      </c>
      <c r="G158" s="107">
        <f t="shared" si="29"/>
        <v>0</v>
      </c>
      <c r="H158" s="108">
        <f t="shared" si="27"/>
        <v>0</v>
      </c>
      <c r="I158" s="108">
        <f t="shared" si="22"/>
        <v>178536340.19999999</v>
      </c>
      <c r="J158" s="108">
        <f t="shared" si="23"/>
        <v>186868053</v>
      </c>
      <c r="K158" s="108">
        <f t="shared" si="25"/>
        <v>0</v>
      </c>
      <c r="L158" s="150"/>
      <c r="M158" s="108">
        <v>15712296</v>
      </c>
      <c r="N158" s="108">
        <v>32098542</v>
      </c>
      <c r="O158" s="108">
        <v>48301173</v>
      </c>
      <c r="P158" s="108">
        <v>63917201</v>
      </c>
      <c r="Q158" s="108">
        <v>82420747</v>
      </c>
      <c r="R158" s="108">
        <v>100002831</v>
      </c>
      <c r="S158" s="108">
        <v>116254010</v>
      </c>
      <c r="T158" s="108">
        <v>139315094</v>
      </c>
      <c r="U158" s="108">
        <v>157807703</v>
      </c>
      <c r="V158" s="108">
        <v>178830197</v>
      </c>
      <c r="W158" s="108">
        <v>198107858</v>
      </c>
      <c r="X158" s="108">
        <v>0</v>
      </c>
      <c r="Y158" s="108">
        <v>13506065.199999999</v>
      </c>
      <c r="Z158" s="108">
        <v>33626641.539999999</v>
      </c>
      <c r="AA158" s="108">
        <v>54773316.539999999</v>
      </c>
      <c r="AB158" s="108">
        <v>89199349.540000007</v>
      </c>
      <c r="AC158" s="108">
        <v>110508967.54000001</v>
      </c>
      <c r="AD158" s="108">
        <v>130416740.54000001</v>
      </c>
      <c r="AE158" s="108">
        <v>156581703.09999999</v>
      </c>
      <c r="AF158" s="108">
        <v>174316897.16</v>
      </c>
      <c r="AG158" s="108">
        <v>199710326.44</v>
      </c>
      <c r="AH158" s="108">
        <v>218283717.55000001</v>
      </c>
      <c r="AI158" s="108">
        <v>242264907.22</v>
      </c>
      <c r="AJ158" s="108">
        <v>0</v>
      </c>
      <c r="AK158" s="108">
        <v>12818907.68</v>
      </c>
      <c r="AL158" s="108">
        <v>36465735.280000001</v>
      </c>
      <c r="AM158" s="108">
        <v>55368907.619999997</v>
      </c>
      <c r="AN158" s="108">
        <v>79564676.689999998</v>
      </c>
      <c r="AO158" s="108">
        <v>101803618.54000001</v>
      </c>
      <c r="AP158" s="108">
        <v>122636226.43000001</v>
      </c>
      <c r="AQ158" s="108">
        <v>144971636.62</v>
      </c>
      <c r="AR158" s="108">
        <v>180498633.86000001</v>
      </c>
      <c r="AS158" s="108">
        <v>199303311.22</v>
      </c>
      <c r="AT158" s="108">
        <v>221348851.38</v>
      </c>
      <c r="AU158" s="108">
        <v>241620267.40000001</v>
      </c>
      <c r="AV158" s="108">
        <v>0</v>
      </c>
      <c r="AW158" s="108">
        <v>35099999</v>
      </c>
      <c r="AX158" s="108">
        <v>41056289</v>
      </c>
      <c r="AY158" s="108">
        <v>61962130</v>
      </c>
      <c r="AZ158" s="108">
        <v>84796578</v>
      </c>
      <c r="BA158" s="108">
        <v>103466118</v>
      </c>
      <c r="BB158" s="108">
        <v>126895833</v>
      </c>
      <c r="BC158" s="108">
        <v>154763341</v>
      </c>
      <c r="BD158" s="108">
        <v>178536340.19999999</v>
      </c>
      <c r="BE158" s="108">
        <v>201345512.19999999</v>
      </c>
      <c r="BF158" s="108">
        <v>228607130.19999999</v>
      </c>
      <c r="BG158" s="108">
        <v>255155338.19999999</v>
      </c>
      <c r="BH158" s="108">
        <v>0</v>
      </c>
      <c r="BI158" s="108">
        <v>21384710</v>
      </c>
      <c r="BJ158" s="108">
        <v>44588459</v>
      </c>
      <c r="BK158" s="108">
        <v>74869927</v>
      </c>
      <c r="BL158" s="108">
        <v>103925053</v>
      </c>
      <c r="BM158" s="108">
        <v>129206053</v>
      </c>
      <c r="BN158" s="108">
        <v>161519053</v>
      </c>
      <c r="BO158" s="108">
        <v>186868053</v>
      </c>
      <c r="BP158" s="108">
        <v>186868053</v>
      </c>
      <c r="BQ158" s="108"/>
      <c r="BR158" s="108"/>
      <c r="BS158" s="108"/>
      <c r="BT158" s="108"/>
      <c r="BV158" s="108"/>
      <c r="BW158" s="108"/>
      <c r="BX158" s="108"/>
      <c r="BY158" s="108"/>
      <c r="BZ158" s="108"/>
      <c r="CA158" s="108"/>
      <c r="CB158" s="108"/>
      <c r="CC158" s="108"/>
      <c r="CD158" s="108"/>
      <c r="CE158" s="108"/>
      <c r="CF158" s="108"/>
      <c r="CG158" s="108"/>
    </row>
    <row r="159" spans="1:85" hidden="1" outlineLevel="3" x14ac:dyDescent="0.25">
      <c r="A159" s="106" t="s">
        <v>1753</v>
      </c>
      <c r="B159" s="106">
        <f t="shared" si="24"/>
        <v>8</v>
      </c>
      <c r="C159" s="106" t="s">
        <v>286</v>
      </c>
      <c r="D159" s="106" t="s">
        <v>287</v>
      </c>
      <c r="E159" s="107">
        <f t="shared" si="26"/>
        <v>0</v>
      </c>
      <c r="F159" s="107">
        <f t="shared" si="28"/>
        <v>0</v>
      </c>
      <c r="G159" s="107">
        <f t="shared" si="29"/>
        <v>0</v>
      </c>
      <c r="H159" s="108">
        <f t="shared" si="27"/>
        <v>0</v>
      </c>
      <c r="I159" s="108">
        <f t="shared" si="22"/>
        <v>0</v>
      </c>
      <c r="J159" s="108">
        <f t="shared" si="23"/>
        <v>0</v>
      </c>
      <c r="K159" s="108">
        <f t="shared" si="25"/>
        <v>0</v>
      </c>
      <c r="L159" s="150"/>
      <c r="M159" s="108">
        <v>0</v>
      </c>
      <c r="N159" s="108">
        <v>0</v>
      </c>
      <c r="O159" s="108">
        <v>0</v>
      </c>
      <c r="P159" s="108">
        <v>0</v>
      </c>
      <c r="Q159" s="108">
        <v>0</v>
      </c>
      <c r="R159" s="108">
        <v>0</v>
      </c>
      <c r="S159" s="108">
        <v>0</v>
      </c>
      <c r="T159" s="108">
        <v>0</v>
      </c>
      <c r="U159" s="108">
        <v>0</v>
      </c>
      <c r="V159" s="108">
        <v>0</v>
      </c>
      <c r="W159" s="108">
        <v>0</v>
      </c>
      <c r="X159" s="108">
        <v>0</v>
      </c>
      <c r="Y159" s="108">
        <v>0</v>
      </c>
      <c r="Z159" s="108">
        <v>0</v>
      </c>
      <c r="AA159" s="108">
        <v>0</v>
      </c>
      <c r="AB159" s="108">
        <v>0</v>
      </c>
      <c r="AC159" s="108">
        <v>0</v>
      </c>
      <c r="AD159" s="108">
        <v>0</v>
      </c>
      <c r="AE159" s="108">
        <v>2037000</v>
      </c>
      <c r="AF159" s="108">
        <v>2567000</v>
      </c>
      <c r="AG159" s="108">
        <v>2567000</v>
      </c>
      <c r="AH159" s="108">
        <v>2567000</v>
      </c>
      <c r="AI159" s="108">
        <v>2567000</v>
      </c>
      <c r="AJ159" s="108">
        <v>0</v>
      </c>
      <c r="AK159" s="108">
        <v>0</v>
      </c>
      <c r="AL159" s="108">
        <v>0</v>
      </c>
      <c r="AM159" s="108">
        <v>0</v>
      </c>
      <c r="AN159" s="108">
        <v>0</v>
      </c>
      <c r="AO159" s="108">
        <v>0</v>
      </c>
      <c r="AP159" s="108">
        <v>0</v>
      </c>
      <c r="AQ159" s="108">
        <v>0</v>
      </c>
      <c r="AR159" s="108">
        <v>0</v>
      </c>
      <c r="AS159" s="108">
        <v>0</v>
      </c>
      <c r="AT159" s="108">
        <v>0</v>
      </c>
      <c r="AU159" s="108">
        <v>0</v>
      </c>
      <c r="AV159" s="108">
        <v>0</v>
      </c>
      <c r="AW159" s="108">
        <v>0</v>
      </c>
      <c r="AX159" s="108">
        <v>0</v>
      </c>
      <c r="AY159" s="108">
        <v>0</v>
      </c>
      <c r="AZ159" s="108">
        <v>0</v>
      </c>
      <c r="BA159" s="108">
        <v>0</v>
      </c>
      <c r="BB159" s="108">
        <v>0</v>
      </c>
      <c r="BC159" s="108">
        <v>0</v>
      </c>
      <c r="BD159" s="108">
        <v>0</v>
      </c>
      <c r="BE159" s="108">
        <v>0</v>
      </c>
      <c r="BF159" s="108">
        <v>0</v>
      </c>
      <c r="BG159" s="108">
        <v>0</v>
      </c>
      <c r="BH159" s="108">
        <v>0</v>
      </c>
      <c r="BI159" s="108">
        <v>0</v>
      </c>
      <c r="BJ159" s="108">
        <v>0</v>
      </c>
      <c r="BK159" s="108">
        <v>0</v>
      </c>
      <c r="BL159" s="108">
        <v>0</v>
      </c>
      <c r="BM159" s="108">
        <v>0</v>
      </c>
      <c r="BN159" s="108">
        <v>0</v>
      </c>
      <c r="BO159" s="108">
        <v>0</v>
      </c>
      <c r="BP159" s="108">
        <v>0</v>
      </c>
      <c r="BQ159" s="108"/>
      <c r="BR159" s="108"/>
      <c r="BS159" s="108"/>
      <c r="BT159" s="108"/>
      <c r="BV159" s="108"/>
      <c r="BW159" s="108"/>
      <c r="BX159" s="108"/>
      <c r="BY159" s="108"/>
      <c r="BZ159" s="108"/>
      <c r="CA159" s="108"/>
      <c r="CB159" s="108"/>
      <c r="CC159" s="108"/>
      <c r="CD159" s="108"/>
      <c r="CE159" s="108"/>
      <c r="CF159" s="108"/>
      <c r="CG159" s="108"/>
    </row>
    <row r="160" spans="1:85" hidden="1" outlineLevel="3" x14ac:dyDescent="0.25">
      <c r="A160" s="106"/>
      <c r="B160" s="106">
        <f t="shared" si="24"/>
        <v>8</v>
      </c>
      <c r="C160" s="106" t="s">
        <v>1918</v>
      </c>
      <c r="D160" s="106" t="s">
        <v>1919</v>
      </c>
      <c r="E160" s="107">
        <f t="shared" si="26"/>
        <v>0</v>
      </c>
      <c r="F160" s="107"/>
      <c r="G160" s="107"/>
      <c r="H160" s="108"/>
      <c r="I160" s="108">
        <f t="shared" si="22"/>
        <v>0</v>
      </c>
      <c r="J160" s="108">
        <f t="shared" si="23"/>
        <v>0</v>
      </c>
      <c r="K160" s="108">
        <f t="shared" si="25"/>
        <v>0</v>
      </c>
      <c r="L160" s="150"/>
      <c r="M160" s="108"/>
      <c r="N160" s="108"/>
      <c r="O160" s="108"/>
      <c r="P160" s="108"/>
      <c r="Q160" s="108"/>
      <c r="R160" s="108"/>
      <c r="S160" s="108"/>
      <c r="T160" s="108"/>
      <c r="U160" s="108"/>
      <c r="V160" s="108"/>
      <c r="W160" s="108"/>
      <c r="X160" s="108"/>
      <c r="Y160" s="108"/>
      <c r="Z160" s="108"/>
      <c r="AA160" s="108"/>
      <c r="AB160" s="108"/>
      <c r="AC160" s="108"/>
      <c r="AD160" s="108"/>
      <c r="AE160" s="108"/>
      <c r="AF160" s="108"/>
      <c r="AG160" s="108"/>
      <c r="AH160" s="108"/>
      <c r="AI160" s="108"/>
      <c r="AJ160" s="108"/>
      <c r="AK160" s="108"/>
      <c r="AL160" s="108"/>
      <c r="AM160" s="108"/>
      <c r="AN160" s="108"/>
      <c r="AO160" s="108"/>
      <c r="AP160" s="108"/>
      <c r="AQ160" s="108"/>
      <c r="AR160" s="108"/>
      <c r="AS160" s="108"/>
      <c r="AT160" s="108"/>
      <c r="AU160" s="108"/>
      <c r="AV160" s="108"/>
      <c r="AW160" s="108">
        <v>0</v>
      </c>
      <c r="AX160" s="108">
        <v>0</v>
      </c>
      <c r="AY160" s="108">
        <v>0</v>
      </c>
      <c r="AZ160" s="108">
        <v>0</v>
      </c>
      <c r="BA160" s="108">
        <v>0</v>
      </c>
      <c r="BB160" s="108">
        <v>0</v>
      </c>
      <c r="BC160" s="108">
        <v>0</v>
      </c>
      <c r="BD160" s="108">
        <v>0</v>
      </c>
      <c r="BE160" s="108">
        <v>0</v>
      </c>
      <c r="BF160" s="108">
        <v>0</v>
      </c>
      <c r="BG160" s="108">
        <v>0</v>
      </c>
      <c r="BH160" s="108">
        <v>0</v>
      </c>
      <c r="BI160" s="108">
        <v>0</v>
      </c>
      <c r="BJ160" s="108">
        <v>0</v>
      </c>
      <c r="BK160" s="108">
        <v>0</v>
      </c>
      <c r="BL160" s="108">
        <v>0</v>
      </c>
      <c r="BM160" s="108">
        <v>0</v>
      </c>
      <c r="BN160" s="108">
        <v>0</v>
      </c>
      <c r="BO160" s="108">
        <v>0</v>
      </c>
      <c r="BP160" s="108">
        <v>0</v>
      </c>
      <c r="BQ160" s="108"/>
      <c r="BR160" s="108"/>
      <c r="BS160" s="108"/>
      <c r="BT160" s="108"/>
      <c r="BV160" s="108"/>
      <c r="BW160" s="108"/>
      <c r="BX160" s="108"/>
      <c r="BY160" s="108"/>
      <c r="BZ160" s="108"/>
      <c r="CA160" s="108"/>
      <c r="CB160" s="108"/>
      <c r="CC160" s="108"/>
      <c r="CD160" s="108"/>
      <c r="CE160" s="108"/>
      <c r="CF160" s="108"/>
      <c r="CG160" s="108"/>
    </row>
    <row r="161" spans="1:85" hidden="1" outlineLevel="2" x14ac:dyDescent="0.25">
      <c r="A161" s="105" t="s">
        <v>1753</v>
      </c>
      <c r="B161" s="105">
        <f t="shared" si="24"/>
        <v>6</v>
      </c>
      <c r="C161" s="105" t="s">
        <v>288</v>
      </c>
      <c r="D161" s="105" t="s">
        <v>289</v>
      </c>
      <c r="E161" s="26">
        <f t="shared" si="26"/>
        <v>0</v>
      </c>
      <c r="F161" s="26">
        <f t="shared" si="28"/>
        <v>0</v>
      </c>
      <c r="G161" s="26">
        <f t="shared" si="29"/>
        <v>0</v>
      </c>
      <c r="H161" s="26">
        <f t="shared" si="27"/>
        <v>0</v>
      </c>
      <c r="I161" s="26">
        <f t="shared" si="22"/>
        <v>0</v>
      </c>
      <c r="J161" s="26">
        <f t="shared" si="23"/>
        <v>0</v>
      </c>
      <c r="K161" s="26">
        <f t="shared" si="25"/>
        <v>0</v>
      </c>
      <c r="L161" s="150"/>
      <c r="M161" s="26">
        <v>0</v>
      </c>
      <c r="N161" s="26">
        <v>0</v>
      </c>
      <c r="O161" s="26">
        <v>0</v>
      </c>
      <c r="P161" s="26">
        <v>0</v>
      </c>
      <c r="Q161" s="26">
        <v>0</v>
      </c>
      <c r="R161" s="26">
        <v>0</v>
      </c>
      <c r="S161" s="26">
        <v>0</v>
      </c>
      <c r="T161" s="26">
        <v>30223424</v>
      </c>
      <c r="U161" s="26">
        <v>0</v>
      </c>
      <c r="V161" s="26">
        <v>-1</v>
      </c>
      <c r="W161" s="26">
        <v>-1</v>
      </c>
      <c r="X161" s="26">
        <v>0</v>
      </c>
      <c r="Y161" s="26">
        <v>0</v>
      </c>
      <c r="Z161" s="26">
        <v>0</v>
      </c>
      <c r="AA161" s="26">
        <v>2637644</v>
      </c>
      <c r="AB161" s="26">
        <v>3158673</v>
      </c>
      <c r="AC161" s="26">
        <v>0</v>
      </c>
      <c r="AD161" s="26">
        <v>2366997</v>
      </c>
      <c r="AE161" s="26">
        <v>939810</v>
      </c>
      <c r="AF161" s="26">
        <v>1966344</v>
      </c>
      <c r="AG161" s="26">
        <v>1063724</v>
      </c>
      <c r="AH161" s="26">
        <v>3240064</v>
      </c>
      <c r="AI161" s="26">
        <v>0</v>
      </c>
      <c r="AJ161" s="26">
        <v>0</v>
      </c>
      <c r="AK161" s="26">
        <v>0</v>
      </c>
      <c r="AL161" s="26">
        <v>0</v>
      </c>
      <c r="AM161" s="26">
        <v>0</v>
      </c>
      <c r="AN161" s="26">
        <v>0</v>
      </c>
      <c r="AO161" s="26">
        <v>0</v>
      </c>
      <c r="AP161" s="26">
        <v>0</v>
      </c>
      <c r="AQ161" s="26">
        <v>0</v>
      </c>
      <c r="AR161" s="26">
        <v>0</v>
      </c>
      <c r="AS161" s="26">
        <v>0</v>
      </c>
      <c r="AT161" s="26">
        <v>0</v>
      </c>
      <c r="AU161" s="26">
        <v>0</v>
      </c>
      <c r="AV161" s="26">
        <v>0</v>
      </c>
      <c r="AW161" s="26">
        <v>0</v>
      </c>
      <c r="AX161" s="26">
        <v>0</v>
      </c>
      <c r="AY161" s="26">
        <v>0</v>
      </c>
      <c r="AZ161" s="26">
        <v>0</v>
      </c>
      <c r="BA161" s="26">
        <v>0</v>
      </c>
      <c r="BB161" s="26">
        <v>0</v>
      </c>
      <c r="BC161" s="26">
        <v>0</v>
      </c>
      <c r="BD161" s="26">
        <v>0</v>
      </c>
      <c r="BE161" s="26">
        <v>0</v>
      </c>
      <c r="BF161" s="26">
        <v>0</v>
      </c>
      <c r="BG161" s="26">
        <v>0</v>
      </c>
      <c r="BH161" s="26">
        <v>0</v>
      </c>
      <c r="BI161" s="26">
        <v>0</v>
      </c>
      <c r="BJ161" s="26">
        <v>0</v>
      </c>
      <c r="BK161" s="26">
        <v>0</v>
      </c>
      <c r="BL161" s="26">
        <v>0</v>
      </c>
      <c r="BM161" s="26">
        <v>0</v>
      </c>
      <c r="BN161" s="26">
        <v>0</v>
      </c>
      <c r="BO161" s="26">
        <v>0</v>
      </c>
      <c r="BP161" s="26">
        <v>0</v>
      </c>
      <c r="BQ161" s="26"/>
      <c r="BR161" s="26"/>
      <c r="BS161" s="26"/>
      <c r="BT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</row>
    <row r="162" spans="1:85" hidden="1" outlineLevel="2" collapsed="1" x14ac:dyDescent="0.25">
      <c r="A162" s="105" t="s">
        <v>1753</v>
      </c>
      <c r="B162" s="105">
        <f t="shared" si="24"/>
        <v>6</v>
      </c>
      <c r="C162" s="105" t="s">
        <v>290</v>
      </c>
      <c r="D162" s="105" t="s">
        <v>291</v>
      </c>
      <c r="E162" s="26">
        <f t="shared" si="26"/>
        <v>0</v>
      </c>
      <c r="F162" s="26">
        <f t="shared" si="28"/>
        <v>651313</v>
      </c>
      <c r="G162" s="26">
        <f t="shared" si="29"/>
        <v>0</v>
      </c>
      <c r="H162" s="26">
        <f t="shared" si="27"/>
        <v>0</v>
      </c>
      <c r="I162" s="26">
        <f t="shared" si="22"/>
        <v>3316736</v>
      </c>
      <c r="J162" s="26">
        <f t="shared" si="23"/>
        <v>905033</v>
      </c>
      <c r="K162" s="26">
        <f t="shared" si="25"/>
        <v>0</v>
      </c>
      <c r="L162" s="150"/>
      <c r="M162" s="26">
        <v>4730708</v>
      </c>
      <c r="N162" s="26">
        <v>8057856</v>
      </c>
      <c r="O162" s="26">
        <v>4024634</v>
      </c>
      <c r="P162" s="26">
        <v>7417895</v>
      </c>
      <c r="Q162" s="26">
        <v>12285460</v>
      </c>
      <c r="R162" s="26">
        <v>16345269</v>
      </c>
      <c r="S162" s="26">
        <v>20537595</v>
      </c>
      <c r="T162" s="26">
        <v>17533946</v>
      </c>
      <c r="U162" s="26">
        <v>4033626</v>
      </c>
      <c r="V162" s="26">
        <v>8736427</v>
      </c>
      <c r="W162" s="26">
        <v>12033331</v>
      </c>
      <c r="X162" s="26">
        <v>0</v>
      </c>
      <c r="Y162" s="26">
        <v>4368768</v>
      </c>
      <c r="Z162" s="26">
        <v>11038876.779999999</v>
      </c>
      <c r="AA162" s="26">
        <v>6712917.7800000003</v>
      </c>
      <c r="AB162" s="26">
        <v>25493564.780000001</v>
      </c>
      <c r="AC162" s="26">
        <v>4290953</v>
      </c>
      <c r="AD162" s="26">
        <v>8143449</v>
      </c>
      <c r="AE162" s="26">
        <v>2934622</v>
      </c>
      <c r="AF162" s="26">
        <v>6376975</v>
      </c>
      <c r="AG162" s="26">
        <v>4982760</v>
      </c>
      <c r="AH162" s="26">
        <v>7466612</v>
      </c>
      <c r="AI162" s="26">
        <v>2230222</v>
      </c>
      <c r="AJ162" s="26">
        <v>651313</v>
      </c>
      <c r="AK162" s="26">
        <v>2701424</v>
      </c>
      <c r="AL162" s="26">
        <v>5505866</v>
      </c>
      <c r="AM162" s="26">
        <v>1664922</v>
      </c>
      <c r="AN162" s="26">
        <v>2846736</v>
      </c>
      <c r="AO162" s="26">
        <v>1313295</v>
      </c>
      <c r="AP162" s="26">
        <v>2161355</v>
      </c>
      <c r="AQ162" s="26">
        <v>1072061</v>
      </c>
      <c r="AR162" s="26">
        <v>9874341</v>
      </c>
      <c r="AS162" s="26">
        <v>421456</v>
      </c>
      <c r="AT162" s="26">
        <v>1179873</v>
      </c>
      <c r="AU162" s="26">
        <v>344481</v>
      </c>
      <c r="AV162" s="26">
        <v>0</v>
      </c>
      <c r="AW162" s="26">
        <v>277738</v>
      </c>
      <c r="AX162" s="26">
        <v>2680655</v>
      </c>
      <c r="AY162" s="26">
        <v>1194769</v>
      </c>
      <c r="AZ162" s="26">
        <v>3022922</v>
      </c>
      <c r="BA162" s="26">
        <v>937673</v>
      </c>
      <c r="BB162" s="26">
        <v>2501793</v>
      </c>
      <c r="BC162" s="26">
        <v>1106692</v>
      </c>
      <c r="BD162" s="26">
        <v>3316736</v>
      </c>
      <c r="BE162" s="26">
        <v>3074190</v>
      </c>
      <c r="BF162" s="26">
        <v>5410797</v>
      </c>
      <c r="BG162" s="26">
        <v>3145091</v>
      </c>
      <c r="BH162" s="26">
        <v>0</v>
      </c>
      <c r="BI162" s="26">
        <v>1293822</v>
      </c>
      <c r="BJ162" s="26">
        <v>1003101</v>
      </c>
      <c r="BK162" s="26">
        <v>382626</v>
      </c>
      <c r="BL162" s="26">
        <v>345915</v>
      </c>
      <c r="BM162" s="26">
        <v>1173413</v>
      </c>
      <c r="BN162" s="26">
        <v>3463369</v>
      </c>
      <c r="BO162" s="26">
        <v>690356</v>
      </c>
      <c r="BP162" s="26">
        <v>905033</v>
      </c>
      <c r="BQ162" s="26"/>
      <c r="BR162" s="26"/>
      <c r="BS162" s="26"/>
      <c r="BT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</row>
    <row r="163" spans="1:85" hidden="1" outlineLevel="3" x14ac:dyDescent="0.25">
      <c r="A163" s="106" t="s">
        <v>1753</v>
      </c>
      <c r="B163" s="106">
        <f t="shared" si="24"/>
        <v>8</v>
      </c>
      <c r="C163" s="106" t="s">
        <v>292</v>
      </c>
      <c r="D163" s="106" t="s">
        <v>293</v>
      </c>
      <c r="E163" s="107">
        <f t="shared" si="26"/>
        <v>0</v>
      </c>
      <c r="F163" s="107">
        <f t="shared" si="28"/>
        <v>0</v>
      </c>
      <c r="G163" s="107">
        <f t="shared" si="29"/>
        <v>0</v>
      </c>
      <c r="H163" s="108">
        <f t="shared" si="27"/>
        <v>0</v>
      </c>
      <c r="I163" s="108">
        <f t="shared" si="22"/>
        <v>0</v>
      </c>
      <c r="J163" s="108">
        <f t="shared" si="23"/>
        <v>0</v>
      </c>
      <c r="K163" s="108">
        <f t="shared" si="25"/>
        <v>0</v>
      </c>
      <c r="L163" s="150"/>
      <c r="M163" s="108">
        <v>0</v>
      </c>
      <c r="N163" s="108">
        <v>0</v>
      </c>
      <c r="O163" s="108">
        <v>0</v>
      </c>
      <c r="P163" s="108">
        <v>0</v>
      </c>
      <c r="Q163" s="108">
        <v>0</v>
      </c>
      <c r="R163" s="108">
        <v>0</v>
      </c>
      <c r="S163" s="108">
        <v>0</v>
      </c>
      <c r="T163" s="108">
        <v>0</v>
      </c>
      <c r="U163" s="108">
        <v>0</v>
      </c>
      <c r="V163" s="108">
        <v>0</v>
      </c>
      <c r="W163" s="108">
        <v>0</v>
      </c>
      <c r="X163" s="108">
        <v>0</v>
      </c>
      <c r="Y163" s="108">
        <v>0</v>
      </c>
      <c r="Z163" s="108">
        <v>0</v>
      </c>
      <c r="AA163" s="108">
        <v>0</v>
      </c>
      <c r="AB163" s="108">
        <v>0</v>
      </c>
      <c r="AC163" s="108">
        <v>0</v>
      </c>
      <c r="AD163" s="108">
        <v>0</v>
      </c>
      <c r="AE163" s="108">
        <v>0</v>
      </c>
      <c r="AF163" s="108">
        <v>0</v>
      </c>
      <c r="AG163" s="108">
        <v>0</v>
      </c>
      <c r="AH163" s="108">
        <v>0</v>
      </c>
      <c r="AI163" s="108">
        <v>0</v>
      </c>
      <c r="AJ163" s="108">
        <v>0</v>
      </c>
      <c r="AK163" s="108">
        <v>0</v>
      </c>
      <c r="AL163" s="108">
        <v>0</v>
      </c>
      <c r="AM163" s="108">
        <v>0</v>
      </c>
      <c r="AN163" s="108">
        <v>0</v>
      </c>
      <c r="AO163" s="108">
        <v>0</v>
      </c>
      <c r="AP163" s="108">
        <v>0</v>
      </c>
      <c r="AQ163" s="108">
        <v>0</v>
      </c>
      <c r="AR163" s="108">
        <v>0</v>
      </c>
      <c r="AS163" s="108">
        <v>0</v>
      </c>
      <c r="AT163" s="108">
        <v>0</v>
      </c>
      <c r="AU163" s="108">
        <v>0</v>
      </c>
      <c r="AV163" s="108">
        <v>0</v>
      </c>
      <c r="AW163" s="108">
        <v>0</v>
      </c>
      <c r="AX163" s="108">
        <v>0</v>
      </c>
      <c r="AY163" s="108">
        <v>0</v>
      </c>
      <c r="AZ163" s="108">
        <v>0</v>
      </c>
      <c r="BA163" s="108">
        <v>0</v>
      </c>
      <c r="BB163" s="108">
        <v>0</v>
      </c>
      <c r="BC163" s="108">
        <v>0</v>
      </c>
      <c r="BD163" s="108">
        <v>0</v>
      </c>
      <c r="BE163" s="108">
        <v>0</v>
      </c>
      <c r="BF163" s="108">
        <v>0</v>
      </c>
      <c r="BG163" s="108">
        <v>0</v>
      </c>
      <c r="BH163" s="108">
        <v>0</v>
      </c>
      <c r="BI163" s="108">
        <v>0</v>
      </c>
      <c r="BJ163" s="108">
        <v>0</v>
      </c>
      <c r="BK163" s="108">
        <v>0</v>
      </c>
      <c r="BL163" s="108">
        <v>0</v>
      </c>
      <c r="BM163" s="108">
        <v>0</v>
      </c>
      <c r="BN163" s="108">
        <v>0</v>
      </c>
      <c r="BO163" s="108">
        <v>0</v>
      </c>
      <c r="BP163" s="108">
        <v>0</v>
      </c>
      <c r="BQ163" s="108"/>
      <c r="BR163" s="108"/>
      <c r="BS163" s="108"/>
      <c r="BT163" s="108"/>
      <c r="BV163" s="108"/>
      <c r="BW163" s="108"/>
      <c r="BX163" s="108"/>
      <c r="BY163" s="108"/>
      <c r="BZ163" s="108"/>
      <c r="CA163" s="108"/>
      <c r="CB163" s="108"/>
      <c r="CC163" s="108"/>
      <c r="CD163" s="108"/>
      <c r="CE163" s="108"/>
      <c r="CF163" s="108"/>
      <c r="CG163" s="108"/>
    </row>
    <row r="164" spans="1:85" hidden="1" outlineLevel="3" x14ac:dyDescent="0.25">
      <c r="A164" s="106" t="s">
        <v>1753</v>
      </c>
      <c r="B164" s="106">
        <f t="shared" si="24"/>
        <v>8</v>
      </c>
      <c r="C164" s="106" t="s">
        <v>294</v>
      </c>
      <c r="D164" s="106" t="s">
        <v>295</v>
      </c>
      <c r="E164" s="107">
        <f t="shared" si="26"/>
        <v>0</v>
      </c>
      <c r="F164" s="107">
        <f t="shared" si="28"/>
        <v>651313</v>
      </c>
      <c r="G164" s="107">
        <f t="shared" si="29"/>
        <v>0</v>
      </c>
      <c r="H164" s="108">
        <f t="shared" si="27"/>
        <v>0</v>
      </c>
      <c r="I164" s="108">
        <f t="shared" si="22"/>
        <v>2434102</v>
      </c>
      <c r="J164" s="108">
        <f t="shared" si="23"/>
        <v>275055</v>
      </c>
      <c r="K164" s="108">
        <f t="shared" si="25"/>
        <v>0</v>
      </c>
      <c r="L164" s="150"/>
      <c r="M164" s="108">
        <v>4531597</v>
      </c>
      <c r="N164" s="108">
        <v>7750239</v>
      </c>
      <c r="O164" s="108">
        <v>3568108</v>
      </c>
      <c r="P164" s="108">
        <v>6933360</v>
      </c>
      <c r="Q164" s="108">
        <v>11800925</v>
      </c>
      <c r="R164" s="108">
        <v>15832725</v>
      </c>
      <c r="S164" s="108">
        <v>19782566</v>
      </c>
      <c r="T164" s="108">
        <v>16858255</v>
      </c>
      <c r="U164" s="108">
        <v>3937706</v>
      </c>
      <c r="V164" s="108">
        <v>8138959</v>
      </c>
      <c r="W164" s="108">
        <v>11435863</v>
      </c>
      <c r="X164" s="108">
        <v>0</v>
      </c>
      <c r="Y164" s="108">
        <v>4368768</v>
      </c>
      <c r="Z164" s="108">
        <v>10780646.779999999</v>
      </c>
      <c r="AA164" s="108">
        <v>6525904.7800000003</v>
      </c>
      <c r="AB164" s="108">
        <v>25230341.780000001</v>
      </c>
      <c r="AC164" s="108">
        <v>4027730</v>
      </c>
      <c r="AD164" s="108">
        <v>7802576</v>
      </c>
      <c r="AE164" s="108">
        <v>2014992</v>
      </c>
      <c r="AF164" s="108">
        <v>5872241</v>
      </c>
      <c r="AG164" s="108">
        <v>4389382</v>
      </c>
      <c r="AH164" s="108">
        <v>6787530</v>
      </c>
      <c r="AI164" s="108">
        <v>1488030</v>
      </c>
      <c r="AJ164" s="108">
        <v>651313</v>
      </c>
      <c r="AK164" s="108">
        <v>2701424</v>
      </c>
      <c r="AL164" s="108">
        <v>5505866</v>
      </c>
      <c r="AM164" s="108">
        <v>1664922</v>
      </c>
      <c r="AN164" s="108">
        <v>2846736</v>
      </c>
      <c r="AO164" s="108">
        <v>1313295</v>
      </c>
      <c r="AP164" s="108">
        <v>2161355</v>
      </c>
      <c r="AQ164" s="108">
        <v>1072061</v>
      </c>
      <c r="AR164" s="108">
        <v>9874341</v>
      </c>
      <c r="AS164" s="108">
        <v>421456</v>
      </c>
      <c r="AT164" s="108">
        <v>1179873</v>
      </c>
      <c r="AU164" s="108">
        <v>344481</v>
      </c>
      <c r="AV164" s="108">
        <v>0</v>
      </c>
      <c r="AW164" s="108">
        <v>277738</v>
      </c>
      <c r="AX164" s="108">
        <v>2680655</v>
      </c>
      <c r="AY164" s="108">
        <v>1194769</v>
      </c>
      <c r="AZ164" s="108">
        <v>3022922</v>
      </c>
      <c r="BA164" s="108">
        <v>937673</v>
      </c>
      <c r="BB164" s="108">
        <v>2501793</v>
      </c>
      <c r="BC164" s="108">
        <v>1106692</v>
      </c>
      <c r="BD164" s="108">
        <v>2434102</v>
      </c>
      <c r="BE164" s="108">
        <v>2191556</v>
      </c>
      <c r="BF164" s="108">
        <v>4528163</v>
      </c>
      <c r="BG164" s="108">
        <v>2262457</v>
      </c>
      <c r="BH164" s="108">
        <v>0</v>
      </c>
      <c r="BI164" s="108">
        <v>1293822</v>
      </c>
      <c r="BJ164" s="108">
        <v>1293822</v>
      </c>
      <c r="BK164" s="108">
        <v>-178</v>
      </c>
      <c r="BL164" s="108">
        <v>-178</v>
      </c>
      <c r="BM164" s="108">
        <v>569854</v>
      </c>
      <c r="BN164" s="108">
        <v>2779646</v>
      </c>
      <c r="BO164" s="108">
        <v>86797</v>
      </c>
      <c r="BP164" s="108">
        <v>275055</v>
      </c>
      <c r="BQ164" s="108"/>
      <c r="BR164" s="108"/>
      <c r="BS164" s="108"/>
      <c r="BT164" s="108"/>
      <c r="BV164" s="108"/>
      <c r="BW164" s="108"/>
      <c r="BX164" s="108"/>
      <c r="BY164" s="108"/>
      <c r="BZ164" s="108"/>
      <c r="CA164" s="108"/>
      <c r="CB164" s="108"/>
      <c r="CC164" s="108"/>
      <c r="CD164" s="108"/>
      <c r="CE164" s="108"/>
      <c r="CF164" s="108"/>
      <c r="CG164" s="108"/>
    </row>
    <row r="165" spans="1:85" hidden="1" outlineLevel="3" x14ac:dyDescent="0.25">
      <c r="A165" s="106" t="s">
        <v>1753</v>
      </c>
      <c r="B165" s="106">
        <f t="shared" si="24"/>
        <v>8</v>
      </c>
      <c r="C165" s="106" t="s">
        <v>296</v>
      </c>
      <c r="D165" s="106" t="s">
        <v>297</v>
      </c>
      <c r="E165" s="107">
        <f t="shared" si="26"/>
        <v>0</v>
      </c>
      <c r="F165" s="107">
        <f t="shared" si="28"/>
        <v>0</v>
      </c>
      <c r="G165" s="107">
        <f t="shared" si="29"/>
        <v>0</v>
      </c>
      <c r="H165" s="108">
        <f t="shared" si="27"/>
        <v>0</v>
      </c>
      <c r="I165" s="108">
        <f t="shared" si="22"/>
        <v>0</v>
      </c>
      <c r="J165" s="108">
        <f t="shared" si="23"/>
        <v>0</v>
      </c>
      <c r="K165" s="108">
        <f t="shared" si="25"/>
        <v>0</v>
      </c>
      <c r="L165" s="150"/>
      <c r="M165" s="108">
        <v>101989</v>
      </c>
      <c r="N165" s="108">
        <v>101989</v>
      </c>
      <c r="O165" s="108">
        <v>348020</v>
      </c>
      <c r="P165" s="108">
        <v>348020</v>
      </c>
      <c r="Q165" s="108">
        <v>348020</v>
      </c>
      <c r="R165" s="108">
        <v>348020</v>
      </c>
      <c r="S165" s="108">
        <v>568010</v>
      </c>
      <c r="T165" s="108">
        <v>219990</v>
      </c>
      <c r="U165" s="108">
        <v>0</v>
      </c>
      <c r="V165" s="108">
        <v>468555</v>
      </c>
      <c r="W165" s="108">
        <v>468555</v>
      </c>
      <c r="X165" s="108">
        <v>0</v>
      </c>
      <c r="Y165" s="108">
        <v>0</v>
      </c>
      <c r="Z165" s="108">
        <v>0</v>
      </c>
      <c r="AA165" s="108">
        <v>0</v>
      </c>
      <c r="AB165" s="108">
        <v>0</v>
      </c>
      <c r="AC165" s="108">
        <v>0</v>
      </c>
      <c r="AD165" s="108">
        <v>0</v>
      </c>
      <c r="AE165" s="108">
        <v>0</v>
      </c>
      <c r="AF165" s="108">
        <v>0</v>
      </c>
      <c r="AG165" s="108">
        <v>0</v>
      </c>
      <c r="AH165" s="108">
        <v>0</v>
      </c>
      <c r="AI165" s="108">
        <v>0</v>
      </c>
      <c r="AJ165" s="108">
        <v>0</v>
      </c>
      <c r="AK165" s="108">
        <v>0</v>
      </c>
      <c r="AL165" s="108">
        <v>0</v>
      </c>
      <c r="AM165" s="108">
        <v>0</v>
      </c>
      <c r="AN165" s="108">
        <v>0</v>
      </c>
      <c r="AO165" s="108">
        <v>0</v>
      </c>
      <c r="AP165" s="108">
        <v>0</v>
      </c>
      <c r="AQ165" s="108">
        <v>0</v>
      </c>
      <c r="AR165" s="108">
        <v>0</v>
      </c>
      <c r="AS165" s="108">
        <v>0</v>
      </c>
      <c r="AT165" s="108">
        <v>0</v>
      </c>
      <c r="AU165" s="108">
        <v>0</v>
      </c>
      <c r="AV165" s="108">
        <v>0</v>
      </c>
      <c r="AW165" s="108">
        <v>0</v>
      </c>
      <c r="AX165" s="108">
        <v>0</v>
      </c>
      <c r="AY165" s="108">
        <v>0</v>
      </c>
      <c r="AZ165" s="108">
        <v>0</v>
      </c>
      <c r="BA165" s="108">
        <v>0</v>
      </c>
      <c r="BB165" s="108">
        <v>0</v>
      </c>
      <c r="BC165" s="108">
        <v>0</v>
      </c>
      <c r="BD165" s="108">
        <v>0</v>
      </c>
      <c r="BE165" s="108">
        <v>0</v>
      </c>
      <c r="BF165" s="108">
        <v>0</v>
      </c>
      <c r="BG165" s="108">
        <v>0</v>
      </c>
      <c r="BH165" s="108">
        <v>0</v>
      </c>
      <c r="BI165" s="108">
        <v>0</v>
      </c>
      <c r="BJ165" s="108">
        <v>0</v>
      </c>
      <c r="BK165" s="108">
        <v>0</v>
      </c>
      <c r="BL165" s="108">
        <v>0</v>
      </c>
      <c r="BM165" s="108">
        <v>0</v>
      </c>
      <c r="BN165" s="108">
        <v>80164</v>
      </c>
      <c r="BO165" s="108">
        <v>0</v>
      </c>
      <c r="BP165" s="108">
        <v>0</v>
      </c>
      <c r="BQ165" s="108"/>
      <c r="BR165" s="108"/>
      <c r="BS165" s="108"/>
      <c r="BT165" s="108"/>
      <c r="BV165" s="108"/>
      <c r="BW165" s="108"/>
      <c r="BX165" s="108"/>
      <c r="BY165" s="108"/>
      <c r="BZ165" s="108"/>
      <c r="CA165" s="108"/>
      <c r="CB165" s="108"/>
      <c r="CC165" s="108"/>
      <c r="CD165" s="108"/>
      <c r="CE165" s="108"/>
      <c r="CF165" s="108"/>
      <c r="CG165" s="108"/>
    </row>
    <row r="166" spans="1:85" hidden="1" outlineLevel="3" x14ac:dyDescent="0.25">
      <c r="A166" s="106" t="s">
        <v>1753</v>
      </c>
      <c r="B166" s="106">
        <f t="shared" si="24"/>
        <v>8</v>
      </c>
      <c r="C166" s="106" t="s">
        <v>298</v>
      </c>
      <c r="D166" s="106" t="s">
        <v>299</v>
      </c>
      <c r="E166" s="107">
        <f t="shared" si="26"/>
        <v>0</v>
      </c>
      <c r="F166" s="107">
        <f t="shared" si="28"/>
        <v>0</v>
      </c>
      <c r="G166" s="107">
        <f t="shared" si="29"/>
        <v>0</v>
      </c>
      <c r="H166" s="108">
        <f t="shared" si="27"/>
        <v>0</v>
      </c>
      <c r="I166" s="108">
        <f t="shared" si="22"/>
        <v>0</v>
      </c>
      <c r="J166" s="108">
        <f t="shared" si="23"/>
        <v>0</v>
      </c>
      <c r="K166" s="108">
        <f t="shared" si="25"/>
        <v>0</v>
      </c>
      <c r="L166" s="150"/>
      <c r="M166" s="108">
        <v>255</v>
      </c>
      <c r="N166" s="108">
        <v>255</v>
      </c>
      <c r="O166" s="108">
        <v>0</v>
      </c>
      <c r="P166" s="108">
        <v>0</v>
      </c>
      <c r="Q166" s="108">
        <v>0</v>
      </c>
      <c r="R166" s="108">
        <v>0</v>
      </c>
      <c r="S166" s="108">
        <v>0</v>
      </c>
      <c r="T166" s="108">
        <v>0</v>
      </c>
      <c r="U166" s="108">
        <v>0</v>
      </c>
      <c r="V166" s="108">
        <v>0</v>
      </c>
      <c r="W166" s="108">
        <v>0</v>
      </c>
      <c r="X166" s="108">
        <v>0</v>
      </c>
      <c r="Y166" s="108">
        <v>0</v>
      </c>
      <c r="Z166" s="108">
        <v>258230</v>
      </c>
      <c r="AA166" s="108">
        <v>0</v>
      </c>
      <c r="AB166" s="108">
        <v>0</v>
      </c>
      <c r="AC166" s="108">
        <v>0</v>
      </c>
      <c r="AD166" s="108">
        <v>0</v>
      </c>
      <c r="AE166" s="108">
        <v>0</v>
      </c>
      <c r="AF166" s="108">
        <v>0</v>
      </c>
      <c r="AG166" s="108">
        <v>0</v>
      </c>
      <c r="AH166" s="108">
        <v>0</v>
      </c>
      <c r="AI166" s="108">
        <v>0</v>
      </c>
      <c r="AJ166" s="108">
        <v>0</v>
      </c>
      <c r="AK166" s="108">
        <v>0</v>
      </c>
      <c r="AL166" s="108">
        <v>0</v>
      </c>
      <c r="AM166" s="108">
        <v>0</v>
      </c>
      <c r="AN166" s="108">
        <v>0</v>
      </c>
      <c r="AO166" s="108">
        <v>0</v>
      </c>
      <c r="AP166" s="108">
        <v>0</v>
      </c>
      <c r="AQ166" s="108">
        <v>0</v>
      </c>
      <c r="AR166" s="108">
        <v>0</v>
      </c>
      <c r="AS166" s="108">
        <v>0</v>
      </c>
      <c r="AT166" s="108">
        <v>0</v>
      </c>
      <c r="AU166" s="108">
        <v>0</v>
      </c>
      <c r="AV166" s="108">
        <v>0</v>
      </c>
      <c r="AW166" s="108">
        <v>0</v>
      </c>
      <c r="AX166" s="108">
        <v>0</v>
      </c>
      <c r="AY166" s="108">
        <v>0</v>
      </c>
      <c r="AZ166" s="108">
        <v>0</v>
      </c>
      <c r="BA166" s="108">
        <v>0</v>
      </c>
      <c r="BB166" s="108">
        <v>0</v>
      </c>
      <c r="BC166" s="108">
        <v>0</v>
      </c>
      <c r="BD166" s="108">
        <v>0</v>
      </c>
      <c r="BE166" s="108">
        <v>0</v>
      </c>
      <c r="BF166" s="108">
        <v>0</v>
      </c>
      <c r="BG166" s="108">
        <v>0</v>
      </c>
      <c r="BH166" s="108">
        <v>0</v>
      </c>
      <c r="BI166" s="108">
        <v>0</v>
      </c>
      <c r="BJ166" s="108">
        <v>0</v>
      </c>
      <c r="BK166" s="108">
        <v>0</v>
      </c>
      <c r="BL166" s="108">
        <v>0</v>
      </c>
      <c r="BM166" s="108">
        <v>0</v>
      </c>
      <c r="BN166" s="108">
        <v>0</v>
      </c>
      <c r="BO166" s="108">
        <v>0</v>
      </c>
      <c r="BP166" s="108">
        <v>0</v>
      </c>
      <c r="BQ166" s="108"/>
      <c r="BR166" s="108"/>
      <c r="BS166" s="108"/>
      <c r="BT166" s="108"/>
      <c r="BV166" s="108"/>
      <c r="BW166" s="108"/>
      <c r="BX166" s="108"/>
      <c r="BY166" s="108"/>
      <c r="BZ166" s="108"/>
      <c r="CA166" s="108"/>
      <c r="CB166" s="108"/>
      <c r="CC166" s="108"/>
      <c r="CD166" s="108"/>
      <c r="CE166" s="108"/>
      <c r="CF166" s="108"/>
      <c r="CG166" s="108"/>
    </row>
    <row r="167" spans="1:85" hidden="1" outlineLevel="3" x14ac:dyDescent="0.25">
      <c r="A167" s="106" t="s">
        <v>1753</v>
      </c>
      <c r="B167" s="106">
        <f t="shared" si="24"/>
        <v>8</v>
      </c>
      <c r="C167" s="106" t="s">
        <v>300</v>
      </c>
      <c r="D167" s="106" t="s">
        <v>301</v>
      </c>
      <c r="E167" s="107">
        <f t="shared" si="26"/>
        <v>0</v>
      </c>
      <c r="F167" s="107">
        <f t="shared" si="28"/>
        <v>0</v>
      </c>
      <c r="G167" s="107">
        <f t="shared" si="29"/>
        <v>0</v>
      </c>
      <c r="H167" s="108">
        <f t="shared" si="27"/>
        <v>0</v>
      </c>
      <c r="I167" s="108">
        <f t="shared" si="22"/>
        <v>0</v>
      </c>
      <c r="J167" s="108">
        <f t="shared" si="23"/>
        <v>0</v>
      </c>
      <c r="K167" s="108">
        <f t="shared" si="25"/>
        <v>0</v>
      </c>
      <c r="L167" s="150"/>
      <c r="M167" s="108">
        <v>96867</v>
      </c>
      <c r="N167" s="108">
        <v>96867</v>
      </c>
      <c r="O167" s="108">
        <v>0</v>
      </c>
      <c r="P167" s="108">
        <v>0</v>
      </c>
      <c r="Q167" s="108">
        <v>0</v>
      </c>
      <c r="R167" s="108">
        <v>0</v>
      </c>
      <c r="S167" s="108">
        <v>0</v>
      </c>
      <c r="T167" s="108">
        <v>0</v>
      </c>
      <c r="U167" s="108">
        <v>0</v>
      </c>
      <c r="V167" s="108">
        <v>0</v>
      </c>
      <c r="W167" s="108">
        <v>0</v>
      </c>
      <c r="X167" s="108">
        <v>0</v>
      </c>
      <c r="Y167" s="108">
        <v>0</v>
      </c>
      <c r="Z167" s="108">
        <v>0</v>
      </c>
      <c r="AA167" s="108">
        <v>0</v>
      </c>
      <c r="AB167" s="108">
        <v>0</v>
      </c>
      <c r="AC167" s="108">
        <v>0</v>
      </c>
      <c r="AD167" s="108">
        <v>0</v>
      </c>
      <c r="AE167" s="108">
        <v>0</v>
      </c>
      <c r="AF167" s="108">
        <v>0</v>
      </c>
      <c r="AG167" s="108">
        <v>0</v>
      </c>
      <c r="AH167" s="108">
        <v>0</v>
      </c>
      <c r="AI167" s="108">
        <v>0</v>
      </c>
      <c r="AJ167" s="108">
        <v>0</v>
      </c>
      <c r="AK167" s="108">
        <v>0</v>
      </c>
      <c r="AL167" s="108">
        <v>0</v>
      </c>
      <c r="AM167" s="108">
        <v>0</v>
      </c>
      <c r="AN167" s="108">
        <v>0</v>
      </c>
      <c r="AO167" s="108">
        <v>0</v>
      </c>
      <c r="AP167" s="108">
        <v>0</v>
      </c>
      <c r="AQ167" s="108">
        <v>0</v>
      </c>
      <c r="AR167" s="108">
        <v>0</v>
      </c>
      <c r="AS167" s="108">
        <v>0</v>
      </c>
      <c r="AT167" s="108">
        <v>0</v>
      </c>
      <c r="AU167" s="108">
        <v>0</v>
      </c>
      <c r="AV167" s="108">
        <v>0</v>
      </c>
      <c r="AW167" s="108">
        <v>0</v>
      </c>
      <c r="AX167" s="108">
        <v>0</v>
      </c>
      <c r="AY167" s="108">
        <v>0</v>
      </c>
      <c r="AZ167" s="108">
        <v>0</v>
      </c>
      <c r="BA167" s="108">
        <v>0</v>
      </c>
      <c r="BB167" s="108">
        <v>0</v>
      </c>
      <c r="BC167" s="108">
        <v>0</v>
      </c>
      <c r="BD167" s="108">
        <v>0</v>
      </c>
      <c r="BE167" s="108">
        <v>0</v>
      </c>
      <c r="BF167" s="108">
        <v>0</v>
      </c>
      <c r="BG167" s="108">
        <v>0</v>
      </c>
      <c r="BH167" s="108">
        <v>0</v>
      </c>
      <c r="BI167" s="108">
        <v>0</v>
      </c>
      <c r="BJ167" s="108">
        <v>0</v>
      </c>
      <c r="BK167" s="108">
        <v>0</v>
      </c>
      <c r="BL167" s="108">
        <v>0</v>
      </c>
      <c r="BM167" s="108">
        <v>0</v>
      </c>
      <c r="BN167" s="108">
        <v>0</v>
      </c>
      <c r="BO167" s="108">
        <v>0</v>
      </c>
      <c r="BP167" s="108">
        <v>0</v>
      </c>
      <c r="BQ167" s="108"/>
      <c r="BR167" s="108"/>
      <c r="BS167" s="108"/>
      <c r="BT167" s="108"/>
      <c r="BV167" s="108"/>
      <c r="BW167" s="108"/>
      <c r="BX167" s="108"/>
      <c r="BY167" s="108"/>
      <c r="BZ167" s="108"/>
      <c r="CA167" s="108"/>
      <c r="CB167" s="108"/>
      <c r="CC167" s="108"/>
      <c r="CD167" s="108"/>
      <c r="CE167" s="108"/>
      <c r="CF167" s="108"/>
      <c r="CG167" s="108"/>
    </row>
    <row r="168" spans="1:85" hidden="1" outlineLevel="3" x14ac:dyDescent="0.25">
      <c r="A168" s="106" t="s">
        <v>1753</v>
      </c>
      <c r="B168" s="106">
        <f t="shared" si="24"/>
        <v>8</v>
      </c>
      <c r="C168" s="106" t="s">
        <v>302</v>
      </c>
      <c r="D168" s="106" t="s">
        <v>303</v>
      </c>
      <c r="E168" s="107">
        <f t="shared" si="26"/>
        <v>0</v>
      </c>
      <c r="F168" s="107">
        <f t="shared" si="28"/>
        <v>0</v>
      </c>
      <c r="G168" s="107">
        <f t="shared" si="29"/>
        <v>0</v>
      </c>
      <c r="H168" s="108">
        <f t="shared" si="27"/>
        <v>0</v>
      </c>
      <c r="I168" s="108">
        <f t="shared" si="22"/>
        <v>0</v>
      </c>
      <c r="J168" s="108">
        <f t="shared" si="23"/>
        <v>0</v>
      </c>
      <c r="K168" s="108">
        <f t="shared" si="25"/>
        <v>0</v>
      </c>
      <c r="L168" s="150"/>
      <c r="M168" s="108">
        <v>0</v>
      </c>
      <c r="N168" s="108">
        <v>108506</v>
      </c>
      <c r="O168" s="108">
        <v>108506</v>
      </c>
      <c r="P168" s="108">
        <v>136515</v>
      </c>
      <c r="Q168" s="108">
        <v>136515</v>
      </c>
      <c r="R168" s="108">
        <v>164524</v>
      </c>
      <c r="S168" s="108">
        <v>187019</v>
      </c>
      <c r="T168" s="108">
        <v>95920</v>
      </c>
      <c r="U168" s="108">
        <v>95920</v>
      </c>
      <c r="V168" s="108">
        <v>128913</v>
      </c>
      <c r="W168" s="108">
        <v>128913</v>
      </c>
      <c r="X168" s="108">
        <v>0</v>
      </c>
      <c r="Y168" s="108">
        <v>0</v>
      </c>
      <c r="Z168" s="108">
        <v>0</v>
      </c>
      <c r="AA168" s="108">
        <v>0</v>
      </c>
      <c r="AB168" s="108">
        <v>0</v>
      </c>
      <c r="AC168" s="108">
        <v>0</v>
      </c>
      <c r="AD168" s="108">
        <v>0</v>
      </c>
      <c r="AE168" s="108">
        <v>500440</v>
      </c>
      <c r="AF168" s="108">
        <v>0</v>
      </c>
      <c r="AG168" s="108">
        <v>0</v>
      </c>
      <c r="AH168" s="108">
        <v>0</v>
      </c>
      <c r="AI168" s="108">
        <v>0</v>
      </c>
      <c r="AJ168" s="108">
        <v>0</v>
      </c>
      <c r="AK168" s="108">
        <v>0</v>
      </c>
      <c r="AL168" s="108">
        <v>0</v>
      </c>
      <c r="AM168" s="108">
        <v>0</v>
      </c>
      <c r="AN168" s="108">
        <v>0</v>
      </c>
      <c r="AO168" s="108">
        <v>0</v>
      </c>
      <c r="AP168" s="108">
        <v>0</v>
      </c>
      <c r="AQ168" s="108">
        <v>0</v>
      </c>
      <c r="AR168" s="108">
        <v>0</v>
      </c>
      <c r="AS168" s="108">
        <v>0</v>
      </c>
      <c r="AT168" s="108">
        <v>0</v>
      </c>
      <c r="AU168" s="108">
        <v>0</v>
      </c>
      <c r="AV168" s="108">
        <v>0</v>
      </c>
      <c r="AW168" s="108">
        <v>0</v>
      </c>
      <c r="AX168" s="108">
        <v>0</v>
      </c>
      <c r="AY168" s="108">
        <v>0</v>
      </c>
      <c r="AZ168" s="108">
        <v>0</v>
      </c>
      <c r="BA168" s="108">
        <v>0</v>
      </c>
      <c r="BB168" s="108">
        <v>0</v>
      </c>
      <c r="BC168" s="108">
        <v>0</v>
      </c>
      <c r="BD168" s="108">
        <v>0</v>
      </c>
      <c r="BE168" s="108">
        <v>0</v>
      </c>
      <c r="BF168" s="108">
        <v>0</v>
      </c>
      <c r="BG168" s="108">
        <v>0</v>
      </c>
      <c r="BH168" s="108">
        <v>0</v>
      </c>
      <c r="BI168" s="108">
        <v>0</v>
      </c>
      <c r="BJ168" s="108">
        <v>0</v>
      </c>
      <c r="BK168" s="108">
        <v>0</v>
      </c>
      <c r="BL168" s="108">
        <v>0</v>
      </c>
      <c r="BM168" s="108">
        <v>0</v>
      </c>
      <c r="BN168" s="108">
        <v>0</v>
      </c>
      <c r="BO168" s="108">
        <v>0</v>
      </c>
      <c r="BP168" s="108">
        <v>0</v>
      </c>
      <c r="BQ168" s="108"/>
      <c r="BR168" s="108"/>
      <c r="BS168" s="108"/>
      <c r="BT168" s="108"/>
      <c r="BV168" s="108"/>
      <c r="BW168" s="108"/>
      <c r="BX168" s="108"/>
      <c r="BY168" s="108"/>
      <c r="BZ168" s="108"/>
      <c r="CA168" s="108"/>
      <c r="CB168" s="108"/>
      <c r="CC168" s="108"/>
      <c r="CD168" s="108"/>
      <c r="CE168" s="108"/>
      <c r="CF168" s="108"/>
      <c r="CG168" s="108"/>
    </row>
    <row r="169" spans="1:85" hidden="1" outlineLevel="3" x14ac:dyDescent="0.25">
      <c r="A169" s="106" t="s">
        <v>1753</v>
      </c>
      <c r="B169" s="106">
        <f t="shared" si="24"/>
        <v>8</v>
      </c>
      <c r="C169" s="106" t="s">
        <v>304</v>
      </c>
      <c r="D169" s="106" t="s">
        <v>305</v>
      </c>
      <c r="E169" s="107">
        <f t="shared" si="26"/>
        <v>0</v>
      </c>
      <c r="F169" s="107">
        <f t="shared" si="28"/>
        <v>0</v>
      </c>
      <c r="G169" s="107">
        <f t="shared" si="29"/>
        <v>0</v>
      </c>
      <c r="H169" s="108">
        <f t="shared" si="27"/>
        <v>0</v>
      </c>
      <c r="I169" s="108">
        <f t="shared" si="22"/>
        <v>0</v>
      </c>
      <c r="J169" s="108">
        <f t="shared" si="23"/>
        <v>0</v>
      </c>
      <c r="K169" s="108">
        <f t="shared" si="25"/>
        <v>0</v>
      </c>
      <c r="L169" s="150"/>
      <c r="M169" s="108">
        <v>0</v>
      </c>
      <c r="N169" s="108">
        <v>0</v>
      </c>
      <c r="O169" s="108">
        <v>0</v>
      </c>
      <c r="P169" s="108">
        <v>0</v>
      </c>
      <c r="Q169" s="108">
        <v>0</v>
      </c>
      <c r="R169" s="108">
        <v>0</v>
      </c>
      <c r="S169" s="108">
        <v>0</v>
      </c>
      <c r="T169" s="108">
        <v>359781</v>
      </c>
      <c r="U169" s="108">
        <v>0</v>
      </c>
      <c r="V169" s="108">
        <v>0</v>
      </c>
      <c r="W169" s="108">
        <v>0</v>
      </c>
      <c r="X169" s="108">
        <v>0</v>
      </c>
      <c r="Y169" s="108">
        <v>0</v>
      </c>
      <c r="Z169" s="108">
        <v>0</v>
      </c>
      <c r="AA169" s="108">
        <v>187013</v>
      </c>
      <c r="AB169" s="108">
        <v>263223</v>
      </c>
      <c r="AC169" s="108">
        <v>263223</v>
      </c>
      <c r="AD169" s="108">
        <v>340873</v>
      </c>
      <c r="AE169" s="108">
        <v>419190</v>
      </c>
      <c r="AF169" s="108">
        <v>504734</v>
      </c>
      <c r="AG169" s="108">
        <v>593378</v>
      </c>
      <c r="AH169" s="108">
        <v>679082</v>
      </c>
      <c r="AI169" s="108">
        <v>742192</v>
      </c>
      <c r="AJ169" s="108">
        <v>0</v>
      </c>
      <c r="AK169" s="108">
        <v>0</v>
      </c>
      <c r="AL169" s="108">
        <v>0</v>
      </c>
      <c r="AM169" s="108">
        <v>0</v>
      </c>
      <c r="AN169" s="108">
        <v>0</v>
      </c>
      <c r="AO169" s="108">
        <v>0</v>
      </c>
      <c r="AP169" s="108">
        <v>0</v>
      </c>
      <c r="AQ169" s="108">
        <v>0</v>
      </c>
      <c r="AR169" s="108">
        <v>0</v>
      </c>
      <c r="AS169" s="108">
        <v>0</v>
      </c>
      <c r="AT169" s="108">
        <v>0</v>
      </c>
      <c r="AU169" s="108">
        <v>0</v>
      </c>
      <c r="AV169" s="108">
        <v>0</v>
      </c>
      <c r="AW169" s="108">
        <v>0</v>
      </c>
      <c r="AX169" s="108">
        <v>0</v>
      </c>
      <c r="AY169" s="108">
        <v>0</v>
      </c>
      <c r="AZ169" s="108">
        <v>0</v>
      </c>
      <c r="BA169" s="108">
        <v>0</v>
      </c>
      <c r="BB169" s="108">
        <v>0</v>
      </c>
      <c r="BC169" s="108">
        <v>0</v>
      </c>
      <c r="BD169" s="108">
        <v>0</v>
      </c>
      <c r="BE169" s="108">
        <v>0</v>
      </c>
      <c r="BF169" s="108">
        <v>0</v>
      </c>
      <c r="BG169" s="108">
        <v>0</v>
      </c>
      <c r="BH169" s="108">
        <v>0</v>
      </c>
      <c r="BI169" s="108">
        <v>0</v>
      </c>
      <c r="BJ169" s="108">
        <v>0</v>
      </c>
      <c r="BK169" s="108">
        <v>0</v>
      </c>
      <c r="BL169" s="108">
        <v>0</v>
      </c>
      <c r="BM169" s="108">
        <v>0</v>
      </c>
      <c r="BN169" s="108">
        <v>0</v>
      </c>
      <c r="BO169" s="108">
        <v>0</v>
      </c>
      <c r="BP169" s="108">
        <v>0</v>
      </c>
      <c r="BQ169" s="108"/>
      <c r="BR169" s="108"/>
      <c r="BS169" s="108"/>
      <c r="BT169" s="108"/>
      <c r="BV169" s="108"/>
      <c r="BW169" s="108"/>
      <c r="BX169" s="108"/>
      <c r="BY169" s="108"/>
      <c r="BZ169" s="108"/>
      <c r="CA169" s="108"/>
      <c r="CB169" s="108"/>
      <c r="CC169" s="108"/>
      <c r="CD169" s="108"/>
      <c r="CE169" s="108"/>
      <c r="CF169" s="108"/>
      <c r="CG169" s="108"/>
    </row>
    <row r="170" spans="1:85" hidden="1" outlineLevel="3" x14ac:dyDescent="0.25">
      <c r="A170" s="106" t="s">
        <v>1753</v>
      </c>
      <c r="B170" s="106">
        <f t="shared" si="24"/>
        <v>8</v>
      </c>
      <c r="C170" s="106" t="s">
        <v>306</v>
      </c>
      <c r="D170" s="106" t="s">
        <v>307</v>
      </c>
      <c r="E170" s="107">
        <f t="shared" si="26"/>
        <v>0</v>
      </c>
      <c r="F170" s="107">
        <f t="shared" si="28"/>
        <v>0</v>
      </c>
      <c r="G170" s="107">
        <f t="shared" si="29"/>
        <v>0</v>
      </c>
      <c r="H170" s="108">
        <f t="shared" si="27"/>
        <v>0</v>
      </c>
      <c r="I170" s="108">
        <f t="shared" si="22"/>
        <v>122558</v>
      </c>
      <c r="J170" s="108">
        <f t="shared" si="23"/>
        <v>0</v>
      </c>
      <c r="K170" s="108">
        <f t="shared" si="25"/>
        <v>0</v>
      </c>
      <c r="L170" s="150"/>
      <c r="M170" s="108">
        <v>0</v>
      </c>
      <c r="N170" s="108">
        <v>0</v>
      </c>
      <c r="O170" s="108">
        <v>0</v>
      </c>
      <c r="P170" s="108">
        <v>0</v>
      </c>
      <c r="Q170" s="108">
        <v>0</v>
      </c>
      <c r="R170" s="108">
        <v>0</v>
      </c>
      <c r="S170" s="108">
        <v>0</v>
      </c>
      <c r="T170" s="108">
        <v>0</v>
      </c>
      <c r="U170" s="108">
        <v>0</v>
      </c>
      <c r="V170" s="108">
        <v>0</v>
      </c>
      <c r="W170" s="108">
        <v>0</v>
      </c>
      <c r="X170" s="108">
        <v>0</v>
      </c>
      <c r="Y170" s="108">
        <v>0</v>
      </c>
      <c r="Z170" s="108">
        <v>0</v>
      </c>
      <c r="AA170" s="108">
        <v>0</v>
      </c>
      <c r="AB170" s="108">
        <v>0</v>
      </c>
      <c r="AC170" s="108">
        <v>0</v>
      </c>
      <c r="AD170" s="108">
        <v>0</v>
      </c>
      <c r="AE170" s="108">
        <v>0</v>
      </c>
      <c r="AF170" s="108">
        <v>0</v>
      </c>
      <c r="AG170" s="108">
        <v>0</v>
      </c>
      <c r="AH170" s="108">
        <v>0</v>
      </c>
      <c r="AI170" s="108">
        <v>0</v>
      </c>
      <c r="AJ170" s="108">
        <v>0</v>
      </c>
      <c r="AK170" s="108">
        <v>0</v>
      </c>
      <c r="AL170" s="108">
        <v>0</v>
      </c>
      <c r="AM170" s="108">
        <v>0</v>
      </c>
      <c r="AN170" s="108">
        <v>0</v>
      </c>
      <c r="AO170" s="108">
        <v>0</v>
      </c>
      <c r="AP170" s="108">
        <v>0</v>
      </c>
      <c r="AQ170" s="108">
        <v>0</v>
      </c>
      <c r="AR170" s="108">
        <v>0</v>
      </c>
      <c r="AS170" s="108">
        <v>0</v>
      </c>
      <c r="AT170" s="108">
        <v>0</v>
      </c>
      <c r="AU170" s="108">
        <v>0</v>
      </c>
      <c r="AV170" s="108">
        <v>0</v>
      </c>
      <c r="AW170" s="108">
        <v>0</v>
      </c>
      <c r="AX170" s="108">
        <v>0</v>
      </c>
      <c r="AY170" s="108">
        <v>0</v>
      </c>
      <c r="AZ170" s="108">
        <v>0</v>
      </c>
      <c r="BA170" s="108">
        <v>0</v>
      </c>
      <c r="BB170" s="108">
        <v>0</v>
      </c>
      <c r="BC170" s="108">
        <v>0</v>
      </c>
      <c r="BD170" s="108">
        <v>122558</v>
      </c>
      <c r="BE170" s="108">
        <v>122558</v>
      </c>
      <c r="BF170" s="108">
        <v>122558</v>
      </c>
      <c r="BG170" s="108">
        <v>122558</v>
      </c>
      <c r="BH170" s="108">
        <v>0</v>
      </c>
      <c r="BI170" s="108">
        <v>0</v>
      </c>
      <c r="BJ170" s="169">
        <v>0</v>
      </c>
      <c r="BK170" s="169">
        <v>0</v>
      </c>
      <c r="BL170" s="108">
        <v>0</v>
      </c>
      <c r="BM170" s="108">
        <v>0</v>
      </c>
      <c r="BN170" s="108">
        <v>0</v>
      </c>
      <c r="BO170" s="108">
        <v>0</v>
      </c>
      <c r="BP170" s="108">
        <v>0</v>
      </c>
      <c r="BQ170" s="108"/>
      <c r="BR170" s="108"/>
      <c r="BS170" s="108"/>
      <c r="BT170" s="108"/>
      <c r="BV170" s="108"/>
      <c r="BW170" s="108"/>
      <c r="BX170" s="108"/>
      <c r="BY170" s="108"/>
      <c r="BZ170" s="108"/>
      <c r="CA170" s="108"/>
      <c r="CB170" s="108"/>
      <c r="CC170" s="108"/>
      <c r="CD170" s="108"/>
      <c r="CE170" s="108"/>
      <c r="CF170" s="108"/>
      <c r="CG170" s="108"/>
    </row>
    <row r="171" spans="1:85" hidden="1" outlineLevel="3" x14ac:dyDescent="0.25">
      <c r="A171" s="106" t="s">
        <v>1753</v>
      </c>
      <c r="B171" s="106">
        <f t="shared" si="24"/>
        <v>8</v>
      </c>
      <c r="C171" s="106" t="s">
        <v>308</v>
      </c>
      <c r="D171" s="106" t="s">
        <v>309</v>
      </c>
      <c r="E171" s="107">
        <f t="shared" si="26"/>
        <v>0</v>
      </c>
      <c r="F171" s="107">
        <f t="shared" si="28"/>
        <v>0</v>
      </c>
      <c r="G171" s="107">
        <f t="shared" si="29"/>
        <v>0</v>
      </c>
      <c r="H171" s="108">
        <f t="shared" si="27"/>
        <v>0</v>
      </c>
      <c r="I171" s="108">
        <f t="shared" si="22"/>
        <v>265397</v>
      </c>
      <c r="J171" s="108">
        <f t="shared" si="23"/>
        <v>-7731</v>
      </c>
      <c r="K171" s="108">
        <f t="shared" si="25"/>
        <v>0</v>
      </c>
      <c r="L171" s="150"/>
      <c r="M171" s="108">
        <v>0</v>
      </c>
      <c r="N171" s="108">
        <v>0</v>
      </c>
      <c r="O171" s="108">
        <v>0</v>
      </c>
      <c r="P171" s="108">
        <v>0</v>
      </c>
      <c r="Q171" s="108">
        <v>0</v>
      </c>
      <c r="R171" s="108">
        <v>0</v>
      </c>
      <c r="S171" s="108">
        <v>0</v>
      </c>
      <c r="T171" s="108">
        <v>0</v>
      </c>
      <c r="U171" s="108">
        <v>0</v>
      </c>
      <c r="V171" s="108">
        <v>0</v>
      </c>
      <c r="W171" s="108">
        <v>0</v>
      </c>
      <c r="X171" s="108">
        <v>0</v>
      </c>
      <c r="Y171" s="108">
        <v>0</v>
      </c>
      <c r="Z171" s="108">
        <v>0</v>
      </c>
      <c r="AA171" s="108">
        <v>0</v>
      </c>
      <c r="AB171" s="108">
        <v>0</v>
      </c>
      <c r="AC171" s="108">
        <v>0</v>
      </c>
      <c r="AD171" s="108">
        <v>0</v>
      </c>
      <c r="AE171" s="108">
        <v>0</v>
      </c>
      <c r="AF171" s="108">
        <v>0</v>
      </c>
      <c r="AG171" s="108">
        <v>0</v>
      </c>
      <c r="AH171" s="108">
        <v>0</v>
      </c>
      <c r="AI171" s="108">
        <v>0</v>
      </c>
      <c r="AJ171" s="108">
        <v>0</v>
      </c>
      <c r="AK171" s="108">
        <v>0</v>
      </c>
      <c r="AL171" s="108">
        <v>0</v>
      </c>
      <c r="AM171" s="108">
        <v>0</v>
      </c>
      <c r="AN171" s="108">
        <v>0</v>
      </c>
      <c r="AO171" s="108">
        <v>0</v>
      </c>
      <c r="AP171" s="108">
        <v>0</v>
      </c>
      <c r="AQ171" s="108">
        <v>0</v>
      </c>
      <c r="AR171" s="108">
        <v>0</v>
      </c>
      <c r="AS171" s="108">
        <v>0</v>
      </c>
      <c r="AT171" s="108">
        <v>0</v>
      </c>
      <c r="AU171" s="108">
        <v>0</v>
      </c>
      <c r="AV171" s="108">
        <v>0</v>
      </c>
      <c r="AW171" s="108">
        <v>0</v>
      </c>
      <c r="AX171" s="108">
        <v>0</v>
      </c>
      <c r="AY171" s="108">
        <v>0</v>
      </c>
      <c r="AZ171" s="108">
        <v>0</v>
      </c>
      <c r="BA171" s="108">
        <v>0</v>
      </c>
      <c r="BB171" s="108">
        <v>0</v>
      </c>
      <c r="BC171" s="108">
        <v>0</v>
      </c>
      <c r="BD171" s="108">
        <v>265397</v>
      </c>
      <c r="BE171" s="108">
        <v>265397</v>
      </c>
      <c r="BF171" s="108">
        <v>265397</v>
      </c>
      <c r="BG171" s="108">
        <v>265397</v>
      </c>
      <c r="BH171" s="108">
        <v>0</v>
      </c>
      <c r="BI171" s="108">
        <v>0</v>
      </c>
      <c r="BJ171" s="169">
        <v>-56613</v>
      </c>
      <c r="BK171" s="169">
        <v>0</v>
      </c>
      <c r="BL171" s="108">
        <v>-7731</v>
      </c>
      <c r="BM171" s="108">
        <v>-7731</v>
      </c>
      <c r="BN171" s="108">
        <v>-7731</v>
      </c>
      <c r="BO171" s="108">
        <v>-7731</v>
      </c>
      <c r="BP171" s="108">
        <v>-7731</v>
      </c>
      <c r="BQ171" s="108"/>
      <c r="BR171" s="108"/>
      <c r="BS171" s="108"/>
      <c r="BT171" s="108"/>
      <c r="BV171" s="108"/>
      <c r="BW171" s="108"/>
      <c r="BX171" s="108"/>
      <c r="BY171" s="108"/>
      <c r="BZ171" s="108"/>
      <c r="CA171" s="108"/>
      <c r="CB171" s="108"/>
      <c r="CC171" s="108"/>
      <c r="CD171" s="108"/>
      <c r="CE171" s="108"/>
      <c r="CF171" s="108"/>
      <c r="CG171" s="108"/>
    </row>
    <row r="172" spans="1:85" hidden="1" outlineLevel="3" x14ac:dyDescent="0.25">
      <c r="A172" s="106" t="s">
        <v>1753</v>
      </c>
      <c r="B172" s="106">
        <f t="shared" si="24"/>
        <v>8</v>
      </c>
      <c r="C172" s="106" t="s">
        <v>310</v>
      </c>
      <c r="D172" s="106" t="s">
        <v>311</v>
      </c>
      <c r="E172" s="107">
        <f t="shared" si="26"/>
        <v>0</v>
      </c>
      <c r="F172" s="107">
        <f t="shared" si="28"/>
        <v>0</v>
      </c>
      <c r="G172" s="107">
        <f t="shared" si="29"/>
        <v>0</v>
      </c>
      <c r="H172" s="108">
        <f t="shared" si="27"/>
        <v>0</v>
      </c>
      <c r="I172" s="108">
        <f t="shared" si="22"/>
        <v>172313</v>
      </c>
      <c r="J172" s="108">
        <f t="shared" si="23"/>
        <v>0</v>
      </c>
      <c r="K172" s="108">
        <f t="shared" si="25"/>
        <v>0</v>
      </c>
      <c r="L172" s="150"/>
      <c r="M172" s="108">
        <v>0</v>
      </c>
      <c r="N172" s="108">
        <v>0</v>
      </c>
      <c r="O172" s="108">
        <v>0</v>
      </c>
      <c r="P172" s="108">
        <v>0</v>
      </c>
      <c r="Q172" s="108">
        <v>0</v>
      </c>
      <c r="R172" s="108">
        <v>0</v>
      </c>
      <c r="S172" s="108">
        <v>0</v>
      </c>
      <c r="T172" s="108">
        <v>0</v>
      </c>
      <c r="U172" s="108">
        <v>0</v>
      </c>
      <c r="V172" s="108">
        <v>0</v>
      </c>
      <c r="W172" s="108">
        <v>0</v>
      </c>
      <c r="X172" s="108">
        <v>0</v>
      </c>
      <c r="Y172" s="108">
        <v>0</v>
      </c>
      <c r="Z172" s="108">
        <v>0</v>
      </c>
      <c r="AA172" s="108">
        <v>0</v>
      </c>
      <c r="AB172" s="108">
        <v>0</v>
      </c>
      <c r="AC172" s="108">
        <v>0</v>
      </c>
      <c r="AD172" s="108">
        <v>0</v>
      </c>
      <c r="AE172" s="108">
        <v>0</v>
      </c>
      <c r="AF172" s="108">
        <v>0</v>
      </c>
      <c r="AG172" s="108">
        <v>0</v>
      </c>
      <c r="AH172" s="108">
        <v>0</v>
      </c>
      <c r="AI172" s="108">
        <v>0</v>
      </c>
      <c r="AJ172" s="108">
        <v>0</v>
      </c>
      <c r="AK172" s="108">
        <v>0</v>
      </c>
      <c r="AL172" s="108">
        <v>0</v>
      </c>
      <c r="AM172" s="108">
        <v>0</v>
      </c>
      <c r="AN172" s="108">
        <v>0</v>
      </c>
      <c r="AO172" s="108">
        <v>0</v>
      </c>
      <c r="AP172" s="108">
        <v>0</v>
      </c>
      <c r="AQ172" s="108">
        <v>0</v>
      </c>
      <c r="AR172" s="108">
        <v>0</v>
      </c>
      <c r="AS172" s="108">
        <v>0</v>
      </c>
      <c r="AT172" s="108">
        <v>0</v>
      </c>
      <c r="AU172" s="108">
        <v>0</v>
      </c>
      <c r="AV172" s="108">
        <v>0</v>
      </c>
      <c r="AW172" s="108">
        <v>0</v>
      </c>
      <c r="AX172" s="108">
        <v>0</v>
      </c>
      <c r="AY172" s="108">
        <v>0</v>
      </c>
      <c r="AZ172" s="108">
        <v>0</v>
      </c>
      <c r="BA172" s="108">
        <v>0</v>
      </c>
      <c r="BB172" s="108">
        <v>0</v>
      </c>
      <c r="BC172" s="108">
        <v>0</v>
      </c>
      <c r="BD172" s="108">
        <v>172313</v>
      </c>
      <c r="BE172" s="108">
        <v>172313</v>
      </c>
      <c r="BF172" s="108">
        <v>172313</v>
      </c>
      <c r="BG172" s="108">
        <v>172313</v>
      </c>
      <c r="BH172" s="108">
        <v>0</v>
      </c>
      <c r="BI172" s="108">
        <v>0</v>
      </c>
      <c r="BJ172" s="169">
        <v>0</v>
      </c>
      <c r="BK172" s="169">
        <v>0</v>
      </c>
      <c r="BL172" s="108">
        <v>0</v>
      </c>
      <c r="BM172" s="108">
        <v>0</v>
      </c>
      <c r="BN172" s="108">
        <v>0</v>
      </c>
      <c r="BO172" s="108">
        <v>0</v>
      </c>
      <c r="BP172" s="108">
        <v>0</v>
      </c>
      <c r="BQ172" s="108"/>
      <c r="BR172" s="108"/>
      <c r="BS172" s="108"/>
      <c r="BT172" s="108"/>
      <c r="BV172" s="108"/>
      <c r="BW172" s="108"/>
      <c r="BX172" s="108"/>
      <c r="BY172" s="108"/>
      <c r="BZ172" s="108"/>
      <c r="CA172" s="108"/>
      <c r="CB172" s="108"/>
      <c r="CC172" s="108"/>
      <c r="CD172" s="108"/>
      <c r="CE172" s="108"/>
      <c r="CF172" s="108"/>
      <c r="CG172" s="108"/>
    </row>
    <row r="173" spans="1:85" hidden="1" outlineLevel="3" x14ac:dyDescent="0.25">
      <c r="A173" s="106" t="s">
        <v>1753</v>
      </c>
      <c r="B173" s="106">
        <f t="shared" si="24"/>
        <v>8</v>
      </c>
      <c r="C173" s="106" t="s">
        <v>312</v>
      </c>
      <c r="D173" s="106" t="s">
        <v>313</v>
      </c>
      <c r="E173" s="107">
        <f t="shared" si="26"/>
        <v>0</v>
      </c>
      <c r="F173" s="107">
        <f t="shared" si="28"/>
        <v>0</v>
      </c>
      <c r="G173" s="107">
        <f t="shared" si="29"/>
        <v>0</v>
      </c>
      <c r="H173" s="108">
        <f t="shared" si="27"/>
        <v>0</v>
      </c>
      <c r="I173" s="108">
        <f t="shared" si="22"/>
        <v>234108</v>
      </c>
      <c r="J173" s="108">
        <f t="shared" si="23"/>
        <v>-28980</v>
      </c>
      <c r="K173" s="108">
        <f t="shared" si="25"/>
        <v>0</v>
      </c>
      <c r="L173" s="150"/>
      <c r="M173" s="108">
        <v>0</v>
      </c>
      <c r="N173" s="108">
        <v>0</v>
      </c>
      <c r="O173" s="108">
        <v>0</v>
      </c>
      <c r="P173" s="108">
        <v>0</v>
      </c>
      <c r="Q173" s="108">
        <v>0</v>
      </c>
      <c r="R173" s="108">
        <v>0</v>
      </c>
      <c r="S173" s="108">
        <v>0</v>
      </c>
      <c r="T173" s="108">
        <v>0</v>
      </c>
      <c r="U173" s="108">
        <v>0</v>
      </c>
      <c r="V173" s="108">
        <v>0</v>
      </c>
      <c r="W173" s="108">
        <v>0</v>
      </c>
      <c r="X173" s="108">
        <v>0</v>
      </c>
      <c r="Y173" s="108">
        <v>0</v>
      </c>
      <c r="Z173" s="108">
        <v>0</v>
      </c>
      <c r="AA173" s="108">
        <v>0</v>
      </c>
      <c r="AB173" s="108">
        <v>0</v>
      </c>
      <c r="AC173" s="108">
        <v>0</v>
      </c>
      <c r="AD173" s="108">
        <v>0</v>
      </c>
      <c r="AE173" s="108">
        <v>0</v>
      </c>
      <c r="AF173" s="108">
        <v>0</v>
      </c>
      <c r="AG173" s="108">
        <v>0</v>
      </c>
      <c r="AH173" s="108">
        <v>0</v>
      </c>
      <c r="AI173" s="108">
        <v>0</v>
      </c>
      <c r="AJ173" s="108">
        <v>0</v>
      </c>
      <c r="AK173" s="108">
        <v>0</v>
      </c>
      <c r="AL173" s="108">
        <v>0</v>
      </c>
      <c r="AM173" s="108">
        <v>0</v>
      </c>
      <c r="AN173" s="108">
        <v>0</v>
      </c>
      <c r="AO173" s="108">
        <v>0</v>
      </c>
      <c r="AP173" s="108">
        <v>0</v>
      </c>
      <c r="AQ173" s="108">
        <v>0</v>
      </c>
      <c r="AR173" s="108">
        <v>0</v>
      </c>
      <c r="AS173" s="108">
        <v>0</v>
      </c>
      <c r="AT173" s="108">
        <v>0</v>
      </c>
      <c r="AU173" s="108">
        <v>0</v>
      </c>
      <c r="AV173" s="108">
        <v>0</v>
      </c>
      <c r="AW173" s="108">
        <v>0</v>
      </c>
      <c r="AX173" s="108">
        <v>0</v>
      </c>
      <c r="AY173" s="108">
        <v>0</v>
      </c>
      <c r="AZ173" s="108">
        <v>0</v>
      </c>
      <c r="BA173" s="108">
        <v>0</v>
      </c>
      <c r="BB173" s="108">
        <v>0</v>
      </c>
      <c r="BC173" s="108">
        <v>0</v>
      </c>
      <c r="BD173" s="108">
        <v>234108</v>
      </c>
      <c r="BE173" s="108">
        <v>234108</v>
      </c>
      <c r="BF173" s="108">
        <v>234108</v>
      </c>
      <c r="BG173" s="108">
        <v>234108</v>
      </c>
      <c r="BH173" s="108">
        <v>0</v>
      </c>
      <c r="BI173" s="108">
        <v>0</v>
      </c>
      <c r="BJ173" s="169">
        <v>-234108</v>
      </c>
      <c r="BK173" s="169">
        <v>0</v>
      </c>
      <c r="BL173" s="108">
        <v>-28980</v>
      </c>
      <c r="BM173" s="108">
        <v>-28980</v>
      </c>
      <c r="BN173" s="108">
        <v>-28980</v>
      </c>
      <c r="BO173" s="108">
        <v>-28980</v>
      </c>
      <c r="BP173" s="108">
        <v>-28980</v>
      </c>
      <c r="BQ173" s="108"/>
      <c r="BR173" s="108"/>
      <c r="BS173" s="108"/>
      <c r="BT173" s="108"/>
      <c r="BV173" s="108"/>
      <c r="BW173" s="108"/>
      <c r="BX173" s="108"/>
      <c r="BY173" s="108"/>
      <c r="BZ173" s="108"/>
      <c r="CA173" s="108"/>
      <c r="CB173" s="108"/>
      <c r="CC173" s="108"/>
      <c r="CD173" s="108"/>
      <c r="CE173" s="108"/>
      <c r="CF173" s="108"/>
      <c r="CG173" s="108"/>
    </row>
    <row r="174" spans="1:85" hidden="1" outlineLevel="3" x14ac:dyDescent="0.25">
      <c r="A174" s="106" t="s">
        <v>1753</v>
      </c>
      <c r="B174" s="106">
        <f t="shared" si="24"/>
        <v>8</v>
      </c>
      <c r="C174" s="106" t="s">
        <v>314</v>
      </c>
      <c r="D174" s="106" t="s">
        <v>315</v>
      </c>
      <c r="E174" s="107">
        <f t="shared" si="26"/>
        <v>0</v>
      </c>
      <c r="F174" s="107">
        <f t="shared" si="28"/>
        <v>0</v>
      </c>
      <c r="G174" s="107">
        <f t="shared" si="29"/>
        <v>0</v>
      </c>
      <c r="H174" s="108">
        <f t="shared" si="27"/>
        <v>0</v>
      </c>
      <c r="I174" s="108">
        <f t="shared" si="22"/>
        <v>88258</v>
      </c>
      <c r="J174" s="108">
        <f t="shared" si="23"/>
        <v>0</v>
      </c>
      <c r="K174" s="108">
        <f t="shared" si="25"/>
        <v>0</v>
      </c>
      <c r="L174" s="150"/>
      <c r="M174" s="108">
        <v>0</v>
      </c>
      <c r="N174" s="108">
        <v>0</v>
      </c>
      <c r="O174" s="108">
        <v>0</v>
      </c>
      <c r="P174" s="108">
        <v>0</v>
      </c>
      <c r="Q174" s="108">
        <v>0</v>
      </c>
      <c r="R174" s="108">
        <v>0</v>
      </c>
      <c r="S174" s="108">
        <v>0</v>
      </c>
      <c r="T174" s="108">
        <v>0</v>
      </c>
      <c r="U174" s="108">
        <v>0</v>
      </c>
      <c r="V174" s="108">
        <v>0</v>
      </c>
      <c r="W174" s="108">
        <v>0</v>
      </c>
      <c r="X174" s="108">
        <v>0</v>
      </c>
      <c r="Y174" s="108">
        <v>0</v>
      </c>
      <c r="Z174" s="108">
        <v>0</v>
      </c>
      <c r="AA174" s="108">
        <v>0</v>
      </c>
      <c r="AB174" s="108">
        <v>0</v>
      </c>
      <c r="AC174" s="108">
        <v>0</v>
      </c>
      <c r="AD174" s="108">
        <v>0</v>
      </c>
      <c r="AE174" s="108">
        <v>0</v>
      </c>
      <c r="AF174" s="108">
        <v>0</v>
      </c>
      <c r="AG174" s="108">
        <v>0</v>
      </c>
      <c r="AH174" s="108">
        <v>0</v>
      </c>
      <c r="AI174" s="108">
        <v>0</v>
      </c>
      <c r="AJ174" s="108">
        <v>0</v>
      </c>
      <c r="AK174" s="108">
        <v>0</v>
      </c>
      <c r="AL174" s="108">
        <v>0</v>
      </c>
      <c r="AM174" s="108">
        <v>0</v>
      </c>
      <c r="AN174" s="108">
        <v>0</v>
      </c>
      <c r="AO174" s="108">
        <v>0</v>
      </c>
      <c r="AP174" s="108">
        <v>0</v>
      </c>
      <c r="AQ174" s="108">
        <v>0</v>
      </c>
      <c r="AR174" s="108">
        <v>0</v>
      </c>
      <c r="AS174" s="108">
        <v>0</v>
      </c>
      <c r="AT174" s="108">
        <v>0</v>
      </c>
      <c r="AU174" s="108">
        <v>0</v>
      </c>
      <c r="AV174" s="108">
        <v>0</v>
      </c>
      <c r="AW174" s="108">
        <v>0</v>
      </c>
      <c r="AX174" s="108">
        <v>0</v>
      </c>
      <c r="AY174" s="108">
        <v>0</v>
      </c>
      <c r="AZ174" s="108">
        <v>0</v>
      </c>
      <c r="BA174" s="108">
        <v>0</v>
      </c>
      <c r="BB174" s="108">
        <v>0</v>
      </c>
      <c r="BC174" s="108">
        <v>0</v>
      </c>
      <c r="BD174" s="108">
        <v>88258</v>
      </c>
      <c r="BE174" s="108">
        <v>88258</v>
      </c>
      <c r="BF174" s="108">
        <v>88258</v>
      </c>
      <c r="BG174" s="108">
        <v>88258</v>
      </c>
      <c r="BH174" s="108">
        <v>0</v>
      </c>
      <c r="BI174" s="108">
        <v>0</v>
      </c>
      <c r="BJ174" s="169">
        <v>0</v>
      </c>
      <c r="BK174" s="169">
        <v>0</v>
      </c>
      <c r="BL174" s="108">
        <v>0</v>
      </c>
      <c r="BM174" s="108">
        <v>0</v>
      </c>
      <c r="BN174" s="108">
        <v>0</v>
      </c>
      <c r="BO174" s="108">
        <v>0</v>
      </c>
      <c r="BP174" s="108">
        <v>0</v>
      </c>
      <c r="BQ174" s="108"/>
      <c r="BR174" s="108"/>
      <c r="BS174" s="108"/>
      <c r="BT174" s="108"/>
      <c r="BV174" s="108"/>
      <c r="BW174" s="108"/>
      <c r="BX174" s="108"/>
      <c r="BY174" s="108"/>
      <c r="BZ174" s="108"/>
      <c r="CA174" s="108"/>
      <c r="CB174" s="108"/>
      <c r="CC174" s="108"/>
      <c r="CD174" s="108"/>
      <c r="CE174" s="108"/>
      <c r="CF174" s="108"/>
      <c r="CG174" s="108"/>
    </row>
    <row r="175" spans="1:85" hidden="1" outlineLevel="3" x14ac:dyDescent="0.25">
      <c r="A175" s="106"/>
      <c r="B175" s="106">
        <f t="shared" si="24"/>
        <v>8</v>
      </c>
      <c r="C175" s="106" t="s">
        <v>1991</v>
      </c>
      <c r="D175" s="106" t="s">
        <v>1992</v>
      </c>
      <c r="E175" s="107"/>
      <c r="F175" s="107"/>
      <c r="G175" s="107"/>
      <c r="H175" s="108"/>
      <c r="I175" s="108">
        <f t="shared" si="22"/>
        <v>0</v>
      </c>
      <c r="J175" s="108">
        <f t="shared" si="23"/>
        <v>182426</v>
      </c>
      <c r="K175" s="108"/>
      <c r="L175" s="150"/>
      <c r="M175" s="108"/>
      <c r="N175" s="108"/>
      <c r="O175" s="108"/>
      <c r="P175" s="108"/>
      <c r="Q175" s="108"/>
      <c r="R175" s="108"/>
      <c r="S175" s="108"/>
      <c r="T175" s="108"/>
      <c r="U175" s="108"/>
      <c r="V175" s="108"/>
      <c r="W175" s="108"/>
      <c r="X175" s="108"/>
      <c r="Y175" s="108"/>
      <c r="Z175" s="108"/>
      <c r="AA175" s="108"/>
      <c r="AB175" s="108"/>
      <c r="AC175" s="108"/>
      <c r="AD175" s="108"/>
      <c r="AE175" s="108"/>
      <c r="AF175" s="108"/>
      <c r="AG175" s="108"/>
      <c r="AH175" s="108"/>
      <c r="AI175" s="108"/>
      <c r="AJ175" s="108"/>
      <c r="AK175" s="108"/>
      <c r="AL175" s="108"/>
      <c r="AM175" s="108"/>
      <c r="AN175" s="108"/>
      <c r="AO175" s="108"/>
      <c r="AP175" s="108"/>
      <c r="AQ175" s="108"/>
      <c r="AR175" s="108"/>
      <c r="AS175" s="108"/>
      <c r="AT175" s="108"/>
      <c r="AU175" s="108"/>
      <c r="AV175" s="108"/>
      <c r="AW175" s="108"/>
      <c r="AX175" s="108"/>
      <c r="AY175" s="108"/>
      <c r="AZ175" s="108"/>
      <c r="BA175" s="108"/>
      <c r="BB175" s="108"/>
      <c r="BC175" s="108"/>
      <c r="BD175" s="108"/>
      <c r="BE175" s="108"/>
      <c r="BF175" s="108"/>
      <c r="BG175" s="108"/>
      <c r="BH175" s="108"/>
      <c r="BI175" s="108">
        <v>0</v>
      </c>
      <c r="BJ175" s="169">
        <v>0</v>
      </c>
      <c r="BK175" s="169">
        <v>182426</v>
      </c>
      <c r="BL175" s="108">
        <v>182426</v>
      </c>
      <c r="BM175" s="108">
        <v>182426</v>
      </c>
      <c r="BN175" s="108">
        <v>182426</v>
      </c>
      <c r="BO175" s="108">
        <v>182426</v>
      </c>
      <c r="BP175" s="108">
        <v>182426</v>
      </c>
      <c r="BQ175" s="108"/>
      <c r="BR175" s="108"/>
      <c r="BS175" s="108"/>
      <c r="BT175" s="108"/>
      <c r="BV175" s="108"/>
      <c r="BW175" s="108"/>
      <c r="BX175" s="108"/>
      <c r="BY175" s="108"/>
      <c r="BZ175" s="108"/>
      <c r="CA175" s="108"/>
      <c r="CB175" s="108"/>
      <c r="CC175" s="108"/>
      <c r="CD175" s="108"/>
      <c r="CE175" s="108"/>
      <c r="CF175" s="108"/>
      <c r="CG175" s="108"/>
    </row>
    <row r="176" spans="1:85" hidden="1" outlineLevel="3" x14ac:dyDescent="0.25">
      <c r="A176" s="106"/>
      <c r="B176" s="106">
        <f t="shared" si="24"/>
        <v>8</v>
      </c>
      <c r="C176" s="106" t="s">
        <v>1993</v>
      </c>
      <c r="D176" s="106" t="s">
        <v>1994</v>
      </c>
      <c r="E176" s="107"/>
      <c r="F176" s="107"/>
      <c r="G176" s="107"/>
      <c r="H176" s="108"/>
      <c r="I176" s="108">
        <f t="shared" si="22"/>
        <v>0</v>
      </c>
      <c r="J176" s="108">
        <f t="shared" si="23"/>
        <v>484263</v>
      </c>
      <c r="K176" s="108"/>
      <c r="L176" s="150"/>
      <c r="M176" s="108"/>
      <c r="N176" s="108"/>
      <c r="O176" s="108"/>
      <c r="P176" s="108"/>
      <c r="Q176" s="108"/>
      <c r="R176" s="108"/>
      <c r="S176" s="108"/>
      <c r="T176" s="108"/>
      <c r="U176" s="108"/>
      <c r="V176" s="108"/>
      <c r="W176" s="108"/>
      <c r="X176" s="108"/>
      <c r="Y176" s="108"/>
      <c r="Z176" s="108"/>
      <c r="AA176" s="108"/>
      <c r="AB176" s="108"/>
      <c r="AC176" s="108"/>
      <c r="AD176" s="108"/>
      <c r="AE176" s="108"/>
      <c r="AF176" s="108"/>
      <c r="AG176" s="108"/>
      <c r="AH176" s="108"/>
      <c r="AI176" s="108"/>
      <c r="AJ176" s="108"/>
      <c r="AK176" s="108"/>
      <c r="AL176" s="108"/>
      <c r="AM176" s="108"/>
      <c r="AN176" s="108"/>
      <c r="AO176" s="108"/>
      <c r="AP176" s="108"/>
      <c r="AQ176" s="108"/>
      <c r="AR176" s="108"/>
      <c r="AS176" s="108"/>
      <c r="AT176" s="108"/>
      <c r="AU176" s="108"/>
      <c r="AV176" s="108"/>
      <c r="AW176" s="108"/>
      <c r="AX176" s="108"/>
      <c r="AY176" s="108"/>
      <c r="AZ176" s="108"/>
      <c r="BA176" s="108"/>
      <c r="BB176" s="108"/>
      <c r="BC176" s="108"/>
      <c r="BD176" s="108"/>
      <c r="BE176" s="108"/>
      <c r="BF176" s="108"/>
      <c r="BG176" s="108"/>
      <c r="BH176" s="108"/>
      <c r="BI176" s="108">
        <v>0</v>
      </c>
      <c r="BJ176" s="169">
        <v>0</v>
      </c>
      <c r="BK176" s="169">
        <v>200378</v>
      </c>
      <c r="BL176" s="108">
        <v>200378</v>
      </c>
      <c r="BM176" s="108">
        <v>457844</v>
      </c>
      <c r="BN176" s="108">
        <v>457844</v>
      </c>
      <c r="BO176" s="108">
        <v>457844</v>
      </c>
      <c r="BP176" s="108">
        <v>484263</v>
      </c>
      <c r="BQ176" s="108"/>
      <c r="BR176" s="108"/>
      <c r="BS176" s="108"/>
      <c r="BT176" s="108"/>
      <c r="BV176" s="108"/>
      <c r="BW176" s="108"/>
      <c r="BX176" s="108"/>
      <c r="BY176" s="108"/>
      <c r="BZ176" s="108"/>
      <c r="CA176" s="108"/>
      <c r="CB176" s="108"/>
      <c r="CC176" s="108"/>
      <c r="CD176" s="108"/>
      <c r="CE176" s="108"/>
      <c r="CF176" s="108"/>
      <c r="CG176" s="108"/>
    </row>
    <row r="177" spans="1:85" hidden="1" outlineLevel="2" x14ac:dyDescent="0.25">
      <c r="A177" s="105" t="s">
        <v>1753</v>
      </c>
      <c r="B177" s="105">
        <f t="shared" si="24"/>
        <v>6</v>
      </c>
      <c r="C177" s="105" t="s">
        <v>316</v>
      </c>
      <c r="D177" s="105" t="s">
        <v>317</v>
      </c>
      <c r="E177" s="26">
        <f t="shared" si="26"/>
        <v>0</v>
      </c>
      <c r="F177" s="26">
        <f t="shared" si="28"/>
        <v>0</v>
      </c>
      <c r="G177" s="26">
        <f t="shared" si="29"/>
        <v>0</v>
      </c>
      <c r="H177" s="26">
        <f t="shared" si="27"/>
        <v>0</v>
      </c>
      <c r="I177" s="26">
        <f t="shared" si="22"/>
        <v>0</v>
      </c>
      <c r="J177" s="26">
        <f t="shared" si="23"/>
        <v>0</v>
      </c>
      <c r="K177" s="26">
        <f t="shared" si="25"/>
        <v>0</v>
      </c>
      <c r="L177" s="150"/>
      <c r="M177" s="26">
        <v>0</v>
      </c>
      <c r="N177" s="26">
        <v>0</v>
      </c>
      <c r="O177" s="26">
        <v>0</v>
      </c>
      <c r="P177" s="26">
        <v>0</v>
      </c>
      <c r="Q177" s="26">
        <v>0</v>
      </c>
      <c r="R177" s="26">
        <v>0</v>
      </c>
      <c r="S177" s="26">
        <v>0</v>
      </c>
      <c r="T177" s="26">
        <v>0</v>
      </c>
      <c r="U177" s="26">
        <v>0</v>
      </c>
      <c r="V177" s="26">
        <v>0</v>
      </c>
      <c r="W177" s="26">
        <v>0</v>
      </c>
      <c r="X177" s="26">
        <v>0</v>
      </c>
      <c r="Y177" s="26">
        <v>0</v>
      </c>
      <c r="Z177" s="26">
        <v>0</v>
      </c>
      <c r="AA177" s="26">
        <v>0</v>
      </c>
      <c r="AB177" s="26">
        <v>0</v>
      </c>
      <c r="AC177" s="26">
        <v>0</v>
      </c>
      <c r="AD177" s="26">
        <v>0</v>
      </c>
      <c r="AE177" s="26">
        <v>0</v>
      </c>
      <c r="AF177" s="26">
        <v>0</v>
      </c>
      <c r="AG177" s="26">
        <v>0</v>
      </c>
      <c r="AH177" s="26">
        <v>0</v>
      </c>
      <c r="AI177" s="26">
        <v>0</v>
      </c>
      <c r="AJ177" s="26">
        <v>0</v>
      </c>
      <c r="AK177" s="26">
        <v>0</v>
      </c>
      <c r="AL177" s="26">
        <v>0</v>
      </c>
      <c r="AM177" s="26">
        <v>0</v>
      </c>
      <c r="AN177" s="26">
        <v>0</v>
      </c>
      <c r="AO177" s="26">
        <v>0</v>
      </c>
      <c r="AP177" s="26">
        <v>0</v>
      </c>
      <c r="AQ177" s="26">
        <v>0</v>
      </c>
      <c r="AR177" s="26">
        <v>0</v>
      </c>
      <c r="AS177" s="26">
        <v>0</v>
      </c>
      <c r="AT177" s="26">
        <v>0</v>
      </c>
      <c r="AU177" s="26">
        <v>0</v>
      </c>
      <c r="AV177" s="26">
        <v>0</v>
      </c>
      <c r="AW177" s="26">
        <v>0</v>
      </c>
      <c r="AX177" s="26">
        <v>0</v>
      </c>
      <c r="AY177" s="26">
        <v>0</v>
      </c>
      <c r="AZ177" s="26">
        <v>0</v>
      </c>
      <c r="BA177" s="26">
        <v>0</v>
      </c>
      <c r="BB177" s="26">
        <v>0</v>
      </c>
      <c r="BC177" s="26">
        <v>0</v>
      </c>
      <c r="BD177" s="26">
        <v>0</v>
      </c>
      <c r="BE177" s="26">
        <v>0</v>
      </c>
      <c r="BF177" s="26">
        <v>0</v>
      </c>
      <c r="BG177" s="26">
        <v>0</v>
      </c>
      <c r="BH177" s="26">
        <v>0</v>
      </c>
      <c r="BI177" s="26">
        <v>0</v>
      </c>
      <c r="BJ177" s="26">
        <v>0</v>
      </c>
      <c r="BK177" s="26">
        <v>0</v>
      </c>
      <c r="BL177" s="26">
        <v>0</v>
      </c>
      <c r="BM177" s="26">
        <v>0</v>
      </c>
      <c r="BN177" s="26">
        <v>0</v>
      </c>
      <c r="BO177" s="26">
        <v>0</v>
      </c>
      <c r="BP177" s="26">
        <v>0</v>
      </c>
      <c r="BQ177" s="26"/>
      <c r="BR177" s="26"/>
      <c r="BS177" s="26"/>
      <c r="BT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</row>
    <row r="178" spans="1:85" hidden="1" outlineLevel="2" collapsed="1" x14ac:dyDescent="0.25">
      <c r="A178" s="105" t="s">
        <v>1753</v>
      </c>
      <c r="B178" s="105">
        <f t="shared" si="24"/>
        <v>6</v>
      </c>
      <c r="C178" s="105" t="s">
        <v>318</v>
      </c>
      <c r="D178" s="105" t="s">
        <v>319</v>
      </c>
      <c r="E178" s="26">
        <f t="shared" si="26"/>
        <v>352094061</v>
      </c>
      <c r="F178" s="26">
        <f t="shared" si="28"/>
        <v>720359667</v>
      </c>
      <c r="G178" s="26">
        <f t="shared" si="29"/>
        <v>662533056</v>
      </c>
      <c r="H178" s="26">
        <f t="shared" si="27"/>
        <v>173175000</v>
      </c>
      <c r="I178" s="26">
        <f t="shared" si="22"/>
        <v>235540400</v>
      </c>
      <c r="J178" s="26">
        <f t="shared" si="23"/>
        <v>999000</v>
      </c>
      <c r="K178" s="26">
        <f t="shared" si="25"/>
        <v>0</v>
      </c>
      <c r="L178" s="150"/>
      <c r="M178" s="26">
        <v>352094061</v>
      </c>
      <c r="N178" s="26">
        <v>352094061</v>
      </c>
      <c r="O178" s="26">
        <v>352094061</v>
      </c>
      <c r="P178" s="26">
        <v>352094061</v>
      </c>
      <c r="Q178" s="26">
        <v>352094061</v>
      </c>
      <c r="R178" s="26">
        <v>352094061</v>
      </c>
      <c r="S178" s="26">
        <v>352094061</v>
      </c>
      <c r="T178" s="26">
        <v>352094061</v>
      </c>
      <c r="U178" s="26">
        <v>352094061</v>
      </c>
      <c r="V178" s="26">
        <v>352094061</v>
      </c>
      <c r="W178" s="26">
        <v>352094061</v>
      </c>
      <c r="X178" s="26">
        <v>352094061</v>
      </c>
      <c r="Y178" s="26">
        <v>316900945</v>
      </c>
      <c r="Z178" s="26">
        <v>316900945</v>
      </c>
      <c r="AA178" s="26">
        <v>316900945</v>
      </c>
      <c r="AB178" s="26">
        <v>458417445</v>
      </c>
      <c r="AC178" s="26">
        <v>458417445</v>
      </c>
      <c r="AD178" s="26">
        <v>458417445</v>
      </c>
      <c r="AE178" s="26">
        <v>458417445</v>
      </c>
      <c r="AF178" s="26">
        <v>458417445</v>
      </c>
      <c r="AG178" s="26">
        <v>458417445</v>
      </c>
      <c r="AH178" s="26">
        <v>458417445</v>
      </c>
      <c r="AI178" s="26">
        <v>458417445</v>
      </c>
      <c r="AJ178" s="26">
        <v>720359667</v>
      </c>
      <c r="AK178" s="26">
        <v>722159732</v>
      </c>
      <c r="AL178" s="26">
        <v>723835775</v>
      </c>
      <c r="AM178" s="26">
        <v>725532541</v>
      </c>
      <c r="AN178" s="26">
        <v>685224842</v>
      </c>
      <c r="AO178" s="26">
        <v>687251533</v>
      </c>
      <c r="AP178" s="26">
        <v>689378897</v>
      </c>
      <c r="AQ178" s="26">
        <v>691521909</v>
      </c>
      <c r="AR178" s="26">
        <v>693657326</v>
      </c>
      <c r="AS178" s="26">
        <v>695957444</v>
      </c>
      <c r="AT178" s="26">
        <v>698278978</v>
      </c>
      <c r="AU178" s="26">
        <v>700533342</v>
      </c>
      <c r="AV178" s="26">
        <v>662533056</v>
      </c>
      <c r="AW178" s="26">
        <v>662533056</v>
      </c>
      <c r="AX178" s="26">
        <v>662533056</v>
      </c>
      <c r="AY178" s="26">
        <v>637140889</v>
      </c>
      <c r="AZ178" s="26">
        <v>235540400</v>
      </c>
      <c r="BA178" s="26">
        <v>235540400</v>
      </c>
      <c r="BB178" s="26">
        <v>235540400</v>
      </c>
      <c r="BC178" s="26">
        <v>235540400</v>
      </c>
      <c r="BD178" s="26">
        <v>235540400</v>
      </c>
      <c r="BE178" s="26">
        <v>235540400</v>
      </c>
      <c r="BF178" s="26">
        <v>142961000</v>
      </c>
      <c r="BG178" s="26">
        <v>142961000</v>
      </c>
      <c r="BH178" s="26">
        <v>173175000</v>
      </c>
      <c r="BI178" s="26">
        <v>173175000</v>
      </c>
      <c r="BJ178" s="26">
        <v>173175000</v>
      </c>
      <c r="BK178" s="26">
        <v>173175000</v>
      </c>
      <c r="BL178" s="26">
        <v>1091000</v>
      </c>
      <c r="BM178" s="26">
        <v>999000</v>
      </c>
      <c r="BN178" s="26">
        <v>999000</v>
      </c>
      <c r="BO178" s="26">
        <v>999000</v>
      </c>
      <c r="BP178" s="26">
        <v>999000</v>
      </c>
      <c r="BQ178" s="26"/>
      <c r="BR178" s="26"/>
      <c r="BS178" s="26"/>
      <c r="BT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</row>
    <row r="179" spans="1:85" hidden="1" outlineLevel="3" x14ac:dyDescent="0.25">
      <c r="A179" s="106" t="s">
        <v>1753</v>
      </c>
      <c r="B179" s="106">
        <f t="shared" si="24"/>
        <v>8</v>
      </c>
      <c r="C179" s="106" t="s">
        <v>320</v>
      </c>
      <c r="D179" s="106" t="s">
        <v>321</v>
      </c>
      <c r="E179" s="107">
        <f t="shared" si="26"/>
        <v>352094061</v>
      </c>
      <c r="F179" s="107">
        <f t="shared" si="28"/>
        <v>583549000</v>
      </c>
      <c r="G179" s="107">
        <f t="shared" si="29"/>
        <v>544561489</v>
      </c>
      <c r="H179" s="108">
        <f t="shared" si="27"/>
        <v>172381000</v>
      </c>
      <c r="I179" s="108">
        <f t="shared" si="22"/>
        <v>142961000</v>
      </c>
      <c r="J179" s="108">
        <f t="shared" si="23"/>
        <v>0</v>
      </c>
      <c r="K179" s="108">
        <f t="shared" si="25"/>
        <v>0</v>
      </c>
      <c r="L179" s="150"/>
      <c r="M179" s="108">
        <v>352094061</v>
      </c>
      <c r="N179" s="108">
        <v>352094061</v>
      </c>
      <c r="O179" s="108">
        <v>352094061</v>
      </c>
      <c r="P179" s="108">
        <v>352094061</v>
      </c>
      <c r="Q179" s="108">
        <v>352094061</v>
      </c>
      <c r="R179" s="108">
        <v>352094061</v>
      </c>
      <c r="S179" s="108">
        <v>352094061</v>
      </c>
      <c r="T179" s="108">
        <v>352094061</v>
      </c>
      <c r="U179" s="108">
        <v>352094061</v>
      </c>
      <c r="V179" s="108">
        <v>352094061</v>
      </c>
      <c r="W179" s="108">
        <v>352094061</v>
      </c>
      <c r="X179" s="108">
        <v>352094061</v>
      </c>
      <c r="Y179" s="108">
        <v>229677800</v>
      </c>
      <c r="Z179" s="108">
        <v>229677800</v>
      </c>
      <c r="AA179" s="108">
        <v>229677800</v>
      </c>
      <c r="AB179" s="108">
        <v>371194300</v>
      </c>
      <c r="AC179" s="108">
        <v>371194300</v>
      </c>
      <c r="AD179" s="108">
        <v>371194300</v>
      </c>
      <c r="AE179" s="108">
        <v>371194300</v>
      </c>
      <c r="AF179" s="108">
        <v>371194300</v>
      </c>
      <c r="AG179" s="108">
        <v>371194300</v>
      </c>
      <c r="AH179" s="108">
        <v>371194300</v>
      </c>
      <c r="AI179" s="108">
        <v>371194300</v>
      </c>
      <c r="AJ179" s="108">
        <v>583549000</v>
      </c>
      <c r="AK179" s="108">
        <v>583549000</v>
      </c>
      <c r="AL179" s="108">
        <v>583549000</v>
      </c>
      <c r="AM179" s="108">
        <v>583549000</v>
      </c>
      <c r="AN179" s="108">
        <v>541523000</v>
      </c>
      <c r="AO179" s="108">
        <v>541523000</v>
      </c>
      <c r="AP179" s="108">
        <v>541523000</v>
      </c>
      <c r="AQ179" s="108">
        <v>541523000</v>
      </c>
      <c r="AR179" s="108">
        <v>541523000</v>
      </c>
      <c r="AS179" s="108">
        <v>541523000</v>
      </c>
      <c r="AT179" s="108">
        <v>541523000</v>
      </c>
      <c r="AU179" s="108">
        <v>541523000</v>
      </c>
      <c r="AV179" s="108">
        <v>544561489</v>
      </c>
      <c r="AW179" s="108">
        <v>544561489</v>
      </c>
      <c r="AX179" s="108">
        <v>544561489</v>
      </c>
      <c r="AY179" s="108">
        <v>544561489</v>
      </c>
      <c r="AZ179" s="108">
        <v>142961000</v>
      </c>
      <c r="BA179" s="108">
        <v>142961000</v>
      </c>
      <c r="BB179" s="108">
        <v>142961000</v>
      </c>
      <c r="BC179" s="108">
        <v>142961000</v>
      </c>
      <c r="BD179" s="108">
        <v>142961000</v>
      </c>
      <c r="BE179" s="108">
        <v>142961000</v>
      </c>
      <c r="BF179" s="108">
        <v>142961000</v>
      </c>
      <c r="BG179" s="108">
        <v>142961000</v>
      </c>
      <c r="BH179" s="108">
        <v>172381000</v>
      </c>
      <c r="BI179" s="108">
        <v>172381000</v>
      </c>
      <c r="BJ179" s="108">
        <v>172381000</v>
      </c>
      <c r="BK179" s="108">
        <v>172381000</v>
      </c>
      <c r="BL179" s="108">
        <v>0</v>
      </c>
      <c r="BM179" s="108">
        <v>0</v>
      </c>
      <c r="BN179" s="108">
        <v>0</v>
      </c>
      <c r="BO179" s="108">
        <v>0</v>
      </c>
      <c r="BP179" s="108">
        <v>0</v>
      </c>
      <c r="BQ179" s="108"/>
      <c r="BR179" s="108"/>
      <c r="BS179" s="108"/>
      <c r="BT179" s="108"/>
      <c r="BV179" s="108"/>
      <c r="BW179" s="108"/>
      <c r="BX179" s="108"/>
      <c r="BY179" s="108"/>
      <c r="BZ179" s="108"/>
      <c r="CA179" s="108"/>
      <c r="CB179" s="108"/>
      <c r="CC179" s="108"/>
      <c r="CD179" s="108"/>
      <c r="CE179" s="108"/>
      <c r="CF179" s="108"/>
      <c r="CG179" s="108"/>
    </row>
    <row r="180" spans="1:85" hidden="1" outlineLevel="3" x14ac:dyDescent="0.25">
      <c r="A180" s="106" t="s">
        <v>1753</v>
      </c>
      <c r="B180" s="106">
        <f t="shared" si="24"/>
        <v>8</v>
      </c>
      <c r="C180" s="106" t="s">
        <v>322</v>
      </c>
      <c r="D180" s="106" t="s">
        <v>323</v>
      </c>
      <c r="E180" s="107">
        <f t="shared" si="26"/>
        <v>0</v>
      </c>
      <c r="F180" s="107">
        <f t="shared" si="28"/>
        <v>0</v>
      </c>
      <c r="G180" s="107">
        <f t="shared" si="29"/>
        <v>0</v>
      </c>
      <c r="H180" s="108">
        <f t="shared" si="27"/>
        <v>0</v>
      </c>
      <c r="I180" s="108">
        <f t="shared" si="22"/>
        <v>0</v>
      </c>
      <c r="J180" s="108">
        <f t="shared" si="23"/>
        <v>0</v>
      </c>
      <c r="K180" s="108">
        <f t="shared" si="25"/>
        <v>0</v>
      </c>
      <c r="L180" s="150"/>
      <c r="M180" s="108">
        <v>0</v>
      </c>
      <c r="N180" s="108">
        <v>0</v>
      </c>
      <c r="O180" s="108">
        <v>0</v>
      </c>
      <c r="P180" s="108">
        <v>0</v>
      </c>
      <c r="Q180" s="108">
        <v>0</v>
      </c>
      <c r="R180" s="108">
        <v>0</v>
      </c>
      <c r="S180" s="108">
        <v>0</v>
      </c>
      <c r="T180" s="108">
        <v>0</v>
      </c>
      <c r="U180" s="108">
        <v>0</v>
      </c>
      <c r="V180" s="108">
        <v>0</v>
      </c>
      <c r="W180" s="108">
        <v>0</v>
      </c>
      <c r="X180" s="108">
        <v>0</v>
      </c>
      <c r="Y180" s="108">
        <v>0</v>
      </c>
      <c r="Z180" s="108">
        <v>0</v>
      </c>
      <c r="AA180" s="108">
        <v>0</v>
      </c>
      <c r="AB180" s="108">
        <v>0</v>
      </c>
      <c r="AC180" s="108">
        <v>0</v>
      </c>
      <c r="AD180" s="108">
        <v>0</v>
      </c>
      <c r="AE180" s="108">
        <v>0</v>
      </c>
      <c r="AF180" s="108">
        <v>0</v>
      </c>
      <c r="AG180" s="108">
        <v>0</v>
      </c>
      <c r="AH180" s="108">
        <v>0</v>
      </c>
      <c r="AI180" s="108">
        <v>0</v>
      </c>
      <c r="AJ180" s="108">
        <v>0</v>
      </c>
      <c r="AK180" s="108">
        <v>0</v>
      </c>
      <c r="AL180" s="108">
        <v>0</v>
      </c>
      <c r="AM180" s="108">
        <v>0</v>
      </c>
      <c r="AN180" s="108">
        <v>0</v>
      </c>
      <c r="AO180" s="108">
        <v>0</v>
      </c>
      <c r="AP180" s="108">
        <v>0</v>
      </c>
      <c r="AQ180" s="108">
        <v>0</v>
      </c>
      <c r="AR180" s="108">
        <v>0</v>
      </c>
      <c r="AS180" s="108">
        <v>0</v>
      </c>
      <c r="AT180" s="108">
        <v>0</v>
      </c>
      <c r="AU180" s="108">
        <v>0</v>
      </c>
      <c r="AV180" s="108">
        <v>0</v>
      </c>
      <c r="AW180" s="108">
        <v>0</v>
      </c>
      <c r="AX180" s="108">
        <v>0</v>
      </c>
      <c r="AY180" s="108">
        <v>0</v>
      </c>
      <c r="AZ180" s="108">
        <v>0</v>
      </c>
      <c r="BA180" s="108">
        <v>0</v>
      </c>
      <c r="BB180" s="108">
        <v>0</v>
      </c>
      <c r="BC180" s="108">
        <v>0</v>
      </c>
      <c r="BD180" s="108">
        <v>0</v>
      </c>
      <c r="BE180" s="108">
        <v>0</v>
      </c>
      <c r="BF180" s="108">
        <v>0</v>
      </c>
      <c r="BG180" s="108">
        <v>0</v>
      </c>
      <c r="BH180" s="108">
        <v>0</v>
      </c>
      <c r="BI180" s="108">
        <v>0</v>
      </c>
      <c r="BJ180" s="108">
        <v>0</v>
      </c>
      <c r="BK180" s="108">
        <v>0</v>
      </c>
      <c r="BL180" s="108">
        <v>0</v>
      </c>
      <c r="BM180" s="108">
        <v>0</v>
      </c>
      <c r="BN180" s="108">
        <v>0</v>
      </c>
      <c r="BO180" s="108">
        <v>0</v>
      </c>
      <c r="BP180" s="108">
        <v>0</v>
      </c>
      <c r="BQ180" s="108"/>
      <c r="BR180" s="108"/>
      <c r="BS180" s="108"/>
      <c r="BT180" s="108"/>
      <c r="BV180" s="108"/>
      <c r="BW180" s="108"/>
      <c r="BX180" s="108"/>
      <c r="BY180" s="108"/>
      <c r="BZ180" s="108"/>
      <c r="CA180" s="108"/>
      <c r="CB180" s="108"/>
      <c r="CC180" s="108"/>
      <c r="CD180" s="108"/>
      <c r="CE180" s="108"/>
      <c r="CF180" s="108"/>
      <c r="CG180" s="108"/>
    </row>
    <row r="181" spans="1:85" hidden="1" outlineLevel="3" x14ac:dyDescent="0.25">
      <c r="A181" s="106" t="s">
        <v>1753</v>
      </c>
      <c r="B181" s="106">
        <f>LEN(C181)</f>
        <v>8</v>
      </c>
      <c r="C181" s="106" t="s">
        <v>324</v>
      </c>
      <c r="D181" s="106" t="s">
        <v>325</v>
      </c>
      <c r="E181" s="107">
        <f>X181</f>
        <v>0</v>
      </c>
      <c r="F181" s="107">
        <f>AJ181</f>
        <v>136810667</v>
      </c>
      <c r="G181" s="107">
        <f>AV181</f>
        <v>117971567</v>
      </c>
      <c r="H181" s="108">
        <f>BH181</f>
        <v>0</v>
      </c>
      <c r="I181" s="108">
        <f t="shared" si="22"/>
        <v>92579400</v>
      </c>
      <c r="J181" s="108">
        <f t="shared" si="23"/>
        <v>0</v>
      </c>
      <c r="K181" s="108">
        <f t="shared" si="25"/>
        <v>0</v>
      </c>
      <c r="L181" s="150"/>
      <c r="M181" s="108">
        <v>0</v>
      </c>
      <c r="N181" s="108">
        <v>0</v>
      </c>
      <c r="O181" s="108">
        <v>0</v>
      </c>
      <c r="P181" s="108">
        <v>0</v>
      </c>
      <c r="Q181" s="108">
        <v>0</v>
      </c>
      <c r="R181" s="108">
        <v>0</v>
      </c>
      <c r="S181" s="108">
        <v>0</v>
      </c>
      <c r="T181" s="108">
        <v>0</v>
      </c>
      <c r="U181" s="108">
        <v>0</v>
      </c>
      <c r="V181" s="108">
        <v>0</v>
      </c>
      <c r="W181" s="108">
        <v>0</v>
      </c>
      <c r="X181" s="108">
        <v>0</v>
      </c>
      <c r="Y181" s="108">
        <v>87223145</v>
      </c>
      <c r="Z181" s="108">
        <v>87223145</v>
      </c>
      <c r="AA181" s="108">
        <v>87223145</v>
      </c>
      <c r="AB181" s="108">
        <v>87223145</v>
      </c>
      <c r="AC181" s="108">
        <v>87223145</v>
      </c>
      <c r="AD181" s="108">
        <v>87223145</v>
      </c>
      <c r="AE181" s="108">
        <v>87223145</v>
      </c>
      <c r="AF181" s="108">
        <v>87223145</v>
      </c>
      <c r="AG181" s="108">
        <v>87223145</v>
      </c>
      <c r="AH181" s="108">
        <v>87223145</v>
      </c>
      <c r="AI181" s="108">
        <v>87223145</v>
      </c>
      <c r="AJ181" s="108">
        <v>136810667</v>
      </c>
      <c r="AK181" s="108">
        <v>138610732</v>
      </c>
      <c r="AL181" s="108">
        <v>140286775</v>
      </c>
      <c r="AM181" s="108">
        <v>141983541</v>
      </c>
      <c r="AN181" s="108">
        <v>143701842</v>
      </c>
      <c r="AO181" s="108">
        <v>145728533</v>
      </c>
      <c r="AP181" s="108">
        <v>147855897</v>
      </c>
      <c r="AQ181" s="108">
        <v>149998909</v>
      </c>
      <c r="AR181" s="108">
        <v>152134326</v>
      </c>
      <c r="AS181" s="108">
        <v>154434444</v>
      </c>
      <c r="AT181" s="108">
        <v>156755978</v>
      </c>
      <c r="AU181" s="108">
        <v>159010342</v>
      </c>
      <c r="AV181" s="108">
        <v>117971567</v>
      </c>
      <c r="AW181" s="108">
        <v>117971567</v>
      </c>
      <c r="AX181" s="108">
        <v>117971567</v>
      </c>
      <c r="AY181" s="108">
        <v>92579400</v>
      </c>
      <c r="AZ181" s="108">
        <v>92579400</v>
      </c>
      <c r="BA181" s="108">
        <v>92579400</v>
      </c>
      <c r="BB181" s="108">
        <v>92579400</v>
      </c>
      <c r="BC181" s="108">
        <v>92579400</v>
      </c>
      <c r="BD181" s="108">
        <v>92579400</v>
      </c>
      <c r="BE181" s="108">
        <v>92579400</v>
      </c>
      <c r="BF181" s="108">
        <v>0</v>
      </c>
      <c r="BG181" s="108">
        <v>0</v>
      </c>
      <c r="BH181" s="108">
        <v>0</v>
      </c>
      <c r="BI181" s="108">
        <v>0</v>
      </c>
      <c r="BJ181" s="108">
        <v>0</v>
      </c>
      <c r="BK181" s="108">
        <v>0</v>
      </c>
      <c r="BL181" s="108">
        <v>0</v>
      </c>
      <c r="BM181" s="108">
        <v>0</v>
      </c>
      <c r="BN181" s="108">
        <v>0</v>
      </c>
      <c r="BO181" s="108">
        <v>0</v>
      </c>
      <c r="BP181" s="108">
        <v>0</v>
      </c>
      <c r="BQ181" s="108"/>
      <c r="BR181" s="108"/>
      <c r="BS181" s="108"/>
      <c r="BT181" s="108"/>
      <c r="BV181" s="108"/>
      <c r="BW181" s="108"/>
      <c r="BX181" s="108"/>
      <c r="BY181" s="108"/>
      <c r="BZ181" s="108"/>
      <c r="CA181" s="108"/>
      <c r="CB181" s="108"/>
      <c r="CC181" s="108"/>
      <c r="CD181" s="108"/>
      <c r="CE181" s="108"/>
      <c r="CF181" s="108"/>
      <c r="CG181" s="108"/>
    </row>
    <row r="182" spans="1:85" hidden="1" outlineLevel="3" x14ac:dyDescent="0.25">
      <c r="A182" s="106" t="s">
        <v>1753</v>
      </c>
      <c r="B182" s="106">
        <f t="shared" si="24"/>
        <v>8</v>
      </c>
      <c r="C182" s="106" t="s">
        <v>1942</v>
      </c>
      <c r="D182" s="106" t="s">
        <v>1943</v>
      </c>
      <c r="E182" s="107">
        <f t="shared" si="26"/>
        <v>0</v>
      </c>
      <c r="F182" s="107">
        <f t="shared" si="28"/>
        <v>0</v>
      </c>
      <c r="G182" s="107">
        <f t="shared" si="29"/>
        <v>0</v>
      </c>
      <c r="H182" s="108">
        <f t="shared" si="27"/>
        <v>794000</v>
      </c>
      <c r="I182" s="108">
        <f t="shared" si="22"/>
        <v>0</v>
      </c>
      <c r="J182" s="108">
        <f t="shared" si="23"/>
        <v>999000</v>
      </c>
      <c r="K182" s="108">
        <f t="shared" si="25"/>
        <v>0</v>
      </c>
      <c r="L182" s="150"/>
      <c r="M182" s="108"/>
      <c r="N182" s="108"/>
      <c r="O182" s="108"/>
      <c r="P182" s="108"/>
      <c r="Q182" s="108"/>
      <c r="R182" s="108"/>
      <c r="S182" s="108"/>
      <c r="T182" s="108"/>
      <c r="U182" s="108"/>
      <c r="V182" s="108"/>
      <c r="W182" s="108"/>
      <c r="X182" s="108"/>
      <c r="Y182" s="108"/>
      <c r="Z182" s="108"/>
      <c r="AA182" s="108"/>
      <c r="AB182" s="108"/>
      <c r="AC182" s="108"/>
      <c r="AD182" s="108"/>
      <c r="AE182" s="108"/>
      <c r="AF182" s="108"/>
      <c r="AG182" s="108"/>
      <c r="AH182" s="108"/>
      <c r="AI182" s="108"/>
      <c r="AJ182" s="108"/>
      <c r="AK182" s="108"/>
      <c r="AL182" s="108"/>
      <c r="AM182" s="108"/>
      <c r="AN182" s="108"/>
      <c r="AO182" s="108"/>
      <c r="AP182" s="108"/>
      <c r="AQ182" s="108"/>
      <c r="AR182" s="108"/>
      <c r="AS182" s="108"/>
      <c r="AT182" s="108"/>
      <c r="AU182" s="108"/>
      <c r="AV182" s="108"/>
      <c r="AW182" s="108">
        <v>0</v>
      </c>
      <c r="AX182" s="108">
        <v>0</v>
      </c>
      <c r="AY182" s="108">
        <v>0</v>
      </c>
      <c r="AZ182" s="108">
        <v>0</v>
      </c>
      <c r="BA182" s="108">
        <v>0</v>
      </c>
      <c r="BB182" s="108">
        <v>0</v>
      </c>
      <c r="BC182" s="108">
        <v>0</v>
      </c>
      <c r="BD182" s="108">
        <v>0</v>
      </c>
      <c r="BE182" s="108">
        <v>0</v>
      </c>
      <c r="BF182" s="108">
        <v>0</v>
      </c>
      <c r="BG182" s="108">
        <v>0</v>
      </c>
      <c r="BH182" s="108">
        <v>794000</v>
      </c>
      <c r="BI182" s="108">
        <v>794000</v>
      </c>
      <c r="BJ182" s="108">
        <v>794000</v>
      </c>
      <c r="BK182" s="108">
        <v>794000</v>
      </c>
      <c r="BL182" s="108">
        <v>1091000</v>
      </c>
      <c r="BM182" s="108">
        <v>999000</v>
      </c>
      <c r="BN182" s="108">
        <v>999000</v>
      </c>
      <c r="BO182" s="108">
        <v>999000</v>
      </c>
      <c r="BP182" s="108">
        <v>999000</v>
      </c>
      <c r="BQ182" s="108"/>
      <c r="BR182" s="108"/>
      <c r="BS182" s="108"/>
      <c r="BT182" s="108"/>
      <c r="BV182" s="108"/>
      <c r="BW182" s="108"/>
      <c r="BX182" s="108"/>
      <c r="BY182" s="108"/>
      <c r="BZ182" s="108"/>
      <c r="CA182" s="108"/>
      <c r="CB182" s="108"/>
      <c r="CC182" s="108"/>
      <c r="CD182" s="108"/>
      <c r="CE182" s="108"/>
      <c r="CF182" s="108"/>
      <c r="CG182" s="108"/>
    </row>
    <row r="183" spans="1:85" hidden="1" outlineLevel="2" x14ac:dyDescent="0.25">
      <c r="A183" s="105" t="s">
        <v>1753</v>
      </c>
      <c r="B183" s="105">
        <f t="shared" si="24"/>
        <v>6</v>
      </c>
      <c r="C183" s="105" t="s">
        <v>326</v>
      </c>
      <c r="D183" s="105" t="s">
        <v>327</v>
      </c>
      <c r="E183" s="26">
        <f t="shared" si="26"/>
        <v>0</v>
      </c>
      <c r="F183" s="26">
        <f t="shared" si="28"/>
        <v>0</v>
      </c>
      <c r="G183" s="26">
        <f t="shared" si="29"/>
        <v>0</v>
      </c>
      <c r="H183" s="26">
        <f t="shared" si="27"/>
        <v>0</v>
      </c>
      <c r="I183" s="26">
        <f t="shared" si="22"/>
        <v>0</v>
      </c>
      <c r="J183" s="26">
        <f t="shared" si="23"/>
        <v>0</v>
      </c>
      <c r="K183" s="26">
        <f t="shared" si="25"/>
        <v>0</v>
      </c>
      <c r="L183" s="150"/>
      <c r="M183" s="26">
        <v>0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</v>
      </c>
      <c r="T183" s="26">
        <v>0</v>
      </c>
      <c r="U183" s="26">
        <v>0</v>
      </c>
      <c r="V183" s="26">
        <v>0</v>
      </c>
      <c r="W183" s="26">
        <v>0</v>
      </c>
      <c r="X183" s="26">
        <v>0</v>
      </c>
      <c r="Y183" s="26">
        <v>0</v>
      </c>
      <c r="Z183" s="26">
        <v>0</v>
      </c>
      <c r="AA183" s="26">
        <v>0</v>
      </c>
      <c r="AB183" s="26">
        <v>0</v>
      </c>
      <c r="AC183" s="26">
        <v>0</v>
      </c>
      <c r="AD183" s="26">
        <v>0</v>
      </c>
      <c r="AE183" s="26">
        <v>0</v>
      </c>
      <c r="AF183" s="26">
        <v>0</v>
      </c>
      <c r="AG183" s="26">
        <v>0</v>
      </c>
      <c r="AH183" s="26">
        <v>0</v>
      </c>
      <c r="AI183" s="26">
        <v>0</v>
      </c>
      <c r="AJ183" s="26">
        <v>0</v>
      </c>
      <c r="AK183" s="26">
        <v>0</v>
      </c>
      <c r="AL183" s="26">
        <v>0</v>
      </c>
      <c r="AM183" s="26">
        <v>0</v>
      </c>
      <c r="AN183" s="26">
        <v>0</v>
      </c>
      <c r="AO183" s="26">
        <v>0</v>
      </c>
      <c r="AP183" s="26">
        <v>0</v>
      </c>
      <c r="AQ183" s="26">
        <v>0</v>
      </c>
      <c r="AR183" s="26">
        <v>0</v>
      </c>
      <c r="AS183" s="26">
        <v>0</v>
      </c>
      <c r="AT183" s="26">
        <v>0</v>
      </c>
      <c r="AU183" s="26">
        <v>0</v>
      </c>
      <c r="AV183" s="26">
        <v>0</v>
      </c>
      <c r="AW183" s="26">
        <v>0</v>
      </c>
      <c r="AX183" s="26">
        <v>0</v>
      </c>
      <c r="AY183" s="26">
        <v>0</v>
      </c>
      <c r="AZ183" s="26">
        <v>0</v>
      </c>
      <c r="BA183" s="26">
        <v>0</v>
      </c>
      <c r="BB183" s="26">
        <v>0</v>
      </c>
      <c r="BC183" s="26">
        <v>0</v>
      </c>
      <c r="BD183" s="26">
        <v>0</v>
      </c>
      <c r="BE183" s="26">
        <v>0</v>
      </c>
      <c r="BF183" s="26">
        <v>0</v>
      </c>
      <c r="BG183" s="26">
        <v>0</v>
      </c>
      <c r="BH183" s="26">
        <v>0</v>
      </c>
      <c r="BI183" s="26">
        <v>0</v>
      </c>
      <c r="BJ183" s="26">
        <v>0</v>
      </c>
      <c r="BK183" s="26">
        <v>0</v>
      </c>
      <c r="BL183" s="26">
        <v>0</v>
      </c>
      <c r="BM183" s="26">
        <v>0</v>
      </c>
      <c r="BN183" s="26">
        <v>0</v>
      </c>
      <c r="BO183" s="26">
        <v>0</v>
      </c>
      <c r="BP183" s="26">
        <v>0</v>
      </c>
      <c r="BQ183" s="26"/>
      <c r="BR183" s="26"/>
      <c r="BS183" s="26"/>
      <c r="BT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</row>
    <row r="184" spans="1:85" hidden="1" outlineLevel="2" x14ac:dyDescent="0.25">
      <c r="A184" s="105" t="s">
        <v>1753</v>
      </c>
      <c r="B184" s="105">
        <f t="shared" si="24"/>
        <v>6</v>
      </c>
      <c r="C184" s="105" t="s">
        <v>328</v>
      </c>
      <c r="D184" s="105" t="s">
        <v>329</v>
      </c>
      <c r="E184" s="26">
        <f t="shared" si="26"/>
        <v>0</v>
      </c>
      <c r="F184" s="26">
        <f t="shared" si="28"/>
        <v>0</v>
      </c>
      <c r="G184" s="26">
        <f t="shared" si="29"/>
        <v>0</v>
      </c>
      <c r="H184" s="26">
        <f t="shared" si="27"/>
        <v>0</v>
      </c>
      <c r="I184" s="26">
        <f t="shared" si="22"/>
        <v>0</v>
      </c>
      <c r="J184" s="26">
        <f t="shared" si="23"/>
        <v>0</v>
      </c>
      <c r="K184" s="26">
        <f t="shared" si="25"/>
        <v>0</v>
      </c>
      <c r="L184" s="150"/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  <c r="S184" s="26">
        <v>0</v>
      </c>
      <c r="T184" s="26">
        <v>0</v>
      </c>
      <c r="U184" s="26">
        <v>0</v>
      </c>
      <c r="V184" s="26">
        <v>0</v>
      </c>
      <c r="W184" s="26">
        <v>0</v>
      </c>
      <c r="X184" s="26">
        <v>0</v>
      </c>
      <c r="Y184" s="26">
        <v>0</v>
      </c>
      <c r="Z184" s="26">
        <v>0</v>
      </c>
      <c r="AA184" s="26">
        <v>0</v>
      </c>
      <c r="AB184" s="26">
        <v>0</v>
      </c>
      <c r="AC184" s="26">
        <v>0</v>
      </c>
      <c r="AD184" s="26">
        <v>0</v>
      </c>
      <c r="AE184" s="26">
        <v>0</v>
      </c>
      <c r="AF184" s="26">
        <v>0</v>
      </c>
      <c r="AG184" s="26">
        <v>0</v>
      </c>
      <c r="AH184" s="26">
        <v>0</v>
      </c>
      <c r="AI184" s="26">
        <v>0</v>
      </c>
      <c r="AJ184" s="26">
        <v>0</v>
      </c>
      <c r="AK184" s="26">
        <v>0</v>
      </c>
      <c r="AL184" s="26">
        <v>0</v>
      </c>
      <c r="AM184" s="26">
        <v>0</v>
      </c>
      <c r="AN184" s="26">
        <v>0</v>
      </c>
      <c r="AO184" s="26">
        <v>0</v>
      </c>
      <c r="AP184" s="26">
        <v>0</v>
      </c>
      <c r="AQ184" s="26">
        <v>0</v>
      </c>
      <c r="AR184" s="26">
        <v>0</v>
      </c>
      <c r="AS184" s="26">
        <v>0</v>
      </c>
      <c r="AT184" s="26">
        <v>0</v>
      </c>
      <c r="AU184" s="26">
        <v>0</v>
      </c>
      <c r="AV184" s="26">
        <v>0</v>
      </c>
      <c r="AW184" s="26">
        <v>0</v>
      </c>
      <c r="AX184" s="26">
        <v>0</v>
      </c>
      <c r="AY184" s="26">
        <v>0</v>
      </c>
      <c r="AZ184" s="26">
        <v>0</v>
      </c>
      <c r="BA184" s="26">
        <v>0</v>
      </c>
      <c r="BB184" s="26">
        <v>0</v>
      </c>
      <c r="BC184" s="26">
        <v>0</v>
      </c>
      <c r="BD184" s="26">
        <v>0</v>
      </c>
      <c r="BE184" s="26">
        <v>0</v>
      </c>
      <c r="BF184" s="26">
        <v>0</v>
      </c>
      <c r="BG184" s="26">
        <v>0</v>
      </c>
      <c r="BH184" s="26">
        <v>0</v>
      </c>
      <c r="BI184" s="26">
        <v>0</v>
      </c>
      <c r="BJ184" s="26">
        <v>0</v>
      </c>
      <c r="BK184" s="26">
        <v>0</v>
      </c>
      <c r="BL184" s="26">
        <v>0</v>
      </c>
      <c r="BM184" s="26">
        <v>0</v>
      </c>
      <c r="BN184" s="26">
        <v>0</v>
      </c>
      <c r="BO184" s="26">
        <v>0</v>
      </c>
      <c r="BP184" s="26">
        <v>0</v>
      </c>
      <c r="BQ184" s="26"/>
      <c r="BR184" s="26"/>
      <c r="BS184" s="26"/>
      <c r="BT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</row>
    <row r="185" spans="1:85" hidden="1" outlineLevel="2" x14ac:dyDescent="0.25">
      <c r="A185" s="105" t="s">
        <v>1753</v>
      </c>
      <c r="B185" s="105">
        <f t="shared" si="24"/>
        <v>6</v>
      </c>
      <c r="C185" s="105" t="s">
        <v>330</v>
      </c>
      <c r="D185" s="105" t="s">
        <v>331</v>
      </c>
      <c r="E185" s="26">
        <f t="shared" si="26"/>
        <v>3485402</v>
      </c>
      <c r="F185" s="26">
        <f t="shared" si="28"/>
        <v>0</v>
      </c>
      <c r="G185" s="26">
        <f t="shared" si="29"/>
        <v>0</v>
      </c>
      <c r="H185" s="26">
        <f t="shared" si="27"/>
        <v>0</v>
      </c>
      <c r="I185" s="26">
        <f t="shared" si="22"/>
        <v>0</v>
      </c>
      <c r="J185" s="26">
        <f t="shared" si="23"/>
        <v>0</v>
      </c>
      <c r="K185" s="26">
        <f t="shared" si="25"/>
        <v>0</v>
      </c>
      <c r="L185" s="150"/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3485402</v>
      </c>
      <c r="Y185" s="26">
        <v>3485402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  <c r="AR185" s="26">
        <v>0</v>
      </c>
      <c r="AS185" s="26">
        <v>0</v>
      </c>
      <c r="AT185" s="26">
        <v>0</v>
      </c>
      <c r="AU185" s="26">
        <v>0</v>
      </c>
      <c r="AV185" s="26">
        <v>0</v>
      </c>
      <c r="AW185" s="26">
        <v>0</v>
      </c>
      <c r="AX185" s="26">
        <v>0</v>
      </c>
      <c r="AY185" s="26">
        <v>0</v>
      </c>
      <c r="AZ185" s="26">
        <v>0</v>
      </c>
      <c r="BA185" s="26">
        <v>0</v>
      </c>
      <c r="BB185" s="26">
        <v>0</v>
      </c>
      <c r="BC185" s="26">
        <v>0</v>
      </c>
      <c r="BD185" s="26">
        <v>0</v>
      </c>
      <c r="BE185" s="26">
        <v>0</v>
      </c>
      <c r="BF185" s="26">
        <v>0</v>
      </c>
      <c r="BG185" s="26">
        <v>0</v>
      </c>
      <c r="BH185" s="26">
        <v>0</v>
      </c>
      <c r="BI185" s="26">
        <v>0</v>
      </c>
      <c r="BJ185" s="26">
        <v>0</v>
      </c>
      <c r="BK185" s="26">
        <v>0</v>
      </c>
      <c r="BL185" s="26">
        <v>0</v>
      </c>
      <c r="BM185" s="26">
        <v>0</v>
      </c>
      <c r="BN185" s="26">
        <v>0</v>
      </c>
      <c r="BO185" s="26">
        <v>0</v>
      </c>
      <c r="BP185" s="26">
        <v>0</v>
      </c>
      <c r="BQ185" s="26"/>
      <c r="BR185" s="26"/>
      <c r="BS185" s="26"/>
      <c r="BT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</row>
    <row r="186" spans="1:85" hidden="1" outlineLevel="1" collapsed="1" x14ac:dyDescent="0.25">
      <c r="A186" s="103" t="s">
        <v>1753</v>
      </c>
      <c r="B186" s="103">
        <f t="shared" si="24"/>
        <v>4</v>
      </c>
      <c r="C186" s="103" t="s">
        <v>332</v>
      </c>
      <c r="D186" s="103" t="s">
        <v>333</v>
      </c>
      <c r="E186" s="104">
        <f t="shared" si="26"/>
        <v>7350275</v>
      </c>
      <c r="F186" s="104">
        <f t="shared" si="28"/>
        <v>0</v>
      </c>
      <c r="G186" s="104">
        <f t="shared" si="29"/>
        <v>229150</v>
      </c>
      <c r="H186" s="104">
        <f t="shared" si="27"/>
        <v>4000000</v>
      </c>
      <c r="I186" s="104">
        <f t="shared" si="22"/>
        <v>4546875</v>
      </c>
      <c r="J186" s="104">
        <f t="shared" si="23"/>
        <v>4000000</v>
      </c>
      <c r="K186" s="104">
        <f t="shared" si="25"/>
        <v>0</v>
      </c>
      <c r="L186" s="150"/>
      <c r="M186" s="104">
        <v>6510571</v>
      </c>
      <c r="N186" s="104">
        <v>13858851</v>
      </c>
      <c r="O186" s="104">
        <v>23414407</v>
      </c>
      <c r="P186" s="104">
        <v>36198795</v>
      </c>
      <c r="Q186" s="104">
        <v>47229094</v>
      </c>
      <c r="R186" s="104">
        <v>56538843</v>
      </c>
      <c r="S186" s="104">
        <v>68641049</v>
      </c>
      <c r="T186" s="104">
        <v>72266799</v>
      </c>
      <c r="U186" s="104">
        <v>73055999</v>
      </c>
      <c r="V186" s="104">
        <v>71224630</v>
      </c>
      <c r="W186" s="104">
        <v>72777223</v>
      </c>
      <c r="X186" s="104">
        <v>7350275</v>
      </c>
      <c r="Y186" s="104">
        <v>13781920</v>
      </c>
      <c r="Z186" s="104">
        <v>4884264</v>
      </c>
      <c r="AA186" s="104">
        <v>4361709</v>
      </c>
      <c r="AB186" s="104">
        <v>10120552</v>
      </c>
      <c r="AC186" s="104">
        <v>1647976</v>
      </c>
      <c r="AD186" s="104">
        <v>1146033</v>
      </c>
      <c r="AE186" s="104">
        <v>1544998</v>
      </c>
      <c r="AF186" s="104">
        <v>1871398</v>
      </c>
      <c r="AG186" s="104">
        <v>1331864</v>
      </c>
      <c r="AH186" s="104">
        <v>669533</v>
      </c>
      <c r="AI186" s="104">
        <v>0</v>
      </c>
      <c r="AJ186" s="104">
        <v>0</v>
      </c>
      <c r="AK186" s="104">
        <v>0</v>
      </c>
      <c r="AL186" s="104">
        <v>0</v>
      </c>
      <c r="AM186" s="104">
        <v>0</v>
      </c>
      <c r="AN186" s="104">
        <v>0</v>
      </c>
      <c r="AO186" s="104">
        <v>0</v>
      </c>
      <c r="AP186" s="104">
        <v>0</v>
      </c>
      <c r="AQ186" s="104">
        <v>0</v>
      </c>
      <c r="AR186" s="104">
        <v>363525</v>
      </c>
      <c r="AS186" s="104">
        <v>0</v>
      </c>
      <c r="AT186" s="104">
        <v>0</v>
      </c>
      <c r="AU186" s="104">
        <v>0</v>
      </c>
      <c r="AV186" s="104">
        <v>229150</v>
      </c>
      <c r="AW186" s="104">
        <v>0</v>
      </c>
      <c r="AX186" s="104">
        <v>4394001</v>
      </c>
      <c r="AY186" s="104">
        <v>4372815</v>
      </c>
      <c r="AZ186" s="104">
        <v>4229889</v>
      </c>
      <c r="BA186" s="104">
        <v>4227950</v>
      </c>
      <c r="BB186" s="104">
        <v>4114025</v>
      </c>
      <c r="BC186" s="104">
        <v>4000000</v>
      </c>
      <c r="BD186" s="104">
        <v>4546875</v>
      </c>
      <c r="BE186" s="104">
        <v>4121250</v>
      </c>
      <c r="BF186" s="104">
        <v>4060625</v>
      </c>
      <c r="BG186" s="104">
        <v>4000000</v>
      </c>
      <c r="BH186" s="104">
        <v>4000000</v>
      </c>
      <c r="BI186" s="104">
        <v>3976000</v>
      </c>
      <c r="BJ186" s="104">
        <v>4099500</v>
      </c>
      <c r="BK186" s="104">
        <v>4159113</v>
      </c>
      <c r="BL186" s="104">
        <v>11215726</v>
      </c>
      <c r="BM186" s="104">
        <v>3992339</v>
      </c>
      <c r="BN186" s="104">
        <v>3884960</v>
      </c>
      <c r="BO186" s="104">
        <v>4000000</v>
      </c>
      <c r="BP186" s="104">
        <v>4000000</v>
      </c>
      <c r="BQ186" s="104"/>
      <c r="BR186" s="104"/>
      <c r="BS186" s="104"/>
      <c r="BT186" s="104"/>
      <c r="BU186" s="24" t="s">
        <v>2007</v>
      </c>
      <c r="BV186" s="144"/>
      <c r="BW186" s="144"/>
      <c r="BX186" s="144"/>
      <c r="BY186" s="144"/>
      <c r="BZ186" s="144"/>
      <c r="CA186" s="144"/>
      <c r="CB186" s="144"/>
      <c r="CC186" s="144"/>
      <c r="CD186" s="144"/>
      <c r="CE186" s="144"/>
      <c r="CF186" s="144"/>
      <c r="CG186" s="144"/>
    </row>
    <row r="187" spans="1:85" hidden="1" outlineLevel="2" x14ac:dyDescent="0.25">
      <c r="A187" s="105" t="s">
        <v>1753</v>
      </c>
      <c r="B187" s="105">
        <f t="shared" si="24"/>
        <v>6</v>
      </c>
      <c r="C187" s="105" t="s">
        <v>334</v>
      </c>
      <c r="D187" s="111" t="s">
        <v>335</v>
      </c>
      <c r="E187" s="26">
        <f t="shared" si="26"/>
        <v>7350275</v>
      </c>
      <c r="F187" s="26">
        <f t="shared" si="28"/>
        <v>0</v>
      </c>
      <c r="G187" s="26">
        <f t="shared" si="29"/>
        <v>229150</v>
      </c>
      <c r="H187" s="26">
        <f t="shared" si="27"/>
        <v>0</v>
      </c>
      <c r="I187" s="26">
        <f t="shared" si="22"/>
        <v>546875</v>
      </c>
      <c r="J187" s="26">
        <f t="shared" si="23"/>
        <v>0</v>
      </c>
      <c r="K187" s="26">
        <f t="shared" si="25"/>
        <v>0</v>
      </c>
      <c r="L187" s="150"/>
      <c r="M187" s="26">
        <v>1576230</v>
      </c>
      <c r="N187" s="26">
        <v>963211</v>
      </c>
      <c r="O187" s="26">
        <v>881211</v>
      </c>
      <c r="P187" s="26">
        <v>1543411</v>
      </c>
      <c r="Q187" s="26">
        <v>1856238</v>
      </c>
      <c r="R187" s="26">
        <v>1469154</v>
      </c>
      <c r="S187" s="26">
        <v>605238</v>
      </c>
      <c r="T187" s="26">
        <v>1330075</v>
      </c>
      <c r="U187" s="26">
        <v>2141575</v>
      </c>
      <c r="V187" s="26">
        <v>310206</v>
      </c>
      <c r="W187" s="26">
        <v>1862799</v>
      </c>
      <c r="X187" s="26">
        <v>7350275</v>
      </c>
      <c r="Y187" s="26">
        <v>13781920</v>
      </c>
      <c r="Z187" s="26">
        <v>4884264</v>
      </c>
      <c r="AA187" s="26">
        <v>4361709</v>
      </c>
      <c r="AB187" s="26">
        <v>10120552</v>
      </c>
      <c r="AC187" s="26">
        <v>1647976</v>
      </c>
      <c r="AD187" s="26">
        <v>1146033</v>
      </c>
      <c r="AE187" s="26">
        <v>1544998</v>
      </c>
      <c r="AF187" s="26">
        <v>1871398</v>
      </c>
      <c r="AG187" s="26">
        <v>1331864</v>
      </c>
      <c r="AH187" s="26">
        <v>669533</v>
      </c>
      <c r="AI187" s="26">
        <v>0</v>
      </c>
      <c r="AJ187" s="26">
        <v>0</v>
      </c>
      <c r="AK187" s="26">
        <v>0</v>
      </c>
      <c r="AL187" s="26">
        <v>0</v>
      </c>
      <c r="AM187" s="26">
        <v>0</v>
      </c>
      <c r="AN187" s="26">
        <v>0</v>
      </c>
      <c r="AO187" s="26">
        <v>0</v>
      </c>
      <c r="AP187" s="26">
        <v>0</v>
      </c>
      <c r="AQ187" s="26">
        <v>0</v>
      </c>
      <c r="AR187" s="26">
        <v>363525</v>
      </c>
      <c r="AS187" s="26">
        <v>0</v>
      </c>
      <c r="AT187" s="26">
        <v>0</v>
      </c>
      <c r="AU187" s="26">
        <v>0</v>
      </c>
      <c r="AV187" s="26">
        <v>229150</v>
      </c>
      <c r="AW187" s="26">
        <v>0</v>
      </c>
      <c r="AX187" s="26">
        <v>394001</v>
      </c>
      <c r="AY187" s="26">
        <v>372815</v>
      </c>
      <c r="AZ187" s="26">
        <v>229889</v>
      </c>
      <c r="BA187" s="26">
        <v>227950</v>
      </c>
      <c r="BB187" s="26">
        <v>114025</v>
      </c>
      <c r="BC187" s="26">
        <v>0</v>
      </c>
      <c r="BD187" s="26">
        <v>546875</v>
      </c>
      <c r="BE187" s="26">
        <v>121250</v>
      </c>
      <c r="BF187" s="26">
        <v>60625</v>
      </c>
      <c r="BG187" s="26">
        <v>0</v>
      </c>
      <c r="BH187" s="26">
        <v>0</v>
      </c>
      <c r="BI187" s="26">
        <v>-24000</v>
      </c>
      <c r="BJ187" s="26">
        <v>99500</v>
      </c>
      <c r="BK187" s="26">
        <v>159113</v>
      </c>
      <c r="BL187" s="26">
        <v>7215726</v>
      </c>
      <c r="BM187" s="26">
        <v>-7661</v>
      </c>
      <c r="BN187" s="26">
        <v>-115040</v>
      </c>
      <c r="BO187" s="26">
        <v>0</v>
      </c>
      <c r="BP187" s="26">
        <v>0</v>
      </c>
      <c r="BQ187" s="26"/>
      <c r="BR187" s="26"/>
      <c r="BS187" s="26"/>
      <c r="BT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</row>
    <row r="188" spans="1:85" hidden="1" outlineLevel="2" x14ac:dyDescent="0.25">
      <c r="A188" s="105" t="s">
        <v>1753</v>
      </c>
      <c r="B188" s="105">
        <f t="shared" si="24"/>
        <v>6</v>
      </c>
      <c r="C188" s="105" t="s">
        <v>336</v>
      </c>
      <c r="D188" s="105" t="s">
        <v>11</v>
      </c>
      <c r="E188" s="26">
        <f t="shared" si="26"/>
        <v>0</v>
      </c>
      <c r="F188" s="26">
        <f t="shared" ref="F188:F213" si="30">AJ188</f>
        <v>0</v>
      </c>
      <c r="G188" s="26">
        <f t="shared" si="29"/>
        <v>0</v>
      </c>
      <c r="H188" s="26">
        <f t="shared" si="27"/>
        <v>0</v>
      </c>
      <c r="I188" s="26">
        <f t="shared" si="22"/>
        <v>0</v>
      </c>
      <c r="J188" s="26">
        <f t="shared" si="23"/>
        <v>0</v>
      </c>
      <c r="K188" s="26">
        <f t="shared" si="25"/>
        <v>0</v>
      </c>
      <c r="L188" s="150"/>
      <c r="M188" s="26">
        <v>4934341</v>
      </c>
      <c r="N188" s="26">
        <v>12895640</v>
      </c>
      <c r="O188" s="26">
        <v>22533196</v>
      </c>
      <c r="P188" s="26">
        <v>34655384</v>
      </c>
      <c r="Q188" s="26">
        <v>45372856</v>
      </c>
      <c r="R188" s="26">
        <v>55069689</v>
      </c>
      <c r="S188" s="26">
        <v>68035811</v>
      </c>
      <c r="T188" s="26">
        <v>70936724</v>
      </c>
      <c r="U188" s="26">
        <v>70914424</v>
      </c>
      <c r="V188" s="26">
        <v>70914424</v>
      </c>
      <c r="W188" s="26">
        <v>70914424</v>
      </c>
      <c r="X188" s="26">
        <v>0</v>
      </c>
      <c r="Y188" s="26">
        <v>0</v>
      </c>
      <c r="Z188" s="26">
        <v>0</v>
      </c>
      <c r="AA188" s="26">
        <v>0</v>
      </c>
      <c r="AB188" s="26">
        <v>0</v>
      </c>
      <c r="AC188" s="26">
        <v>0</v>
      </c>
      <c r="AD188" s="26">
        <v>0</v>
      </c>
      <c r="AE188" s="26">
        <v>0</v>
      </c>
      <c r="AF188" s="26">
        <v>0</v>
      </c>
      <c r="AG188" s="26">
        <v>0</v>
      </c>
      <c r="AH188" s="26">
        <v>0</v>
      </c>
      <c r="AI188" s="26">
        <v>0</v>
      </c>
      <c r="AJ188" s="26">
        <v>0</v>
      </c>
      <c r="AK188" s="26">
        <v>0</v>
      </c>
      <c r="AL188" s="26">
        <v>0</v>
      </c>
      <c r="AM188" s="26">
        <v>0</v>
      </c>
      <c r="AN188" s="26">
        <v>0</v>
      </c>
      <c r="AO188" s="26">
        <v>0</v>
      </c>
      <c r="AP188" s="26">
        <v>0</v>
      </c>
      <c r="AQ188" s="26">
        <v>0</v>
      </c>
      <c r="AR188" s="26">
        <v>0</v>
      </c>
      <c r="AS188" s="26">
        <v>0</v>
      </c>
      <c r="AT188" s="26">
        <v>0</v>
      </c>
      <c r="AU188" s="26">
        <v>0</v>
      </c>
      <c r="AV188" s="26">
        <v>0</v>
      </c>
      <c r="AW188" s="26">
        <v>0</v>
      </c>
      <c r="AX188" s="26">
        <v>0</v>
      </c>
      <c r="AY188" s="26">
        <v>0</v>
      </c>
      <c r="AZ188" s="26">
        <v>0</v>
      </c>
      <c r="BA188" s="26">
        <v>0</v>
      </c>
      <c r="BB188" s="26">
        <v>0</v>
      </c>
      <c r="BC188" s="26">
        <v>0</v>
      </c>
      <c r="BD188" s="26">
        <v>0</v>
      </c>
      <c r="BE188" s="26">
        <v>0</v>
      </c>
      <c r="BF188" s="26">
        <v>0</v>
      </c>
      <c r="BG188" s="26">
        <v>0</v>
      </c>
      <c r="BH188" s="26">
        <v>0</v>
      </c>
      <c r="BI188" s="26">
        <v>0</v>
      </c>
      <c r="BJ188" s="26">
        <v>0</v>
      </c>
      <c r="BK188" s="26">
        <v>0</v>
      </c>
      <c r="BL188" s="26">
        <v>0</v>
      </c>
      <c r="BM188" s="26">
        <v>0</v>
      </c>
      <c r="BN188" s="26">
        <v>0</v>
      </c>
      <c r="BO188" s="26">
        <v>0</v>
      </c>
      <c r="BP188" s="26">
        <v>0</v>
      </c>
      <c r="BQ188" s="26"/>
      <c r="BR188" s="26"/>
      <c r="BS188" s="26"/>
      <c r="BT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</row>
    <row r="189" spans="1:85" hidden="1" outlineLevel="2" x14ac:dyDescent="0.25">
      <c r="A189" s="105" t="s">
        <v>1753</v>
      </c>
      <c r="B189" s="105">
        <f t="shared" si="24"/>
        <v>6</v>
      </c>
      <c r="C189" s="105" t="s">
        <v>337</v>
      </c>
      <c r="D189" s="105" t="s">
        <v>222</v>
      </c>
      <c r="E189" s="26">
        <f t="shared" si="26"/>
        <v>0</v>
      </c>
      <c r="F189" s="26">
        <f t="shared" si="30"/>
        <v>0</v>
      </c>
      <c r="G189" s="26">
        <f t="shared" si="29"/>
        <v>0</v>
      </c>
      <c r="H189" s="26">
        <f t="shared" si="27"/>
        <v>4000000</v>
      </c>
      <c r="I189" s="26">
        <f t="shared" si="22"/>
        <v>4000000</v>
      </c>
      <c r="J189" s="26">
        <f t="shared" si="23"/>
        <v>4000000</v>
      </c>
      <c r="K189" s="26">
        <f t="shared" si="25"/>
        <v>0</v>
      </c>
      <c r="L189" s="150"/>
      <c r="M189" s="26">
        <v>0</v>
      </c>
      <c r="N189" s="26">
        <v>0</v>
      </c>
      <c r="O189" s="26">
        <v>0</v>
      </c>
      <c r="P189" s="26">
        <v>0</v>
      </c>
      <c r="Q189" s="26">
        <v>0</v>
      </c>
      <c r="R189" s="26">
        <v>0</v>
      </c>
      <c r="S189" s="26">
        <v>0</v>
      </c>
      <c r="T189" s="26">
        <v>0</v>
      </c>
      <c r="U189" s="26">
        <v>0</v>
      </c>
      <c r="V189" s="26">
        <v>0</v>
      </c>
      <c r="W189" s="26">
        <v>0</v>
      </c>
      <c r="X189" s="26">
        <v>0</v>
      </c>
      <c r="Y189" s="26">
        <v>0</v>
      </c>
      <c r="Z189" s="26">
        <v>0</v>
      </c>
      <c r="AA189" s="26">
        <v>0</v>
      </c>
      <c r="AB189" s="26">
        <v>0</v>
      </c>
      <c r="AC189" s="26">
        <v>0</v>
      </c>
      <c r="AD189" s="26">
        <v>0</v>
      </c>
      <c r="AE189" s="26">
        <v>0</v>
      </c>
      <c r="AF189" s="26">
        <v>0</v>
      </c>
      <c r="AG189" s="26">
        <v>0</v>
      </c>
      <c r="AH189" s="26">
        <v>0</v>
      </c>
      <c r="AI189" s="26">
        <v>0</v>
      </c>
      <c r="AJ189" s="26">
        <v>0</v>
      </c>
      <c r="AK189" s="26">
        <v>0</v>
      </c>
      <c r="AL189" s="26">
        <v>0</v>
      </c>
      <c r="AM189" s="26">
        <v>0</v>
      </c>
      <c r="AN189" s="26">
        <v>0</v>
      </c>
      <c r="AO189" s="26">
        <v>0</v>
      </c>
      <c r="AP189" s="26">
        <v>0</v>
      </c>
      <c r="AQ189" s="26">
        <v>0</v>
      </c>
      <c r="AR189" s="26">
        <v>0</v>
      </c>
      <c r="AS189" s="26">
        <v>0</v>
      </c>
      <c r="AT189" s="26">
        <v>0</v>
      </c>
      <c r="AU189" s="26">
        <v>0</v>
      </c>
      <c r="AV189" s="26">
        <v>0</v>
      </c>
      <c r="AW189" s="26">
        <v>0</v>
      </c>
      <c r="AX189" s="26">
        <v>4000000</v>
      </c>
      <c r="AY189" s="26">
        <v>4000000</v>
      </c>
      <c r="AZ189" s="26">
        <v>4000000</v>
      </c>
      <c r="BA189" s="26">
        <v>4000000</v>
      </c>
      <c r="BB189" s="26">
        <v>4000000</v>
      </c>
      <c r="BC189" s="26">
        <v>4000000</v>
      </c>
      <c r="BD189" s="26">
        <v>4000000</v>
      </c>
      <c r="BE189" s="26">
        <v>4000000</v>
      </c>
      <c r="BF189" s="26">
        <v>4000000</v>
      </c>
      <c r="BG189" s="26">
        <v>4000000</v>
      </c>
      <c r="BH189" s="26">
        <v>4000000</v>
      </c>
      <c r="BI189" s="26">
        <v>4000000</v>
      </c>
      <c r="BJ189" s="26">
        <v>4000000</v>
      </c>
      <c r="BK189" s="26">
        <v>4000000</v>
      </c>
      <c r="BL189" s="26">
        <v>4000000</v>
      </c>
      <c r="BM189" s="26">
        <v>4000000</v>
      </c>
      <c r="BN189" s="26">
        <v>4000000</v>
      </c>
      <c r="BO189" s="26">
        <v>4000000</v>
      </c>
      <c r="BP189" s="26">
        <v>4000000</v>
      </c>
      <c r="BQ189" s="26"/>
      <c r="BR189" s="26"/>
      <c r="BS189" s="26"/>
      <c r="BT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</row>
    <row r="190" spans="1:85" hidden="1" outlineLevel="1" collapsed="1" x14ac:dyDescent="0.25">
      <c r="A190" s="103" t="s">
        <v>1753</v>
      </c>
      <c r="B190" s="103">
        <f t="shared" si="24"/>
        <v>4</v>
      </c>
      <c r="C190" s="103" t="s">
        <v>338</v>
      </c>
      <c r="D190" s="103" t="s">
        <v>339</v>
      </c>
      <c r="E190" s="104">
        <f t="shared" si="26"/>
        <v>19675262</v>
      </c>
      <c r="F190" s="104">
        <f t="shared" si="30"/>
        <v>1590479856.22</v>
      </c>
      <c r="G190" s="104">
        <f t="shared" si="29"/>
        <v>8497424460.71</v>
      </c>
      <c r="H190" s="104">
        <f t="shared" si="27"/>
        <v>356033752.88</v>
      </c>
      <c r="I190" s="104">
        <f t="shared" si="22"/>
        <v>5747621914.8800001</v>
      </c>
      <c r="J190" s="104">
        <f t="shared" si="23"/>
        <v>196596743.55000001</v>
      </c>
      <c r="K190" s="104">
        <f t="shared" si="25"/>
        <v>0</v>
      </c>
      <c r="L190" s="150"/>
      <c r="M190" s="104">
        <v>68680520</v>
      </c>
      <c r="N190" s="104">
        <v>22747617</v>
      </c>
      <c r="O190" s="104">
        <v>63761477</v>
      </c>
      <c r="P190" s="104">
        <v>67309778</v>
      </c>
      <c r="Q190" s="104">
        <v>73483509</v>
      </c>
      <c r="R190" s="104">
        <v>85400644</v>
      </c>
      <c r="S190" s="104">
        <v>80745326</v>
      </c>
      <c r="T190" s="104">
        <v>73592544</v>
      </c>
      <c r="U190" s="104">
        <v>95599451</v>
      </c>
      <c r="V190" s="104">
        <v>95893451</v>
      </c>
      <c r="W190" s="104">
        <v>122140265</v>
      </c>
      <c r="X190" s="104">
        <v>19675262</v>
      </c>
      <c r="Y190" s="104">
        <v>94150007</v>
      </c>
      <c r="Z190" s="104">
        <v>107006300</v>
      </c>
      <c r="AA190" s="104">
        <v>71516082</v>
      </c>
      <c r="AB190" s="104">
        <v>24440615</v>
      </c>
      <c r="AC190" s="104">
        <v>81429441</v>
      </c>
      <c r="AD190" s="104">
        <v>131330267</v>
      </c>
      <c r="AE190" s="104">
        <v>156821333</v>
      </c>
      <c r="AF190" s="104">
        <v>-167742311</v>
      </c>
      <c r="AG190" s="104">
        <v>681915746</v>
      </c>
      <c r="AH190" s="104">
        <v>923116224</v>
      </c>
      <c r="AI190" s="104">
        <v>1236382589.22</v>
      </c>
      <c r="AJ190" s="104">
        <v>1590479856.22</v>
      </c>
      <c r="AK190" s="104">
        <v>1615241975.22</v>
      </c>
      <c r="AL190" s="104">
        <v>2414174310.6799998</v>
      </c>
      <c r="AM190" s="104">
        <v>2743018505.6799998</v>
      </c>
      <c r="AN190" s="104">
        <v>3170229711.6799998</v>
      </c>
      <c r="AO190" s="104">
        <v>2930247907.0700002</v>
      </c>
      <c r="AP190" s="104">
        <v>3098530338.71</v>
      </c>
      <c r="AQ190" s="104">
        <v>3366821566.71</v>
      </c>
      <c r="AR190" s="104">
        <v>3734612877.71</v>
      </c>
      <c r="AS190" s="104">
        <v>3655897222.71</v>
      </c>
      <c r="AT190" s="104">
        <v>2769627844.71</v>
      </c>
      <c r="AU190" s="104">
        <v>3992854849.71</v>
      </c>
      <c r="AV190" s="104">
        <v>8497424460.71</v>
      </c>
      <c r="AW190" s="104">
        <v>2716691289.8899999</v>
      </c>
      <c r="AX190" s="104">
        <v>5851276778.8900003</v>
      </c>
      <c r="AY190" s="104">
        <v>3142213279.8899999</v>
      </c>
      <c r="AZ190" s="104">
        <v>4296872227.8900003</v>
      </c>
      <c r="BA190" s="104">
        <v>3616306418.8899999</v>
      </c>
      <c r="BB190" s="104">
        <v>4680545659.8900003</v>
      </c>
      <c r="BC190" s="104">
        <v>4906600646.2200003</v>
      </c>
      <c r="BD190" s="104">
        <v>5747621914.8800001</v>
      </c>
      <c r="BE190" s="104">
        <v>1961599664.8800001</v>
      </c>
      <c r="BF190" s="104">
        <v>2121015392.8800001</v>
      </c>
      <c r="BG190" s="104">
        <v>2055463140.8800001</v>
      </c>
      <c r="BH190" s="104">
        <v>356033752.88</v>
      </c>
      <c r="BI190" s="104">
        <v>420645473.88</v>
      </c>
      <c r="BJ190" s="104">
        <v>165327165.88</v>
      </c>
      <c r="BK190" s="104">
        <v>94166308.879999995</v>
      </c>
      <c r="BL190" s="104">
        <v>157527546.88</v>
      </c>
      <c r="BM190" s="104">
        <v>325535943.55000001</v>
      </c>
      <c r="BN190" s="104">
        <v>111743653.55</v>
      </c>
      <c r="BO190" s="104">
        <v>314575235.55000001</v>
      </c>
      <c r="BP190" s="104">
        <v>196596743.55000001</v>
      </c>
      <c r="BQ190" s="104"/>
      <c r="BR190" s="104"/>
      <c r="BS190" s="104"/>
      <c r="BT190" s="104"/>
      <c r="BU190" s="42" t="s">
        <v>2007</v>
      </c>
      <c r="BV190" s="144"/>
      <c r="BW190" s="144"/>
      <c r="BX190" s="144"/>
      <c r="BY190" s="144"/>
      <c r="BZ190" s="144"/>
      <c r="CA190" s="144"/>
      <c r="CB190" s="144"/>
      <c r="CC190" s="144"/>
      <c r="CD190" s="144"/>
      <c r="CE190" s="144"/>
      <c r="CF190" s="144"/>
      <c r="CG190" s="144"/>
    </row>
    <row r="191" spans="1:85" hidden="1" outlineLevel="2" collapsed="1" x14ac:dyDescent="0.25">
      <c r="A191" s="105" t="s">
        <v>1753</v>
      </c>
      <c r="B191" s="105">
        <f t="shared" si="24"/>
        <v>6</v>
      </c>
      <c r="C191" s="105" t="s">
        <v>340</v>
      </c>
      <c r="D191" s="105" t="s">
        <v>341</v>
      </c>
      <c r="E191" s="26">
        <f t="shared" si="26"/>
        <v>19153529</v>
      </c>
      <c r="F191" s="26">
        <f t="shared" si="30"/>
        <v>1590479856.22</v>
      </c>
      <c r="G191" s="26">
        <f t="shared" ref="G191:G213" si="31">AV191</f>
        <v>2042540080.71</v>
      </c>
      <c r="H191" s="26">
        <f t="shared" si="27"/>
        <v>597217</v>
      </c>
      <c r="I191" s="26">
        <f t="shared" si="22"/>
        <v>614293710.17999995</v>
      </c>
      <c r="J191" s="26">
        <f t="shared" si="23"/>
        <v>77050947</v>
      </c>
      <c r="K191" s="26">
        <f t="shared" si="25"/>
        <v>0</v>
      </c>
      <c r="L191" s="150"/>
      <c r="M191" s="26">
        <v>68680520</v>
      </c>
      <c r="N191" s="26">
        <v>22747617</v>
      </c>
      <c r="O191" s="26">
        <v>63761477</v>
      </c>
      <c r="P191" s="26">
        <v>66788045</v>
      </c>
      <c r="Q191" s="26">
        <v>72961776</v>
      </c>
      <c r="R191" s="26">
        <v>84878911</v>
      </c>
      <c r="S191" s="26">
        <v>80223593</v>
      </c>
      <c r="T191" s="26">
        <v>73070811</v>
      </c>
      <c r="U191" s="26">
        <v>94822968</v>
      </c>
      <c r="V191" s="26">
        <v>95116968</v>
      </c>
      <c r="W191" s="26">
        <v>121363782</v>
      </c>
      <c r="X191" s="26">
        <v>19153529</v>
      </c>
      <c r="Y191" s="26">
        <v>93628274</v>
      </c>
      <c r="Z191" s="26">
        <v>106484567</v>
      </c>
      <c r="AA191" s="26">
        <v>70994349</v>
      </c>
      <c r="AB191" s="26">
        <v>23918882</v>
      </c>
      <c r="AC191" s="26">
        <v>80907708</v>
      </c>
      <c r="AD191" s="26">
        <v>130808534</v>
      </c>
      <c r="AE191" s="26">
        <v>156299600</v>
      </c>
      <c r="AF191" s="26">
        <v>-168264044</v>
      </c>
      <c r="AG191" s="26">
        <v>681394013</v>
      </c>
      <c r="AH191" s="26">
        <v>923116224</v>
      </c>
      <c r="AI191" s="26">
        <v>1236382589.22</v>
      </c>
      <c r="AJ191" s="26">
        <v>1590479856.22</v>
      </c>
      <c r="AK191" s="26">
        <v>1615241975.22</v>
      </c>
      <c r="AL191" s="26">
        <v>2414174310.6799998</v>
      </c>
      <c r="AM191" s="26">
        <v>2743018505.6799998</v>
      </c>
      <c r="AN191" s="26">
        <v>3060286033.6799998</v>
      </c>
      <c r="AO191" s="26">
        <v>2808327409.0700002</v>
      </c>
      <c r="AP191" s="26">
        <v>2706695136.71</v>
      </c>
      <c r="AQ191" s="26">
        <v>2995006336.71</v>
      </c>
      <c r="AR191" s="26">
        <v>3054888868.71</v>
      </c>
      <c r="AS191" s="26">
        <v>786338932.71000004</v>
      </c>
      <c r="AT191" s="26">
        <v>802777161.71000004</v>
      </c>
      <c r="AU191" s="26">
        <v>914083444.71000004</v>
      </c>
      <c r="AV191" s="26">
        <v>2042540080.71</v>
      </c>
      <c r="AW191" s="26">
        <v>123700128.18000001</v>
      </c>
      <c r="AX191" s="26">
        <v>177576125.18000001</v>
      </c>
      <c r="AY191" s="26">
        <v>249266235.18000001</v>
      </c>
      <c r="AZ191" s="26">
        <v>305965048.18000001</v>
      </c>
      <c r="BA191" s="26">
        <v>355574166.18000001</v>
      </c>
      <c r="BB191" s="26">
        <v>586286902.17999995</v>
      </c>
      <c r="BC191" s="26">
        <v>605477140.17999995</v>
      </c>
      <c r="BD191" s="26">
        <v>614293710.17999995</v>
      </c>
      <c r="BE191" s="26">
        <v>618486535.17999995</v>
      </c>
      <c r="BF191" s="26">
        <v>582189212.17999995</v>
      </c>
      <c r="BG191" s="26">
        <v>590693721.17999995</v>
      </c>
      <c r="BH191" s="26">
        <v>597217</v>
      </c>
      <c r="BI191" s="26">
        <v>34595166</v>
      </c>
      <c r="BJ191" s="26">
        <v>34595166</v>
      </c>
      <c r="BK191" s="26">
        <v>49028257</v>
      </c>
      <c r="BL191" s="26">
        <v>36006919</v>
      </c>
      <c r="BM191" s="26">
        <v>113451853</v>
      </c>
      <c r="BN191" s="26">
        <v>-23416522</v>
      </c>
      <c r="BO191" s="26">
        <v>99458816</v>
      </c>
      <c r="BP191" s="26">
        <v>77050947</v>
      </c>
      <c r="BQ191" s="26"/>
      <c r="BR191" s="26"/>
      <c r="BS191" s="26"/>
      <c r="BT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</row>
    <row r="192" spans="1:85" hidden="1" outlineLevel="3" x14ac:dyDescent="0.25">
      <c r="A192" s="106" t="s">
        <v>1753</v>
      </c>
      <c r="B192" s="106">
        <f t="shared" si="24"/>
        <v>8</v>
      </c>
      <c r="C192" s="106" t="s">
        <v>342</v>
      </c>
      <c r="D192" s="106" t="s">
        <v>343</v>
      </c>
      <c r="E192" s="107">
        <f t="shared" si="26"/>
        <v>0</v>
      </c>
      <c r="F192" s="107">
        <f t="shared" si="30"/>
        <v>0</v>
      </c>
      <c r="G192" s="107">
        <f t="shared" si="31"/>
        <v>0</v>
      </c>
      <c r="H192" s="108">
        <f t="shared" si="27"/>
        <v>0</v>
      </c>
      <c r="I192" s="108">
        <f t="shared" si="22"/>
        <v>0</v>
      </c>
      <c r="J192" s="108">
        <f t="shared" si="23"/>
        <v>0</v>
      </c>
      <c r="K192" s="108">
        <f t="shared" si="25"/>
        <v>0</v>
      </c>
      <c r="L192" s="150"/>
      <c r="M192" s="108">
        <v>0</v>
      </c>
      <c r="N192" s="108">
        <v>0</v>
      </c>
      <c r="O192" s="108">
        <v>0</v>
      </c>
      <c r="P192" s="108">
        <v>0</v>
      </c>
      <c r="Q192" s="108">
        <v>0</v>
      </c>
      <c r="R192" s="108">
        <v>0</v>
      </c>
      <c r="S192" s="108">
        <v>0</v>
      </c>
      <c r="T192" s="108">
        <v>0</v>
      </c>
      <c r="U192" s="108">
        <v>0</v>
      </c>
      <c r="V192" s="108">
        <v>0</v>
      </c>
      <c r="W192" s="108">
        <v>0</v>
      </c>
      <c r="X192" s="108">
        <v>0</v>
      </c>
      <c r="Y192" s="108">
        <v>0</v>
      </c>
      <c r="Z192" s="108">
        <v>0</v>
      </c>
      <c r="AA192" s="108">
        <v>0</v>
      </c>
      <c r="AB192" s="108">
        <v>0</v>
      </c>
      <c r="AC192" s="108">
        <v>0</v>
      </c>
      <c r="AD192" s="108">
        <v>0</v>
      </c>
      <c r="AE192" s="108">
        <v>0</v>
      </c>
      <c r="AF192" s="108">
        <v>0</v>
      </c>
      <c r="AG192" s="108">
        <v>0</v>
      </c>
      <c r="AH192" s="108">
        <v>0</v>
      </c>
      <c r="AI192" s="108">
        <v>0</v>
      </c>
      <c r="AJ192" s="108">
        <v>0</v>
      </c>
      <c r="AK192" s="108">
        <v>6353355</v>
      </c>
      <c r="AL192" s="108">
        <v>20933991</v>
      </c>
      <c r="AM192" s="108">
        <v>20933991</v>
      </c>
      <c r="AN192" s="108">
        <v>-835470</v>
      </c>
      <c r="AO192" s="108">
        <v>0</v>
      </c>
      <c r="AP192" s="108">
        <v>0</v>
      </c>
      <c r="AQ192" s="108">
        <v>6430000</v>
      </c>
      <c r="AR192" s="108">
        <v>0</v>
      </c>
      <c r="AS192" s="108">
        <v>0</v>
      </c>
      <c r="AT192" s="108">
        <v>0</v>
      </c>
      <c r="AU192" s="108">
        <v>0</v>
      </c>
      <c r="AV192" s="108">
        <v>0</v>
      </c>
      <c r="AW192" s="108">
        <v>0</v>
      </c>
      <c r="AX192" s="108">
        <v>0</v>
      </c>
      <c r="AY192" s="108">
        <v>0</v>
      </c>
      <c r="AZ192" s="108">
        <v>0</v>
      </c>
      <c r="BA192" s="108">
        <v>0</v>
      </c>
      <c r="BB192" s="108">
        <v>0</v>
      </c>
      <c r="BC192" s="108">
        <v>0</v>
      </c>
      <c r="BD192" s="108">
        <v>0</v>
      </c>
      <c r="BE192" s="108">
        <v>0</v>
      </c>
      <c r="BF192" s="108">
        <v>0</v>
      </c>
      <c r="BG192" s="108">
        <v>0</v>
      </c>
      <c r="BH192" s="108">
        <v>0</v>
      </c>
      <c r="BI192" s="108">
        <v>0</v>
      </c>
      <c r="BJ192" s="108">
        <v>0</v>
      </c>
      <c r="BK192" s="108">
        <v>0</v>
      </c>
      <c r="BL192" s="108">
        <v>0</v>
      </c>
      <c r="BM192" s="108">
        <v>0</v>
      </c>
      <c r="BN192" s="108">
        <v>0</v>
      </c>
      <c r="BO192" s="108">
        <v>0</v>
      </c>
      <c r="BP192" s="108">
        <v>0</v>
      </c>
      <c r="BQ192" s="108"/>
      <c r="BR192" s="108"/>
      <c r="BS192" s="108"/>
      <c r="BT192" s="108"/>
      <c r="BV192" s="108"/>
      <c r="BW192" s="108"/>
      <c r="BX192" s="108"/>
      <c r="BY192" s="108"/>
      <c r="BZ192" s="108"/>
      <c r="CA192" s="108"/>
      <c r="CB192" s="108"/>
      <c r="CC192" s="108"/>
      <c r="CD192" s="108"/>
      <c r="CE192" s="108"/>
      <c r="CF192" s="108"/>
      <c r="CG192" s="108"/>
    </row>
    <row r="193" spans="1:85" hidden="1" outlineLevel="3" x14ac:dyDescent="0.25">
      <c r="A193" s="106" t="s">
        <v>1753</v>
      </c>
      <c r="B193" s="106">
        <f t="shared" si="24"/>
        <v>8</v>
      </c>
      <c r="C193" s="106" t="s">
        <v>344</v>
      </c>
      <c r="D193" s="106" t="s">
        <v>345</v>
      </c>
      <c r="E193" s="107">
        <f t="shared" si="26"/>
        <v>0</v>
      </c>
      <c r="F193" s="107">
        <f t="shared" si="30"/>
        <v>0</v>
      </c>
      <c r="G193" s="107">
        <f t="shared" si="31"/>
        <v>0</v>
      </c>
      <c r="H193" s="108">
        <f t="shared" si="27"/>
        <v>0</v>
      </c>
      <c r="I193" s="108">
        <f t="shared" si="22"/>
        <v>0</v>
      </c>
      <c r="J193" s="108">
        <f t="shared" si="23"/>
        <v>0</v>
      </c>
      <c r="K193" s="108">
        <f t="shared" si="25"/>
        <v>0</v>
      </c>
      <c r="L193" s="150"/>
      <c r="M193" s="108">
        <v>1082220</v>
      </c>
      <c r="N193" s="108">
        <v>1082220</v>
      </c>
      <c r="O193" s="108">
        <v>1082220</v>
      </c>
      <c r="P193" s="108">
        <v>1082220</v>
      </c>
      <c r="Q193" s="108">
        <v>1082220</v>
      </c>
      <c r="R193" s="108">
        <v>1082220</v>
      </c>
      <c r="S193" s="108">
        <v>1082220</v>
      </c>
      <c r="T193" s="108">
        <v>1082220</v>
      </c>
      <c r="U193" s="108">
        <v>1082220</v>
      </c>
      <c r="V193" s="108">
        <v>1082220</v>
      </c>
      <c r="W193" s="108">
        <v>1082220</v>
      </c>
      <c r="X193" s="108">
        <v>0</v>
      </c>
      <c r="Y193" s="108">
        <v>0</v>
      </c>
      <c r="Z193" s="108">
        <v>0</v>
      </c>
      <c r="AA193" s="108">
        <v>0</v>
      </c>
      <c r="AB193" s="108">
        <v>0</v>
      </c>
      <c r="AC193" s="108">
        <v>0</v>
      </c>
      <c r="AD193" s="108">
        <v>0</v>
      </c>
      <c r="AE193" s="108">
        <v>0</v>
      </c>
      <c r="AF193" s="108">
        <v>0</v>
      </c>
      <c r="AG193" s="108">
        <v>0</v>
      </c>
      <c r="AH193" s="108">
        <v>0</v>
      </c>
      <c r="AI193" s="108">
        <v>0</v>
      </c>
      <c r="AJ193" s="108">
        <v>0</v>
      </c>
      <c r="AK193" s="108">
        <v>0</v>
      </c>
      <c r="AL193" s="108">
        <v>0</v>
      </c>
      <c r="AM193" s="108">
        <v>0</v>
      </c>
      <c r="AN193" s="108">
        <v>0</v>
      </c>
      <c r="AO193" s="108">
        <v>0</v>
      </c>
      <c r="AP193" s="108">
        <v>0</v>
      </c>
      <c r="AQ193" s="108">
        <v>0</v>
      </c>
      <c r="AR193" s="108">
        <v>0</v>
      </c>
      <c r="AS193" s="108">
        <v>0</v>
      </c>
      <c r="AT193" s="108">
        <v>0</v>
      </c>
      <c r="AU193" s="108">
        <v>0</v>
      </c>
      <c r="AV193" s="108">
        <v>0</v>
      </c>
      <c r="AW193" s="108">
        <v>0</v>
      </c>
      <c r="AX193" s="108">
        <v>0</v>
      </c>
      <c r="AY193" s="108">
        <v>0</v>
      </c>
      <c r="AZ193" s="108">
        <v>0</v>
      </c>
      <c r="BA193" s="108">
        <v>0</v>
      </c>
      <c r="BB193" s="108">
        <v>0</v>
      </c>
      <c r="BC193" s="108">
        <v>0</v>
      </c>
      <c r="BD193" s="108">
        <v>0</v>
      </c>
      <c r="BE193" s="108">
        <v>0</v>
      </c>
      <c r="BF193" s="108">
        <v>0</v>
      </c>
      <c r="BG193" s="108">
        <v>0</v>
      </c>
      <c r="BH193" s="108">
        <v>0</v>
      </c>
      <c r="BI193" s="108">
        <v>0</v>
      </c>
      <c r="BJ193" s="108">
        <v>0</v>
      </c>
      <c r="BK193" s="108">
        <v>0</v>
      </c>
      <c r="BL193" s="108">
        <v>0</v>
      </c>
      <c r="BM193" s="108">
        <v>0</v>
      </c>
      <c r="BN193" s="108">
        <v>0</v>
      </c>
      <c r="BO193" s="108">
        <v>0</v>
      </c>
      <c r="BP193" s="108">
        <v>0</v>
      </c>
      <c r="BQ193" s="108"/>
      <c r="BR193" s="108"/>
      <c r="BS193" s="108"/>
      <c r="BT193" s="108"/>
      <c r="BV193" s="108"/>
      <c r="BW193" s="108"/>
      <c r="BX193" s="108"/>
      <c r="BY193" s="108"/>
      <c r="BZ193" s="108"/>
      <c r="CA193" s="108"/>
      <c r="CB193" s="108"/>
      <c r="CC193" s="108"/>
      <c r="CD193" s="108"/>
      <c r="CE193" s="108"/>
      <c r="CF193" s="108"/>
      <c r="CG193" s="108"/>
    </row>
    <row r="194" spans="1:85" hidden="1" outlineLevel="3" x14ac:dyDescent="0.25">
      <c r="A194" s="106" t="s">
        <v>1753</v>
      </c>
      <c r="B194" s="106">
        <f t="shared" si="24"/>
        <v>8</v>
      </c>
      <c r="C194" s="106" t="s">
        <v>346</v>
      </c>
      <c r="D194" s="106" t="s">
        <v>347</v>
      </c>
      <c r="E194" s="107">
        <f t="shared" si="26"/>
        <v>0</v>
      </c>
      <c r="F194" s="107">
        <f t="shared" si="30"/>
        <v>0</v>
      </c>
      <c r="G194" s="107">
        <f t="shared" si="31"/>
        <v>0</v>
      </c>
      <c r="H194" s="108">
        <f t="shared" si="27"/>
        <v>0</v>
      </c>
      <c r="I194" s="108">
        <f t="shared" si="22"/>
        <v>0</v>
      </c>
      <c r="J194" s="108">
        <f t="shared" si="23"/>
        <v>0</v>
      </c>
      <c r="K194" s="108">
        <f t="shared" si="25"/>
        <v>0</v>
      </c>
      <c r="L194" s="150"/>
      <c r="M194" s="108">
        <v>11025000</v>
      </c>
      <c r="N194" s="108">
        <v>11025000</v>
      </c>
      <c r="O194" s="108">
        <v>11025000</v>
      </c>
      <c r="P194" s="108">
        <v>11025000</v>
      </c>
      <c r="Q194" s="108">
        <v>11025000</v>
      </c>
      <c r="R194" s="108">
        <v>11025000</v>
      </c>
      <c r="S194" s="108">
        <v>11025000</v>
      </c>
      <c r="T194" s="108">
        <v>11025000</v>
      </c>
      <c r="U194" s="108">
        <v>11025000</v>
      </c>
      <c r="V194" s="108">
        <v>11025000</v>
      </c>
      <c r="W194" s="108">
        <v>11025000</v>
      </c>
      <c r="X194" s="108">
        <v>0</v>
      </c>
      <c r="Y194" s="108">
        <v>0</v>
      </c>
      <c r="Z194" s="108">
        <v>0</v>
      </c>
      <c r="AA194" s="108">
        <v>0</v>
      </c>
      <c r="AB194" s="108">
        <v>0</v>
      </c>
      <c r="AC194" s="108">
        <v>0</v>
      </c>
      <c r="AD194" s="108">
        <v>0</v>
      </c>
      <c r="AE194" s="108">
        <v>0</v>
      </c>
      <c r="AF194" s="108">
        <v>0</v>
      </c>
      <c r="AG194" s="108">
        <v>0</v>
      </c>
      <c r="AH194" s="108">
        <v>0</v>
      </c>
      <c r="AI194" s="108">
        <v>0</v>
      </c>
      <c r="AJ194" s="108">
        <v>0</v>
      </c>
      <c r="AK194" s="108">
        <v>0</v>
      </c>
      <c r="AL194" s="108">
        <v>0</v>
      </c>
      <c r="AM194" s="108">
        <v>0</v>
      </c>
      <c r="AN194" s="108">
        <v>-3291846</v>
      </c>
      <c r="AO194" s="108">
        <v>0</v>
      </c>
      <c r="AP194" s="108">
        <v>0</v>
      </c>
      <c r="AQ194" s="108">
        <v>0</v>
      </c>
      <c r="AR194" s="108">
        <v>0</v>
      </c>
      <c r="AS194" s="108">
        <v>0</v>
      </c>
      <c r="AT194" s="108">
        <v>0</v>
      </c>
      <c r="AU194" s="108">
        <v>0</v>
      </c>
      <c r="AV194" s="108">
        <v>0</v>
      </c>
      <c r="AW194" s="108">
        <v>0</v>
      </c>
      <c r="AX194" s="108">
        <v>0</v>
      </c>
      <c r="AY194" s="108">
        <v>0</v>
      </c>
      <c r="AZ194" s="108">
        <v>0</v>
      </c>
      <c r="BA194" s="108">
        <v>0</v>
      </c>
      <c r="BB194" s="108">
        <v>0</v>
      </c>
      <c r="BC194" s="108">
        <v>0</v>
      </c>
      <c r="BD194" s="108">
        <v>0</v>
      </c>
      <c r="BE194" s="108">
        <v>0</v>
      </c>
      <c r="BF194" s="108">
        <v>0</v>
      </c>
      <c r="BG194" s="108">
        <v>0</v>
      </c>
      <c r="BH194" s="108">
        <v>0</v>
      </c>
      <c r="BI194" s="108">
        <v>0</v>
      </c>
      <c r="BJ194" s="108">
        <v>0</v>
      </c>
      <c r="BK194" s="108">
        <v>0</v>
      </c>
      <c r="BL194" s="108">
        <v>0</v>
      </c>
      <c r="BM194" s="108">
        <v>0</v>
      </c>
      <c r="BN194" s="108">
        <v>0</v>
      </c>
      <c r="BO194" s="108">
        <v>0</v>
      </c>
      <c r="BP194" s="108">
        <v>0</v>
      </c>
      <c r="BQ194" s="108"/>
      <c r="BR194" s="108"/>
      <c r="BS194" s="108"/>
      <c r="BT194" s="108"/>
      <c r="BV194" s="108"/>
      <c r="BW194" s="108"/>
      <c r="BX194" s="108"/>
      <c r="BY194" s="108"/>
      <c r="BZ194" s="108"/>
      <c r="CA194" s="108"/>
      <c r="CB194" s="108"/>
      <c r="CC194" s="108"/>
      <c r="CD194" s="108"/>
      <c r="CE194" s="108"/>
      <c r="CF194" s="108"/>
      <c r="CG194" s="108"/>
    </row>
    <row r="195" spans="1:85" hidden="1" outlineLevel="3" x14ac:dyDescent="0.25">
      <c r="A195" s="106" t="s">
        <v>1753</v>
      </c>
      <c r="B195" s="106">
        <f t="shared" si="24"/>
        <v>8</v>
      </c>
      <c r="C195" s="106" t="s">
        <v>348</v>
      </c>
      <c r="D195" s="106" t="s">
        <v>349</v>
      </c>
      <c r="E195" s="107">
        <f t="shared" si="26"/>
        <v>0</v>
      </c>
      <c r="F195" s="107">
        <f t="shared" si="30"/>
        <v>0</v>
      </c>
      <c r="G195" s="107">
        <f t="shared" si="31"/>
        <v>0</v>
      </c>
      <c r="H195" s="108">
        <f t="shared" si="27"/>
        <v>0</v>
      </c>
      <c r="I195" s="108">
        <f t="shared" ref="I195:I258" si="32">BD195</f>
        <v>0</v>
      </c>
      <c r="J195" s="108">
        <f t="shared" ref="J195:J258" si="33">BP195</f>
        <v>0</v>
      </c>
      <c r="K195" s="108">
        <f t="shared" si="25"/>
        <v>0</v>
      </c>
      <c r="L195" s="150"/>
      <c r="M195" s="108">
        <v>10640397</v>
      </c>
      <c r="N195" s="108">
        <v>10640397</v>
      </c>
      <c r="O195" s="108">
        <v>10640397</v>
      </c>
      <c r="P195" s="108">
        <v>10640397</v>
      </c>
      <c r="Q195" s="108">
        <v>10640397</v>
      </c>
      <c r="R195" s="108">
        <v>10640397</v>
      </c>
      <c r="S195" s="108">
        <v>10640397</v>
      </c>
      <c r="T195" s="108">
        <v>10640397</v>
      </c>
      <c r="U195" s="108">
        <v>10640397</v>
      </c>
      <c r="V195" s="108">
        <v>10640397</v>
      </c>
      <c r="W195" s="108">
        <v>10640397</v>
      </c>
      <c r="X195" s="108">
        <v>0</v>
      </c>
      <c r="Y195" s="108">
        <v>0</v>
      </c>
      <c r="Z195" s="108">
        <v>0</v>
      </c>
      <c r="AA195" s="108">
        <v>0</v>
      </c>
      <c r="AB195" s="108">
        <v>0</v>
      </c>
      <c r="AC195" s="108">
        <v>0</v>
      </c>
      <c r="AD195" s="108">
        <v>0</v>
      </c>
      <c r="AE195" s="108">
        <v>0</v>
      </c>
      <c r="AF195" s="108">
        <v>0</v>
      </c>
      <c r="AG195" s="108">
        <v>0</v>
      </c>
      <c r="AH195" s="108">
        <v>0</v>
      </c>
      <c r="AI195" s="108">
        <v>0</v>
      </c>
      <c r="AJ195" s="108">
        <v>0</v>
      </c>
      <c r="AK195" s="108">
        <v>0</v>
      </c>
      <c r="AL195" s="108">
        <v>0</v>
      </c>
      <c r="AM195" s="108">
        <v>0</v>
      </c>
      <c r="AN195" s="108">
        <v>1788855</v>
      </c>
      <c r="AO195" s="108">
        <v>1788855</v>
      </c>
      <c r="AP195" s="108">
        <v>1788855</v>
      </c>
      <c r="AQ195" s="108">
        <v>1788855</v>
      </c>
      <c r="AR195" s="108">
        <v>1788855</v>
      </c>
      <c r="AS195" s="108">
        <v>1788855</v>
      </c>
      <c r="AT195" s="108">
        <v>1788855</v>
      </c>
      <c r="AU195" s="108">
        <v>0</v>
      </c>
      <c r="AV195" s="108">
        <v>0</v>
      </c>
      <c r="AW195" s="108">
        <v>0</v>
      </c>
      <c r="AX195" s="108">
        <v>0</v>
      </c>
      <c r="AY195" s="108">
        <v>0</v>
      </c>
      <c r="AZ195" s="108">
        <v>0</v>
      </c>
      <c r="BA195" s="108">
        <v>0</v>
      </c>
      <c r="BB195" s="108">
        <v>0</v>
      </c>
      <c r="BC195" s="108">
        <v>0</v>
      </c>
      <c r="BD195" s="108">
        <v>0</v>
      </c>
      <c r="BE195" s="108">
        <v>0</v>
      </c>
      <c r="BF195" s="108">
        <v>0</v>
      </c>
      <c r="BG195" s="108">
        <v>0</v>
      </c>
      <c r="BH195" s="108">
        <v>0</v>
      </c>
      <c r="BI195" s="108">
        <v>0</v>
      </c>
      <c r="BJ195" s="108">
        <v>0</v>
      </c>
      <c r="BK195" s="108">
        <v>0</v>
      </c>
      <c r="BL195" s="108">
        <v>0</v>
      </c>
      <c r="BM195" s="108">
        <v>0</v>
      </c>
      <c r="BN195" s="108">
        <v>0</v>
      </c>
      <c r="BO195" s="108">
        <v>0</v>
      </c>
      <c r="BP195" s="108">
        <v>0</v>
      </c>
      <c r="BQ195" s="108"/>
      <c r="BR195" s="108"/>
      <c r="BS195" s="108"/>
      <c r="BT195" s="108"/>
      <c r="BV195" s="108"/>
      <c r="BW195" s="108"/>
      <c r="BX195" s="108"/>
      <c r="BY195" s="108"/>
      <c r="BZ195" s="108"/>
      <c r="CA195" s="108"/>
      <c r="CB195" s="108"/>
      <c r="CC195" s="108"/>
      <c r="CD195" s="108"/>
      <c r="CE195" s="108"/>
      <c r="CF195" s="108"/>
      <c r="CG195" s="108"/>
    </row>
    <row r="196" spans="1:85" hidden="1" outlineLevel="3" x14ac:dyDescent="0.25">
      <c r="A196" s="106" t="s">
        <v>1753</v>
      </c>
      <c r="B196" s="106">
        <f t="shared" si="24"/>
        <v>8</v>
      </c>
      <c r="C196" s="106" t="s">
        <v>350</v>
      </c>
      <c r="D196" s="106" t="s">
        <v>351</v>
      </c>
      <c r="E196" s="107">
        <f t="shared" si="26"/>
        <v>19153529</v>
      </c>
      <c r="F196" s="107">
        <f t="shared" si="30"/>
        <v>0</v>
      </c>
      <c r="G196" s="107">
        <f t="shared" si="31"/>
        <v>375446</v>
      </c>
      <c r="H196" s="108">
        <f t="shared" si="27"/>
        <v>0</v>
      </c>
      <c r="I196" s="108">
        <f t="shared" si="32"/>
        <v>0</v>
      </c>
      <c r="J196" s="108">
        <f t="shared" si="33"/>
        <v>0</v>
      </c>
      <c r="K196" s="108">
        <f t="shared" si="25"/>
        <v>0</v>
      </c>
      <c r="L196" s="150"/>
      <c r="M196" s="108">
        <v>45932903</v>
      </c>
      <c r="N196" s="108">
        <v>0</v>
      </c>
      <c r="O196" s="108">
        <v>36679500</v>
      </c>
      <c r="P196" s="108">
        <v>2240788</v>
      </c>
      <c r="Q196" s="108">
        <v>8414519</v>
      </c>
      <c r="R196" s="108">
        <v>20331654</v>
      </c>
      <c r="S196" s="108">
        <v>14622486</v>
      </c>
      <c r="T196" s="108">
        <v>7469704</v>
      </c>
      <c r="U196" s="108">
        <v>25271758</v>
      </c>
      <c r="V196" s="108">
        <v>25271758</v>
      </c>
      <c r="W196" s="108">
        <v>36375472</v>
      </c>
      <c r="X196" s="108">
        <v>19153529</v>
      </c>
      <c r="Y196" s="108">
        <v>37318043</v>
      </c>
      <c r="Z196" s="108">
        <v>37318043</v>
      </c>
      <c r="AA196" s="108">
        <v>0</v>
      </c>
      <c r="AB196" s="108">
        <v>0</v>
      </c>
      <c r="AC196" s="108">
        <v>0</v>
      </c>
      <c r="AD196" s="108">
        <v>0</v>
      </c>
      <c r="AE196" s="108">
        <v>0</v>
      </c>
      <c r="AF196" s="108">
        <v>-314310481</v>
      </c>
      <c r="AG196" s="108">
        <v>-120509389</v>
      </c>
      <c r="AH196" s="108">
        <v>-132491089</v>
      </c>
      <c r="AI196" s="108">
        <v>5686047</v>
      </c>
      <c r="AJ196" s="108">
        <v>0</v>
      </c>
      <c r="AK196" s="108">
        <v>9772</v>
      </c>
      <c r="AL196" s="108">
        <v>375446</v>
      </c>
      <c r="AM196" s="108">
        <v>375446</v>
      </c>
      <c r="AN196" s="108">
        <v>375446</v>
      </c>
      <c r="AO196" s="108">
        <v>375446</v>
      </c>
      <c r="AP196" s="108">
        <v>375446</v>
      </c>
      <c r="AQ196" s="108">
        <v>375446</v>
      </c>
      <c r="AR196" s="108">
        <v>375446</v>
      </c>
      <c r="AS196" s="108">
        <v>375446</v>
      </c>
      <c r="AT196" s="108">
        <v>375446</v>
      </c>
      <c r="AU196" s="108">
        <v>375446</v>
      </c>
      <c r="AV196" s="108">
        <v>375446</v>
      </c>
      <c r="AW196" s="108">
        <v>0</v>
      </c>
      <c r="AX196" s="108">
        <v>0</v>
      </c>
      <c r="AY196" s="108">
        <v>0</v>
      </c>
      <c r="AZ196" s="108">
        <v>0</v>
      </c>
      <c r="BA196" s="108">
        <v>0</v>
      </c>
      <c r="BB196" s="108">
        <v>0</v>
      </c>
      <c r="BC196" s="108">
        <v>0</v>
      </c>
      <c r="BD196" s="108">
        <v>0</v>
      </c>
      <c r="BE196" s="108">
        <v>0</v>
      </c>
      <c r="BF196" s="108">
        <v>0</v>
      </c>
      <c r="BG196" s="108">
        <v>0</v>
      </c>
      <c r="BH196" s="108">
        <v>0</v>
      </c>
      <c r="BI196" s="108">
        <v>0</v>
      </c>
      <c r="BJ196" s="108">
        <v>0</v>
      </c>
      <c r="BK196" s="108">
        <v>0</v>
      </c>
      <c r="BL196" s="108">
        <v>0</v>
      </c>
      <c r="BM196" s="108">
        <v>0</v>
      </c>
      <c r="BN196" s="108">
        <v>0</v>
      </c>
      <c r="BO196" s="108">
        <v>0</v>
      </c>
      <c r="BP196" s="108">
        <v>0</v>
      </c>
      <c r="BQ196" s="108"/>
      <c r="BR196" s="108"/>
      <c r="BS196" s="108"/>
      <c r="BT196" s="108"/>
      <c r="BV196" s="108"/>
      <c r="BW196" s="108"/>
      <c r="BX196" s="108"/>
      <c r="BY196" s="108"/>
      <c r="BZ196" s="108"/>
      <c r="CA196" s="108"/>
      <c r="CB196" s="108"/>
      <c r="CC196" s="108"/>
      <c r="CD196" s="108"/>
      <c r="CE196" s="108"/>
      <c r="CF196" s="108"/>
      <c r="CG196" s="108"/>
    </row>
    <row r="197" spans="1:85" hidden="1" outlineLevel="3" x14ac:dyDescent="0.25">
      <c r="A197" s="106" t="s">
        <v>1753</v>
      </c>
      <c r="B197" s="106">
        <f t="shared" si="24"/>
        <v>8</v>
      </c>
      <c r="C197" s="106" t="s">
        <v>352</v>
      </c>
      <c r="D197" s="106" t="s">
        <v>206</v>
      </c>
      <c r="E197" s="107">
        <f t="shared" si="26"/>
        <v>0</v>
      </c>
      <c r="F197" s="107">
        <f t="shared" si="30"/>
        <v>0</v>
      </c>
      <c r="G197" s="107">
        <f t="shared" si="31"/>
        <v>0</v>
      </c>
      <c r="H197" s="108">
        <f t="shared" si="27"/>
        <v>0</v>
      </c>
      <c r="I197" s="108">
        <f t="shared" si="32"/>
        <v>0</v>
      </c>
      <c r="J197" s="108">
        <f t="shared" si="33"/>
        <v>0</v>
      </c>
      <c r="K197" s="108">
        <f t="shared" si="25"/>
        <v>0</v>
      </c>
      <c r="L197" s="150"/>
      <c r="M197" s="108">
        <v>0</v>
      </c>
      <c r="N197" s="108">
        <v>0</v>
      </c>
      <c r="O197" s="108">
        <v>1276705</v>
      </c>
      <c r="P197" s="108">
        <v>12147905</v>
      </c>
      <c r="Q197" s="108">
        <v>12147905</v>
      </c>
      <c r="R197" s="108">
        <v>12147905</v>
      </c>
      <c r="S197" s="108">
        <v>12894005</v>
      </c>
      <c r="T197" s="108">
        <v>12894005</v>
      </c>
      <c r="U197" s="108">
        <v>16844108</v>
      </c>
      <c r="V197" s="108">
        <v>17029108</v>
      </c>
      <c r="W197" s="108">
        <v>32172208</v>
      </c>
      <c r="X197" s="108">
        <v>0</v>
      </c>
      <c r="Y197" s="108">
        <v>28452974</v>
      </c>
      <c r="Z197" s="108">
        <v>34252974</v>
      </c>
      <c r="AA197" s="108">
        <v>35533671</v>
      </c>
      <c r="AB197" s="108">
        <v>0</v>
      </c>
      <c r="AC197" s="108">
        <v>0</v>
      </c>
      <c r="AD197" s="108">
        <v>0</v>
      </c>
      <c r="AE197" s="108">
        <v>0</v>
      </c>
      <c r="AF197" s="108">
        <v>0</v>
      </c>
      <c r="AG197" s="108">
        <v>0</v>
      </c>
      <c r="AH197" s="108">
        <v>0</v>
      </c>
      <c r="AI197" s="108">
        <v>0</v>
      </c>
      <c r="AJ197" s="108">
        <v>0</v>
      </c>
      <c r="AK197" s="108">
        <v>0</v>
      </c>
      <c r="AL197" s="108">
        <v>0</v>
      </c>
      <c r="AM197" s="108">
        <v>0</v>
      </c>
      <c r="AN197" s="108">
        <v>0</v>
      </c>
      <c r="AO197" s="108">
        <v>0</v>
      </c>
      <c r="AP197" s="108">
        <v>0</v>
      </c>
      <c r="AQ197" s="108">
        <v>0</v>
      </c>
      <c r="AR197" s="108">
        <v>0</v>
      </c>
      <c r="AS197" s="108">
        <v>0</v>
      </c>
      <c r="AT197" s="108">
        <v>0</v>
      </c>
      <c r="AU197" s="108">
        <v>0</v>
      </c>
      <c r="AV197" s="108">
        <v>0</v>
      </c>
      <c r="AW197" s="108">
        <v>0</v>
      </c>
      <c r="AX197" s="108">
        <v>0</v>
      </c>
      <c r="AY197" s="108">
        <v>0</v>
      </c>
      <c r="AZ197" s="108">
        <v>0</v>
      </c>
      <c r="BA197" s="108">
        <v>0</v>
      </c>
      <c r="BB197" s="108">
        <v>0</v>
      </c>
      <c r="BC197" s="108">
        <v>0</v>
      </c>
      <c r="BD197" s="108">
        <v>0</v>
      </c>
      <c r="BE197" s="108">
        <v>0</v>
      </c>
      <c r="BF197" s="108">
        <v>0</v>
      </c>
      <c r="BG197" s="108">
        <v>0</v>
      </c>
      <c r="BH197" s="108">
        <v>0</v>
      </c>
      <c r="BI197" s="108">
        <v>0</v>
      </c>
      <c r="BJ197" s="108">
        <v>0</v>
      </c>
      <c r="BK197" s="108">
        <v>0</v>
      </c>
      <c r="BL197" s="108">
        <v>0</v>
      </c>
      <c r="BM197" s="108">
        <v>0</v>
      </c>
      <c r="BN197" s="108">
        <v>0</v>
      </c>
      <c r="BO197" s="108">
        <v>0</v>
      </c>
      <c r="BP197" s="108">
        <v>0</v>
      </c>
      <c r="BQ197" s="108"/>
      <c r="BR197" s="108"/>
      <c r="BS197" s="108"/>
      <c r="BT197" s="108"/>
      <c r="BV197" s="108"/>
      <c r="BW197" s="108"/>
      <c r="BX197" s="108"/>
      <c r="BY197" s="108"/>
      <c r="BZ197" s="108"/>
      <c r="CA197" s="108"/>
      <c r="CB197" s="108"/>
      <c r="CC197" s="108"/>
      <c r="CD197" s="108"/>
      <c r="CE197" s="108"/>
      <c r="CF197" s="108"/>
      <c r="CG197" s="108"/>
    </row>
    <row r="198" spans="1:85" hidden="1" outlineLevel="3" x14ac:dyDescent="0.25">
      <c r="A198" s="106" t="s">
        <v>1753</v>
      </c>
      <c r="B198" s="106">
        <f t="shared" si="24"/>
        <v>8</v>
      </c>
      <c r="C198" s="106" t="s">
        <v>353</v>
      </c>
      <c r="D198" s="106" t="s">
        <v>354</v>
      </c>
      <c r="E198" s="107">
        <f t="shared" si="26"/>
        <v>0</v>
      </c>
      <c r="F198" s="107">
        <f t="shared" si="30"/>
        <v>0</v>
      </c>
      <c r="G198" s="107">
        <f t="shared" si="31"/>
        <v>0</v>
      </c>
      <c r="H198" s="108">
        <f t="shared" si="27"/>
        <v>0</v>
      </c>
      <c r="I198" s="108">
        <f t="shared" si="32"/>
        <v>0</v>
      </c>
      <c r="J198" s="108">
        <f t="shared" si="33"/>
        <v>0</v>
      </c>
      <c r="K198" s="108">
        <f t="shared" si="25"/>
        <v>0</v>
      </c>
      <c r="L198" s="150"/>
      <c r="M198" s="108">
        <v>0</v>
      </c>
      <c r="N198" s="108">
        <v>0</v>
      </c>
      <c r="O198" s="108">
        <v>3057655</v>
      </c>
      <c r="P198" s="108">
        <v>29651735</v>
      </c>
      <c r="Q198" s="108">
        <v>29651735</v>
      </c>
      <c r="R198" s="108">
        <v>29651735</v>
      </c>
      <c r="S198" s="108">
        <v>29959485</v>
      </c>
      <c r="T198" s="108">
        <v>29959485</v>
      </c>
      <c r="U198" s="108">
        <v>29959485</v>
      </c>
      <c r="V198" s="108">
        <v>30068485</v>
      </c>
      <c r="W198" s="108">
        <v>30068485</v>
      </c>
      <c r="X198" s="108">
        <v>0</v>
      </c>
      <c r="Y198" s="108">
        <v>27857257</v>
      </c>
      <c r="Z198" s="108">
        <v>27857257</v>
      </c>
      <c r="AA198" s="108">
        <v>28404385</v>
      </c>
      <c r="AB198" s="108">
        <v>0</v>
      </c>
      <c r="AC198" s="108">
        <v>0</v>
      </c>
      <c r="AD198" s="108">
        <v>0</v>
      </c>
      <c r="AE198" s="108">
        <v>0</v>
      </c>
      <c r="AF198" s="108">
        <v>0</v>
      </c>
      <c r="AG198" s="108">
        <v>0</v>
      </c>
      <c r="AH198" s="108">
        <v>0</v>
      </c>
      <c r="AI198" s="108">
        <v>995</v>
      </c>
      <c r="AJ198" s="108">
        <v>0</v>
      </c>
      <c r="AK198" s="108">
        <v>0</v>
      </c>
      <c r="AL198" s="108">
        <v>0</v>
      </c>
      <c r="AM198" s="108">
        <v>0</v>
      </c>
      <c r="AN198" s="108">
        <v>0</v>
      </c>
      <c r="AO198" s="108">
        <v>0</v>
      </c>
      <c r="AP198" s="108">
        <v>0</v>
      </c>
      <c r="AQ198" s="108">
        <v>0</v>
      </c>
      <c r="AR198" s="108">
        <v>0</v>
      </c>
      <c r="AS198" s="108">
        <v>0</v>
      </c>
      <c r="AT198" s="108">
        <v>0</v>
      </c>
      <c r="AU198" s="108">
        <v>0</v>
      </c>
      <c r="AV198" s="108">
        <v>0</v>
      </c>
      <c r="AW198" s="108">
        <v>0</v>
      </c>
      <c r="AX198" s="108">
        <v>0</v>
      </c>
      <c r="AY198" s="108">
        <v>0</v>
      </c>
      <c r="AZ198" s="108">
        <v>0</v>
      </c>
      <c r="BA198" s="108">
        <v>0</v>
      </c>
      <c r="BB198" s="108">
        <v>0</v>
      </c>
      <c r="BC198" s="108">
        <v>0</v>
      </c>
      <c r="BD198" s="108">
        <v>0</v>
      </c>
      <c r="BE198" s="108">
        <v>0</v>
      </c>
      <c r="BF198" s="108">
        <v>0</v>
      </c>
      <c r="BG198" s="108">
        <v>0</v>
      </c>
      <c r="BH198" s="108">
        <v>0</v>
      </c>
      <c r="BI198" s="108">
        <v>0</v>
      </c>
      <c r="BJ198" s="108">
        <v>0</v>
      </c>
      <c r="BK198" s="108">
        <v>0</v>
      </c>
      <c r="BL198" s="108">
        <v>0</v>
      </c>
      <c r="BM198" s="108">
        <v>0</v>
      </c>
      <c r="BN198" s="108">
        <v>0</v>
      </c>
      <c r="BO198" s="108">
        <v>0</v>
      </c>
      <c r="BP198" s="108">
        <v>0</v>
      </c>
      <c r="BQ198" s="108"/>
      <c r="BR198" s="108"/>
      <c r="BS198" s="108"/>
      <c r="BT198" s="108"/>
      <c r="BV198" s="108"/>
      <c r="BW198" s="108"/>
      <c r="BX198" s="108"/>
      <c r="BY198" s="108"/>
      <c r="BZ198" s="108"/>
      <c r="CA198" s="108"/>
      <c r="CB198" s="108"/>
      <c r="CC198" s="108"/>
      <c r="CD198" s="108"/>
      <c r="CE198" s="108"/>
      <c r="CF198" s="108"/>
      <c r="CG198" s="108"/>
    </row>
    <row r="199" spans="1:85" hidden="1" outlineLevel="3" x14ac:dyDescent="0.25">
      <c r="A199" s="106" t="s">
        <v>1753</v>
      </c>
      <c r="B199" s="106">
        <f t="shared" si="24"/>
        <v>8</v>
      </c>
      <c r="C199" s="106" t="s">
        <v>355</v>
      </c>
      <c r="D199" s="106" t="s">
        <v>356</v>
      </c>
      <c r="E199" s="107">
        <f t="shared" si="26"/>
        <v>0</v>
      </c>
      <c r="F199" s="107">
        <f t="shared" si="30"/>
        <v>33503410</v>
      </c>
      <c r="G199" s="107">
        <f t="shared" si="31"/>
        <v>33503410</v>
      </c>
      <c r="H199" s="108">
        <f t="shared" si="27"/>
        <v>0</v>
      </c>
      <c r="I199" s="108">
        <f t="shared" si="32"/>
        <v>33513410</v>
      </c>
      <c r="J199" s="108">
        <f t="shared" si="33"/>
        <v>0</v>
      </c>
      <c r="K199" s="108">
        <f t="shared" si="25"/>
        <v>0</v>
      </c>
      <c r="L199" s="150"/>
      <c r="M199" s="108">
        <v>0</v>
      </c>
      <c r="N199" s="108">
        <v>0</v>
      </c>
      <c r="O199" s="108">
        <v>0</v>
      </c>
      <c r="P199" s="108">
        <v>0</v>
      </c>
      <c r="Q199" s="108">
        <v>0</v>
      </c>
      <c r="R199" s="108">
        <v>0</v>
      </c>
      <c r="S199" s="108">
        <v>0</v>
      </c>
      <c r="T199" s="108">
        <v>0</v>
      </c>
      <c r="U199" s="108">
        <v>0</v>
      </c>
      <c r="V199" s="108">
        <v>0</v>
      </c>
      <c r="W199" s="108">
        <v>0</v>
      </c>
      <c r="X199" s="108">
        <v>0</v>
      </c>
      <c r="Y199" s="108">
        <v>0</v>
      </c>
      <c r="Z199" s="108">
        <v>7056293</v>
      </c>
      <c r="AA199" s="108">
        <v>7056293</v>
      </c>
      <c r="AB199" s="108">
        <v>23418882</v>
      </c>
      <c r="AC199" s="108">
        <v>23703410</v>
      </c>
      <c r="AD199" s="108">
        <v>23703410</v>
      </c>
      <c r="AE199" s="108">
        <v>31053410</v>
      </c>
      <c r="AF199" s="108">
        <v>33503410</v>
      </c>
      <c r="AG199" s="108">
        <v>33503410</v>
      </c>
      <c r="AH199" s="108">
        <v>33503410</v>
      </c>
      <c r="AI199" s="108">
        <v>33503410</v>
      </c>
      <c r="AJ199" s="108">
        <v>33503410</v>
      </c>
      <c r="AK199" s="108">
        <v>33503410</v>
      </c>
      <c r="AL199" s="108">
        <v>33503410</v>
      </c>
      <c r="AM199" s="108">
        <v>33503410</v>
      </c>
      <c r="AN199" s="108">
        <v>33503410</v>
      </c>
      <c r="AO199" s="108">
        <v>33503410</v>
      </c>
      <c r="AP199" s="108">
        <v>33503410</v>
      </c>
      <c r="AQ199" s="108">
        <v>33503410</v>
      </c>
      <c r="AR199" s="108">
        <v>33503410</v>
      </c>
      <c r="AS199" s="108">
        <v>33503410</v>
      </c>
      <c r="AT199" s="108">
        <v>33503410</v>
      </c>
      <c r="AU199" s="108">
        <v>33503410</v>
      </c>
      <c r="AV199" s="108">
        <v>33503410</v>
      </c>
      <c r="AW199" s="108">
        <v>33503410</v>
      </c>
      <c r="AX199" s="108">
        <v>33503410</v>
      </c>
      <c r="AY199" s="108">
        <v>33503410</v>
      </c>
      <c r="AZ199" s="108">
        <v>33503410</v>
      </c>
      <c r="BA199" s="108">
        <v>33503410</v>
      </c>
      <c r="BB199" s="108">
        <v>33513410</v>
      </c>
      <c r="BC199" s="108">
        <v>33513410</v>
      </c>
      <c r="BD199" s="108">
        <v>33513410</v>
      </c>
      <c r="BE199" s="108">
        <v>33513410</v>
      </c>
      <c r="BF199" s="108">
        <v>0</v>
      </c>
      <c r="BG199" s="108">
        <v>0</v>
      </c>
      <c r="BH199" s="108">
        <v>0</v>
      </c>
      <c r="BI199" s="108">
        <v>0</v>
      </c>
      <c r="BJ199" s="108">
        <v>0</v>
      </c>
      <c r="BK199" s="108">
        <v>0</v>
      </c>
      <c r="BL199" s="108">
        <v>0</v>
      </c>
      <c r="BM199" s="108">
        <v>0</v>
      </c>
      <c r="BN199" s="108">
        <v>0</v>
      </c>
      <c r="BO199" s="108">
        <v>0</v>
      </c>
      <c r="BP199" s="108">
        <v>0</v>
      </c>
      <c r="BQ199" s="108"/>
      <c r="BR199" s="108"/>
      <c r="BS199" s="108"/>
      <c r="BT199" s="108"/>
      <c r="BV199" s="108"/>
      <c r="BW199" s="108"/>
      <c r="BX199" s="108"/>
      <c r="BY199" s="108"/>
      <c r="BZ199" s="108"/>
      <c r="CA199" s="108"/>
      <c r="CB199" s="108"/>
      <c r="CC199" s="108"/>
      <c r="CD199" s="108"/>
      <c r="CE199" s="108"/>
      <c r="CF199" s="108"/>
      <c r="CG199" s="108"/>
    </row>
    <row r="200" spans="1:85" hidden="1" outlineLevel="3" x14ac:dyDescent="0.25">
      <c r="A200" s="106" t="s">
        <v>1753</v>
      </c>
      <c r="B200" s="106">
        <f t="shared" si="24"/>
        <v>8</v>
      </c>
      <c r="C200" s="106" t="s">
        <v>357</v>
      </c>
      <c r="D200" s="106" t="s">
        <v>358</v>
      </c>
      <c r="E200" s="107">
        <f t="shared" si="26"/>
        <v>0</v>
      </c>
      <c r="F200" s="107">
        <f t="shared" si="30"/>
        <v>587906217</v>
      </c>
      <c r="G200" s="107">
        <f t="shared" si="31"/>
        <v>673232055</v>
      </c>
      <c r="H200" s="108">
        <f t="shared" si="27"/>
        <v>0</v>
      </c>
      <c r="I200" s="108">
        <f t="shared" si="32"/>
        <v>3048386</v>
      </c>
      <c r="J200" s="108">
        <f t="shared" si="33"/>
        <v>133550</v>
      </c>
      <c r="K200" s="108">
        <f t="shared" si="25"/>
        <v>0</v>
      </c>
      <c r="L200" s="150"/>
      <c r="M200" s="108">
        <v>0</v>
      </c>
      <c r="N200" s="108">
        <v>0</v>
      </c>
      <c r="O200" s="108">
        <v>0</v>
      </c>
      <c r="P200" s="108">
        <v>0</v>
      </c>
      <c r="Q200" s="108">
        <v>0</v>
      </c>
      <c r="R200" s="108">
        <v>0</v>
      </c>
      <c r="S200" s="108">
        <v>0</v>
      </c>
      <c r="T200" s="108">
        <v>0</v>
      </c>
      <c r="U200" s="108">
        <v>0</v>
      </c>
      <c r="V200" s="108">
        <v>0</v>
      </c>
      <c r="W200" s="108">
        <v>0</v>
      </c>
      <c r="X200" s="108">
        <v>0</v>
      </c>
      <c r="Y200" s="108">
        <v>0</v>
      </c>
      <c r="Z200" s="108">
        <v>0</v>
      </c>
      <c r="AA200" s="108">
        <v>0</v>
      </c>
      <c r="AB200" s="108">
        <v>500000</v>
      </c>
      <c r="AC200" s="108">
        <v>35505808</v>
      </c>
      <c r="AD200" s="108">
        <v>85406634</v>
      </c>
      <c r="AE200" s="108">
        <v>103547700</v>
      </c>
      <c r="AF200" s="108">
        <v>112543027</v>
      </c>
      <c r="AG200" s="108">
        <v>481232766</v>
      </c>
      <c r="AH200" s="108">
        <v>491490900</v>
      </c>
      <c r="AI200" s="108">
        <v>500947977</v>
      </c>
      <c r="AJ200" s="108">
        <v>587906217</v>
      </c>
      <c r="AK200" s="108">
        <v>606305209</v>
      </c>
      <c r="AL200" s="108">
        <v>612829706</v>
      </c>
      <c r="AM200" s="108">
        <v>627579570</v>
      </c>
      <c r="AN200" s="108">
        <v>668562274</v>
      </c>
      <c r="AO200" s="108">
        <v>682622644</v>
      </c>
      <c r="AP200" s="108">
        <v>669934369</v>
      </c>
      <c r="AQ200" s="108">
        <v>670057169</v>
      </c>
      <c r="AR200" s="108">
        <v>670637139</v>
      </c>
      <c r="AS200" s="108">
        <v>671165614</v>
      </c>
      <c r="AT200" s="108">
        <v>671683404</v>
      </c>
      <c r="AU200" s="108">
        <v>672682174</v>
      </c>
      <c r="AV200" s="108">
        <v>673232055</v>
      </c>
      <c r="AW200" s="108">
        <v>163839</v>
      </c>
      <c r="AX200" s="108">
        <v>824708</v>
      </c>
      <c r="AY200" s="108">
        <v>1118408</v>
      </c>
      <c r="AZ200" s="108">
        <v>1536338</v>
      </c>
      <c r="BA200" s="108">
        <v>1887330</v>
      </c>
      <c r="BB200" s="108">
        <v>2244980</v>
      </c>
      <c r="BC200" s="108">
        <v>2734986</v>
      </c>
      <c r="BD200" s="108">
        <v>3048386</v>
      </c>
      <c r="BE200" s="108">
        <v>3192286</v>
      </c>
      <c r="BF200" s="108">
        <v>3374166</v>
      </c>
      <c r="BG200" s="108">
        <v>3453216</v>
      </c>
      <c r="BH200" s="108">
        <v>0</v>
      </c>
      <c r="BI200" s="108">
        <v>133550</v>
      </c>
      <c r="BJ200" s="108">
        <v>133550</v>
      </c>
      <c r="BK200" s="108">
        <v>133550</v>
      </c>
      <c r="BL200" s="108">
        <v>133550</v>
      </c>
      <c r="BM200" s="108">
        <v>133550</v>
      </c>
      <c r="BN200" s="108">
        <v>133550</v>
      </c>
      <c r="BO200" s="108">
        <v>133550</v>
      </c>
      <c r="BP200" s="108">
        <v>133550</v>
      </c>
      <c r="BQ200" s="108"/>
      <c r="BR200" s="108"/>
      <c r="BS200" s="108"/>
      <c r="BT200" s="108"/>
      <c r="BV200" s="108"/>
      <c r="BW200" s="108"/>
      <c r="BX200" s="108"/>
      <c r="BY200" s="108"/>
      <c r="BZ200" s="108"/>
      <c r="CA200" s="108"/>
      <c r="CB200" s="108"/>
      <c r="CC200" s="108"/>
      <c r="CD200" s="108"/>
      <c r="CE200" s="108"/>
      <c r="CF200" s="108"/>
      <c r="CG200" s="108"/>
    </row>
    <row r="201" spans="1:85" hidden="1" outlineLevel="3" x14ac:dyDescent="0.25">
      <c r="A201" s="106" t="s">
        <v>1753</v>
      </c>
      <c r="B201" s="106">
        <f t="shared" si="24"/>
        <v>8</v>
      </c>
      <c r="C201" s="106" t="s">
        <v>359</v>
      </c>
      <c r="D201" s="106" t="s">
        <v>360</v>
      </c>
      <c r="E201" s="107">
        <f t="shared" si="26"/>
        <v>0</v>
      </c>
      <c r="F201" s="107">
        <f t="shared" si="30"/>
        <v>0</v>
      </c>
      <c r="G201" s="107">
        <f t="shared" si="31"/>
        <v>0</v>
      </c>
      <c r="H201" s="108">
        <f t="shared" si="27"/>
        <v>0</v>
      </c>
      <c r="I201" s="108">
        <f t="shared" si="32"/>
        <v>0</v>
      </c>
      <c r="J201" s="108">
        <f t="shared" si="33"/>
        <v>1337000</v>
      </c>
      <c r="K201" s="108">
        <f t="shared" si="25"/>
        <v>0</v>
      </c>
      <c r="L201" s="150"/>
      <c r="M201" s="108">
        <v>0</v>
      </c>
      <c r="N201" s="108">
        <v>0</v>
      </c>
      <c r="O201" s="108">
        <v>0</v>
      </c>
      <c r="P201" s="108">
        <v>0</v>
      </c>
      <c r="Q201" s="108">
        <v>0</v>
      </c>
      <c r="R201" s="108">
        <v>0</v>
      </c>
      <c r="S201" s="108">
        <v>0</v>
      </c>
      <c r="T201" s="108">
        <v>0</v>
      </c>
      <c r="U201" s="108">
        <v>0</v>
      </c>
      <c r="V201" s="108">
        <v>0</v>
      </c>
      <c r="W201" s="108">
        <v>0</v>
      </c>
      <c r="X201" s="108">
        <v>0</v>
      </c>
      <c r="Y201" s="108">
        <v>0</v>
      </c>
      <c r="Z201" s="108">
        <v>0</v>
      </c>
      <c r="AA201" s="108">
        <v>0</v>
      </c>
      <c r="AB201" s="108">
        <v>0</v>
      </c>
      <c r="AC201" s="108">
        <v>21698490</v>
      </c>
      <c r="AD201" s="108">
        <v>21698490</v>
      </c>
      <c r="AE201" s="108">
        <v>21698490</v>
      </c>
      <c r="AF201" s="108">
        <v>0</v>
      </c>
      <c r="AG201" s="108">
        <v>0</v>
      </c>
      <c r="AH201" s="108">
        <v>21698490</v>
      </c>
      <c r="AI201" s="108">
        <v>21698490</v>
      </c>
      <c r="AJ201" s="108">
        <v>0</v>
      </c>
      <c r="AK201" s="108">
        <v>0</v>
      </c>
      <c r="AL201" s="108">
        <v>0</v>
      </c>
      <c r="AM201" s="108">
        <v>0</v>
      </c>
      <c r="AN201" s="108">
        <v>1408896</v>
      </c>
      <c r="AO201" s="108">
        <v>1408896</v>
      </c>
      <c r="AP201" s="108">
        <v>1408896</v>
      </c>
      <c r="AQ201" s="108">
        <v>1408896</v>
      </c>
      <c r="AR201" s="108">
        <v>1408896</v>
      </c>
      <c r="AS201" s="108">
        <v>1408896</v>
      </c>
      <c r="AT201" s="108">
        <v>1408896</v>
      </c>
      <c r="AU201" s="108">
        <v>0</v>
      </c>
      <c r="AV201" s="108">
        <v>0</v>
      </c>
      <c r="AW201" s="108">
        <v>0</v>
      </c>
      <c r="AX201" s="108">
        <v>0</v>
      </c>
      <c r="AY201" s="108">
        <v>0</v>
      </c>
      <c r="AZ201" s="108">
        <v>0</v>
      </c>
      <c r="BA201" s="108">
        <v>0</v>
      </c>
      <c r="BB201" s="108">
        <v>0</v>
      </c>
      <c r="BC201" s="108">
        <v>0</v>
      </c>
      <c r="BD201" s="108">
        <v>0</v>
      </c>
      <c r="BE201" s="108">
        <v>0</v>
      </c>
      <c r="BF201" s="108">
        <v>0</v>
      </c>
      <c r="BG201" s="108">
        <v>0</v>
      </c>
      <c r="BH201" s="108">
        <v>0</v>
      </c>
      <c r="BI201" s="108">
        <v>0</v>
      </c>
      <c r="BJ201" s="108">
        <v>0</v>
      </c>
      <c r="BK201" s="169">
        <v>1337000</v>
      </c>
      <c r="BL201" s="108">
        <v>1337000</v>
      </c>
      <c r="BM201" s="108">
        <v>1337000</v>
      </c>
      <c r="BN201" s="108">
        <v>1337000</v>
      </c>
      <c r="BO201" s="108">
        <v>1337000</v>
      </c>
      <c r="BP201" s="108">
        <v>1337000</v>
      </c>
      <c r="BQ201" s="108"/>
      <c r="BR201" s="108"/>
      <c r="BS201" s="108"/>
      <c r="BT201" s="108"/>
      <c r="BV201" s="108"/>
      <c r="BW201" s="108"/>
      <c r="BX201" s="108"/>
      <c r="BY201" s="108"/>
      <c r="BZ201" s="108"/>
      <c r="CA201" s="108"/>
      <c r="CB201" s="108"/>
      <c r="CC201" s="108"/>
      <c r="CD201" s="108"/>
      <c r="CE201" s="108"/>
      <c r="CF201" s="108"/>
      <c r="CG201" s="108"/>
    </row>
    <row r="202" spans="1:85" hidden="1" outlineLevel="3" x14ac:dyDescent="0.25">
      <c r="A202" s="106" t="s">
        <v>1753</v>
      </c>
      <c r="B202" s="106">
        <f t="shared" si="24"/>
        <v>8</v>
      </c>
      <c r="C202" s="106" t="s">
        <v>361</v>
      </c>
      <c r="D202" s="106" t="s">
        <v>362</v>
      </c>
      <c r="E202" s="107">
        <f t="shared" si="26"/>
        <v>0</v>
      </c>
      <c r="F202" s="107">
        <f t="shared" si="30"/>
        <v>7158784</v>
      </c>
      <c r="G202" s="107">
        <f t="shared" si="31"/>
        <v>0</v>
      </c>
      <c r="H202" s="108">
        <f t="shared" si="27"/>
        <v>0</v>
      </c>
      <c r="I202" s="108">
        <f t="shared" si="32"/>
        <v>0</v>
      </c>
      <c r="J202" s="108">
        <f t="shared" si="33"/>
        <v>0</v>
      </c>
      <c r="K202" s="108">
        <f t="shared" ref="K202:K265" si="34">CG202</f>
        <v>0</v>
      </c>
      <c r="L202" s="150"/>
      <c r="M202" s="108">
        <v>0</v>
      </c>
      <c r="N202" s="108">
        <v>0</v>
      </c>
      <c r="O202" s="108">
        <v>0</v>
      </c>
      <c r="P202" s="108">
        <v>0</v>
      </c>
      <c r="Q202" s="108">
        <v>0</v>
      </c>
      <c r="R202" s="108">
        <v>0</v>
      </c>
      <c r="S202" s="108">
        <v>0</v>
      </c>
      <c r="T202" s="108">
        <v>0</v>
      </c>
      <c r="U202" s="108">
        <v>0</v>
      </c>
      <c r="V202" s="108">
        <v>0</v>
      </c>
      <c r="W202" s="108">
        <v>0</v>
      </c>
      <c r="X202" s="108">
        <v>0</v>
      </c>
      <c r="Y202" s="108">
        <v>0</v>
      </c>
      <c r="Z202" s="108">
        <v>0</v>
      </c>
      <c r="AA202" s="108">
        <v>0</v>
      </c>
      <c r="AB202" s="108">
        <v>0</v>
      </c>
      <c r="AC202" s="108">
        <v>0</v>
      </c>
      <c r="AD202" s="108">
        <v>0</v>
      </c>
      <c r="AE202" s="108">
        <v>0</v>
      </c>
      <c r="AF202" s="108">
        <v>0</v>
      </c>
      <c r="AG202" s="108">
        <v>7158784</v>
      </c>
      <c r="AH202" s="108">
        <v>7158784</v>
      </c>
      <c r="AI202" s="108">
        <v>7158784</v>
      </c>
      <c r="AJ202" s="108">
        <v>7158784</v>
      </c>
      <c r="AK202" s="108">
        <v>7158784</v>
      </c>
      <c r="AL202" s="108">
        <v>7158784</v>
      </c>
      <c r="AM202" s="108">
        <v>7158784</v>
      </c>
      <c r="AN202" s="108">
        <v>7158784</v>
      </c>
      <c r="AO202" s="108">
        <v>7158784</v>
      </c>
      <c r="AP202" s="108">
        <v>7158784</v>
      </c>
      <c r="AQ202" s="108">
        <v>7158784</v>
      </c>
      <c r="AR202" s="108">
        <v>7158784</v>
      </c>
      <c r="AS202" s="108">
        <v>7158784</v>
      </c>
      <c r="AT202" s="108">
        <v>7158784</v>
      </c>
      <c r="AU202" s="108">
        <v>0</v>
      </c>
      <c r="AV202" s="108">
        <v>0</v>
      </c>
      <c r="AW202" s="108">
        <v>0</v>
      </c>
      <c r="AX202" s="108">
        <v>0</v>
      </c>
      <c r="AY202" s="108">
        <v>0</v>
      </c>
      <c r="AZ202" s="108">
        <v>0</v>
      </c>
      <c r="BA202" s="108">
        <v>0</v>
      </c>
      <c r="BB202" s="108">
        <v>0</v>
      </c>
      <c r="BC202" s="108">
        <v>0</v>
      </c>
      <c r="BD202" s="108">
        <v>0</v>
      </c>
      <c r="BE202" s="108">
        <v>0</v>
      </c>
      <c r="BF202" s="108">
        <v>0</v>
      </c>
      <c r="BG202" s="108">
        <v>0</v>
      </c>
      <c r="BH202" s="108">
        <v>0</v>
      </c>
      <c r="BI202" s="108">
        <v>0</v>
      </c>
      <c r="BJ202" s="108">
        <v>0</v>
      </c>
      <c r="BK202" s="108">
        <v>0</v>
      </c>
      <c r="BL202" s="108">
        <v>0</v>
      </c>
      <c r="BM202" s="108">
        <v>0</v>
      </c>
      <c r="BN202" s="108">
        <v>0</v>
      </c>
      <c r="BO202" s="108">
        <v>0</v>
      </c>
      <c r="BP202" s="108">
        <v>0</v>
      </c>
      <c r="BQ202" s="108"/>
      <c r="BR202" s="108"/>
      <c r="BS202" s="108"/>
      <c r="BT202" s="108"/>
      <c r="BV202" s="108"/>
      <c r="BW202" s="108"/>
      <c r="BX202" s="108"/>
      <c r="BY202" s="108"/>
      <c r="BZ202" s="108"/>
      <c r="CA202" s="108"/>
      <c r="CB202" s="108"/>
      <c r="CC202" s="108"/>
      <c r="CD202" s="108"/>
      <c r="CE202" s="108"/>
      <c r="CF202" s="108"/>
      <c r="CG202" s="108"/>
    </row>
    <row r="203" spans="1:85" hidden="1" outlineLevel="3" x14ac:dyDescent="0.25">
      <c r="A203" s="106" t="s">
        <v>1753</v>
      </c>
      <c r="B203" s="106">
        <f t="shared" si="24"/>
        <v>8</v>
      </c>
      <c r="C203" s="106" t="s">
        <v>363</v>
      </c>
      <c r="D203" s="106" t="s">
        <v>364</v>
      </c>
      <c r="E203" s="107">
        <f t="shared" si="26"/>
        <v>0</v>
      </c>
      <c r="F203" s="107">
        <f t="shared" si="30"/>
        <v>961911445.22000003</v>
      </c>
      <c r="G203" s="107">
        <f t="shared" si="31"/>
        <v>1285060680.71</v>
      </c>
      <c r="H203" s="108">
        <f t="shared" si="27"/>
        <v>0</v>
      </c>
      <c r="I203" s="108">
        <f t="shared" si="32"/>
        <v>577035797.17999995</v>
      </c>
      <c r="J203" s="108">
        <f t="shared" si="33"/>
        <v>0</v>
      </c>
      <c r="K203" s="108">
        <f t="shared" si="34"/>
        <v>0</v>
      </c>
      <c r="L203" s="150"/>
      <c r="M203" s="108">
        <v>0</v>
      </c>
      <c r="N203" s="108">
        <v>0</v>
      </c>
      <c r="O203" s="108">
        <v>0</v>
      </c>
      <c r="P203" s="108">
        <v>0</v>
      </c>
      <c r="Q203" s="108">
        <v>0</v>
      </c>
      <c r="R203" s="108">
        <v>0</v>
      </c>
      <c r="S203" s="108">
        <v>0</v>
      </c>
      <c r="T203" s="108">
        <v>0</v>
      </c>
      <c r="U203" s="108">
        <v>0</v>
      </c>
      <c r="V203" s="108">
        <v>0</v>
      </c>
      <c r="W203" s="108">
        <v>0</v>
      </c>
      <c r="X203" s="108">
        <v>0</v>
      </c>
      <c r="Y203" s="108">
        <v>0</v>
      </c>
      <c r="Z203" s="108">
        <v>0</v>
      </c>
      <c r="AA203" s="108">
        <v>0</v>
      </c>
      <c r="AB203" s="108">
        <v>0</v>
      </c>
      <c r="AC203" s="108">
        <v>0</v>
      </c>
      <c r="AD203" s="108">
        <v>0</v>
      </c>
      <c r="AE203" s="108">
        <v>0</v>
      </c>
      <c r="AF203" s="108">
        <v>0</v>
      </c>
      <c r="AG203" s="108">
        <v>280008442</v>
      </c>
      <c r="AH203" s="108">
        <v>501755729</v>
      </c>
      <c r="AI203" s="108">
        <v>667386886.22000003</v>
      </c>
      <c r="AJ203" s="108">
        <v>961911445.22000003</v>
      </c>
      <c r="AK203" s="108">
        <v>961911445.22000003</v>
      </c>
      <c r="AL203" s="108">
        <v>1740895857.6800001</v>
      </c>
      <c r="AM203" s="108">
        <v>2054990188.6800001</v>
      </c>
      <c r="AN203" s="108">
        <v>2355198936.6799998</v>
      </c>
      <c r="AO203" s="108">
        <v>2081434754.0699999</v>
      </c>
      <c r="AP203" s="108">
        <v>1992520836.71</v>
      </c>
      <c r="AQ203" s="108">
        <v>2269995927.71</v>
      </c>
      <c r="AR203" s="108">
        <v>2340016338.71</v>
      </c>
      <c r="AS203" s="108">
        <v>66718808.710000001</v>
      </c>
      <c r="AT203" s="108">
        <v>60510776.710000001</v>
      </c>
      <c r="AU203" s="108">
        <v>173926539.71000001</v>
      </c>
      <c r="AV203" s="108">
        <v>1285060680.71</v>
      </c>
      <c r="AW203" s="108">
        <v>88540069.180000007</v>
      </c>
      <c r="AX203" s="108">
        <v>139367610.18000001</v>
      </c>
      <c r="AY203" s="108">
        <v>206608990.18000001</v>
      </c>
      <c r="AZ203" s="108">
        <v>269625883.18000001</v>
      </c>
      <c r="BA203" s="108">
        <v>275353263.18000001</v>
      </c>
      <c r="BB203" s="108">
        <v>549715429.17999995</v>
      </c>
      <c r="BC203" s="108">
        <v>568932301.17999995</v>
      </c>
      <c r="BD203" s="108">
        <v>577035797.17999995</v>
      </c>
      <c r="BE203" s="108">
        <v>581084722.17999995</v>
      </c>
      <c r="BF203" s="108">
        <v>578484118.17999995</v>
      </c>
      <c r="BG203" s="108">
        <v>586544388.17999995</v>
      </c>
      <c r="BH203" s="108">
        <v>0</v>
      </c>
      <c r="BI203" s="108">
        <v>0</v>
      </c>
      <c r="BJ203" s="108">
        <v>0</v>
      </c>
      <c r="BK203" s="108">
        <v>0</v>
      </c>
      <c r="BL203" s="108">
        <v>0</v>
      </c>
      <c r="BM203" s="108">
        <v>0</v>
      </c>
      <c r="BN203" s="108">
        <v>0</v>
      </c>
      <c r="BO203" s="108">
        <v>0</v>
      </c>
      <c r="BP203" s="108">
        <v>0</v>
      </c>
      <c r="BQ203" s="108"/>
      <c r="BR203" s="108"/>
      <c r="BS203" s="108"/>
      <c r="BT203" s="108"/>
      <c r="BV203" s="108"/>
      <c r="BW203" s="108"/>
      <c r="BX203" s="108"/>
      <c r="BY203" s="108"/>
      <c r="BZ203" s="108"/>
      <c r="CA203" s="108"/>
      <c r="CB203" s="108"/>
      <c r="CC203" s="108"/>
      <c r="CD203" s="108"/>
      <c r="CE203" s="108"/>
      <c r="CF203" s="108"/>
      <c r="CG203" s="108"/>
    </row>
    <row r="204" spans="1:85" hidden="1" outlineLevel="3" x14ac:dyDescent="0.25">
      <c r="A204" s="106" t="s">
        <v>1753</v>
      </c>
      <c r="B204" s="106">
        <f t="shared" ref="B204:B270" si="35">LEN(C204)</f>
        <v>8</v>
      </c>
      <c r="C204" s="106" t="s">
        <v>365</v>
      </c>
      <c r="D204" s="106" t="s">
        <v>366</v>
      </c>
      <c r="E204" s="107">
        <f t="shared" ref="E204:E269" si="36">X204</f>
        <v>0</v>
      </c>
      <c r="F204" s="107">
        <f t="shared" si="30"/>
        <v>0</v>
      </c>
      <c r="G204" s="107">
        <f t="shared" si="31"/>
        <v>0</v>
      </c>
      <c r="H204" s="108">
        <f t="shared" si="27"/>
        <v>0</v>
      </c>
      <c r="I204" s="108">
        <f t="shared" si="32"/>
        <v>0</v>
      </c>
      <c r="J204" s="108">
        <f t="shared" si="33"/>
        <v>0</v>
      </c>
      <c r="K204" s="108">
        <f t="shared" si="34"/>
        <v>0</v>
      </c>
      <c r="L204" s="150"/>
      <c r="M204" s="108">
        <v>0</v>
      </c>
      <c r="N204" s="108">
        <v>0</v>
      </c>
      <c r="O204" s="108">
        <v>0</v>
      </c>
      <c r="P204" s="108">
        <v>0</v>
      </c>
      <c r="Q204" s="108">
        <v>0</v>
      </c>
      <c r="R204" s="108">
        <v>0</v>
      </c>
      <c r="S204" s="108">
        <v>0</v>
      </c>
      <c r="T204" s="108">
        <v>0</v>
      </c>
      <c r="U204" s="108">
        <v>0</v>
      </c>
      <c r="V204" s="108">
        <v>0</v>
      </c>
      <c r="W204" s="108">
        <v>0</v>
      </c>
      <c r="X204" s="108">
        <v>0</v>
      </c>
      <c r="Y204" s="108">
        <v>0</v>
      </c>
      <c r="Z204" s="108">
        <v>0</v>
      </c>
      <c r="AA204" s="108">
        <v>0</v>
      </c>
      <c r="AB204" s="108">
        <v>0</v>
      </c>
      <c r="AC204" s="108">
        <v>0</v>
      </c>
      <c r="AD204" s="108">
        <v>0</v>
      </c>
      <c r="AE204" s="108">
        <v>0</v>
      </c>
      <c r="AF204" s="108">
        <v>0</v>
      </c>
      <c r="AG204" s="108">
        <v>0</v>
      </c>
      <c r="AH204" s="108">
        <v>0</v>
      </c>
      <c r="AI204" s="108">
        <v>0</v>
      </c>
      <c r="AJ204" s="108">
        <v>0</v>
      </c>
      <c r="AK204" s="108">
        <v>0</v>
      </c>
      <c r="AL204" s="108">
        <v>-1522884</v>
      </c>
      <c r="AM204" s="108">
        <v>-1522884</v>
      </c>
      <c r="AN204" s="108">
        <v>-2766948</v>
      </c>
      <c r="AO204" s="108">
        <v>0</v>
      </c>
      <c r="AP204" s="108">
        <v>0</v>
      </c>
      <c r="AQ204" s="108">
        <v>0</v>
      </c>
      <c r="AR204" s="108">
        <v>0</v>
      </c>
      <c r="AS204" s="108">
        <v>0</v>
      </c>
      <c r="AT204" s="108">
        <v>0</v>
      </c>
      <c r="AU204" s="108">
        <v>0</v>
      </c>
      <c r="AV204" s="108">
        <v>0</v>
      </c>
      <c r="AW204" s="108">
        <v>0</v>
      </c>
      <c r="AX204" s="108">
        <v>0</v>
      </c>
      <c r="AY204" s="108">
        <v>0</v>
      </c>
      <c r="AZ204" s="108">
        <v>0</v>
      </c>
      <c r="BA204" s="108">
        <v>0</v>
      </c>
      <c r="BB204" s="108">
        <v>0</v>
      </c>
      <c r="BC204" s="108">
        <v>0</v>
      </c>
      <c r="BD204" s="108">
        <v>0</v>
      </c>
      <c r="BE204" s="108">
        <v>0</v>
      </c>
      <c r="BF204" s="108">
        <v>0</v>
      </c>
      <c r="BG204" s="108">
        <v>0</v>
      </c>
      <c r="BH204" s="108">
        <v>0</v>
      </c>
      <c r="BI204" s="108">
        <v>0</v>
      </c>
      <c r="BJ204" s="108">
        <v>0</v>
      </c>
      <c r="BK204" s="108">
        <v>0</v>
      </c>
      <c r="BL204" s="108">
        <v>0</v>
      </c>
      <c r="BM204" s="108">
        <v>0</v>
      </c>
      <c r="BN204" s="108">
        <v>0</v>
      </c>
      <c r="BO204" s="108">
        <v>0</v>
      </c>
      <c r="BP204" s="108">
        <v>0</v>
      </c>
      <c r="BQ204" s="108"/>
      <c r="BR204" s="108"/>
      <c r="BS204" s="108"/>
      <c r="BT204" s="108"/>
      <c r="BV204" s="108"/>
      <c r="BW204" s="108"/>
      <c r="BX204" s="108"/>
      <c r="BY204" s="108"/>
      <c r="BZ204" s="108"/>
      <c r="CA204" s="108"/>
      <c r="CB204" s="108"/>
      <c r="CC204" s="108"/>
      <c r="CD204" s="108"/>
      <c r="CE204" s="108"/>
      <c r="CF204" s="108"/>
      <c r="CG204" s="108"/>
    </row>
    <row r="205" spans="1:85" hidden="1" outlineLevel="3" x14ac:dyDescent="0.25">
      <c r="A205" s="106" t="s">
        <v>1753</v>
      </c>
      <c r="B205" s="106">
        <f t="shared" si="35"/>
        <v>8</v>
      </c>
      <c r="C205" s="106" t="s">
        <v>367</v>
      </c>
      <c r="D205" s="106" t="s">
        <v>368</v>
      </c>
      <c r="E205" s="107">
        <f t="shared" si="36"/>
        <v>0</v>
      </c>
      <c r="F205" s="107">
        <f t="shared" si="30"/>
        <v>0</v>
      </c>
      <c r="G205" s="107">
        <f t="shared" si="31"/>
        <v>0</v>
      </c>
      <c r="H205" s="108">
        <f t="shared" ref="H205:H271" si="37">BH205</f>
        <v>0</v>
      </c>
      <c r="I205" s="108">
        <f t="shared" si="32"/>
        <v>0</v>
      </c>
      <c r="J205" s="108">
        <f t="shared" si="33"/>
        <v>0</v>
      </c>
      <c r="K205" s="108">
        <f t="shared" si="34"/>
        <v>0</v>
      </c>
      <c r="L205" s="150"/>
      <c r="M205" s="108">
        <v>0</v>
      </c>
      <c r="N205" s="108">
        <v>0</v>
      </c>
      <c r="O205" s="108">
        <v>0</v>
      </c>
      <c r="P205" s="108">
        <v>0</v>
      </c>
      <c r="Q205" s="108">
        <v>0</v>
      </c>
      <c r="R205" s="108">
        <v>0</v>
      </c>
      <c r="S205" s="108">
        <v>0</v>
      </c>
      <c r="T205" s="108">
        <v>0</v>
      </c>
      <c r="U205" s="108">
        <v>0</v>
      </c>
      <c r="V205" s="108">
        <v>0</v>
      </c>
      <c r="W205" s="108">
        <v>0</v>
      </c>
      <c r="X205" s="108">
        <v>0</v>
      </c>
      <c r="Y205" s="108">
        <v>0</v>
      </c>
      <c r="Z205" s="108">
        <v>0</v>
      </c>
      <c r="AA205" s="108">
        <v>0</v>
      </c>
      <c r="AB205" s="108">
        <v>0</v>
      </c>
      <c r="AC205" s="108">
        <v>0</v>
      </c>
      <c r="AD205" s="108">
        <v>0</v>
      </c>
      <c r="AE205" s="108">
        <v>0</v>
      </c>
      <c r="AF205" s="108">
        <v>0</v>
      </c>
      <c r="AG205" s="108">
        <v>0</v>
      </c>
      <c r="AH205" s="108">
        <v>0</v>
      </c>
      <c r="AI205" s="108">
        <v>0</v>
      </c>
      <c r="AJ205" s="108">
        <v>0</v>
      </c>
      <c r="AK205" s="108">
        <v>0</v>
      </c>
      <c r="AL205" s="108">
        <v>0</v>
      </c>
      <c r="AM205" s="108">
        <v>0</v>
      </c>
      <c r="AN205" s="108">
        <v>-816304</v>
      </c>
      <c r="AO205" s="108">
        <v>0</v>
      </c>
      <c r="AP205" s="108">
        <v>0</v>
      </c>
      <c r="AQ205" s="108">
        <v>0</v>
      </c>
      <c r="AR205" s="108">
        <v>0</v>
      </c>
      <c r="AS205" s="108">
        <v>0</v>
      </c>
      <c r="AT205" s="108">
        <v>0</v>
      </c>
      <c r="AU205" s="108">
        <v>0</v>
      </c>
      <c r="AV205" s="108">
        <v>0</v>
      </c>
      <c r="AW205" s="108">
        <v>0</v>
      </c>
      <c r="AX205" s="108">
        <v>0</v>
      </c>
      <c r="AY205" s="108">
        <v>0</v>
      </c>
      <c r="AZ205" s="108">
        <v>0</v>
      </c>
      <c r="BA205" s="108">
        <v>0</v>
      </c>
      <c r="BB205" s="108">
        <v>0</v>
      </c>
      <c r="BC205" s="108">
        <v>0</v>
      </c>
      <c r="BD205" s="108">
        <v>0</v>
      </c>
      <c r="BE205" s="108">
        <v>0</v>
      </c>
      <c r="BF205" s="108">
        <v>0</v>
      </c>
      <c r="BG205" s="108">
        <v>0</v>
      </c>
      <c r="BH205" s="108">
        <v>0</v>
      </c>
      <c r="BI205" s="108">
        <v>0</v>
      </c>
      <c r="BJ205" s="108">
        <v>0</v>
      </c>
      <c r="BK205" s="108">
        <v>0</v>
      </c>
      <c r="BL205" s="108">
        <v>0</v>
      </c>
      <c r="BM205" s="108">
        <v>0</v>
      </c>
      <c r="BN205" s="108">
        <v>0</v>
      </c>
      <c r="BO205" s="108">
        <v>0</v>
      </c>
      <c r="BP205" s="108">
        <v>0</v>
      </c>
      <c r="BQ205" s="108"/>
      <c r="BR205" s="108"/>
      <c r="BS205" s="108"/>
      <c r="BT205" s="108"/>
      <c r="BV205" s="108"/>
      <c r="BW205" s="108"/>
      <c r="BX205" s="108"/>
      <c r="BY205" s="108"/>
      <c r="BZ205" s="108"/>
      <c r="CA205" s="108"/>
      <c r="CB205" s="108"/>
      <c r="CC205" s="108"/>
      <c r="CD205" s="108"/>
      <c r="CE205" s="108"/>
      <c r="CF205" s="108"/>
      <c r="CG205" s="108"/>
    </row>
    <row r="206" spans="1:85" hidden="1" outlineLevel="3" x14ac:dyDescent="0.25">
      <c r="A206" s="106" t="s">
        <v>1753</v>
      </c>
      <c r="B206" s="106">
        <f t="shared" si="35"/>
        <v>8</v>
      </c>
      <c r="C206" s="106" t="s">
        <v>369</v>
      </c>
      <c r="D206" s="106" t="s">
        <v>370</v>
      </c>
      <c r="E206" s="107">
        <f t="shared" si="36"/>
        <v>0</v>
      </c>
      <c r="F206" s="107">
        <f t="shared" si="30"/>
        <v>0</v>
      </c>
      <c r="G206" s="107">
        <f t="shared" si="31"/>
        <v>50187462</v>
      </c>
      <c r="H206" s="108">
        <f t="shared" si="37"/>
        <v>0</v>
      </c>
      <c r="I206" s="108">
        <f t="shared" si="32"/>
        <v>0</v>
      </c>
      <c r="J206" s="108">
        <f t="shared" si="33"/>
        <v>17482855</v>
      </c>
      <c r="K206" s="108">
        <f t="shared" si="34"/>
        <v>0</v>
      </c>
      <c r="L206" s="150"/>
      <c r="M206" s="108">
        <v>0</v>
      </c>
      <c r="N206" s="108">
        <v>0</v>
      </c>
      <c r="O206" s="108">
        <v>0</v>
      </c>
      <c r="P206" s="108">
        <v>0</v>
      </c>
      <c r="Q206" s="108">
        <v>0</v>
      </c>
      <c r="R206" s="108">
        <v>0</v>
      </c>
      <c r="S206" s="108">
        <v>0</v>
      </c>
      <c r="T206" s="108">
        <v>0</v>
      </c>
      <c r="U206" s="108">
        <v>0</v>
      </c>
      <c r="V206" s="108">
        <v>0</v>
      </c>
      <c r="W206" s="108">
        <v>0</v>
      </c>
      <c r="X206" s="108">
        <v>0</v>
      </c>
      <c r="Y206" s="108">
        <v>0</v>
      </c>
      <c r="Z206" s="108">
        <v>0</v>
      </c>
      <c r="AA206" s="108">
        <v>0</v>
      </c>
      <c r="AB206" s="108">
        <v>0</v>
      </c>
      <c r="AC206" s="108">
        <v>0</v>
      </c>
      <c r="AD206" s="108">
        <v>0</v>
      </c>
      <c r="AE206" s="108">
        <v>0</v>
      </c>
      <c r="AF206" s="108">
        <v>0</v>
      </c>
      <c r="AG206" s="108">
        <v>0</v>
      </c>
      <c r="AH206" s="108">
        <v>0</v>
      </c>
      <c r="AI206" s="108">
        <v>0</v>
      </c>
      <c r="AJ206" s="108">
        <v>0</v>
      </c>
      <c r="AK206" s="108">
        <v>0</v>
      </c>
      <c r="AL206" s="108">
        <v>0</v>
      </c>
      <c r="AM206" s="108">
        <v>0</v>
      </c>
      <c r="AN206" s="108">
        <v>0</v>
      </c>
      <c r="AO206" s="108">
        <v>34620</v>
      </c>
      <c r="AP206" s="108">
        <v>4540</v>
      </c>
      <c r="AQ206" s="108">
        <v>4287849</v>
      </c>
      <c r="AR206" s="108">
        <v>0</v>
      </c>
      <c r="AS206" s="108">
        <v>4219119</v>
      </c>
      <c r="AT206" s="108">
        <v>26347590</v>
      </c>
      <c r="AU206" s="108">
        <v>33595875</v>
      </c>
      <c r="AV206" s="108">
        <v>50187462</v>
      </c>
      <c r="AW206" s="108">
        <v>941318</v>
      </c>
      <c r="AX206" s="108">
        <v>1741497</v>
      </c>
      <c r="AY206" s="108">
        <v>4093258</v>
      </c>
      <c r="AZ206" s="108">
        <v>1069490</v>
      </c>
      <c r="BA206" s="108">
        <v>44017080</v>
      </c>
      <c r="BB206" s="108">
        <v>0</v>
      </c>
      <c r="BC206" s="108">
        <v>66516</v>
      </c>
      <c r="BD206" s="108">
        <v>0</v>
      </c>
      <c r="BE206" s="108">
        <v>0</v>
      </c>
      <c r="BF206" s="108">
        <v>-365189</v>
      </c>
      <c r="BG206" s="108">
        <v>0</v>
      </c>
      <c r="BH206" s="108">
        <v>0</v>
      </c>
      <c r="BI206" s="108">
        <v>0</v>
      </c>
      <c r="BJ206" s="108">
        <v>0</v>
      </c>
      <c r="BK206" s="108">
        <v>0</v>
      </c>
      <c r="BL206" s="108">
        <v>71209</v>
      </c>
      <c r="BM206" s="108">
        <v>37364127</v>
      </c>
      <c r="BN206" s="169">
        <v>-84949331</v>
      </c>
      <c r="BO206" s="108">
        <v>23182799</v>
      </c>
      <c r="BP206" s="108">
        <v>17482855</v>
      </c>
      <c r="BQ206" s="108"/>
      <c r="BR206" s="108"/>
      <c r="BS206" s="108"/>
      <c r="BT206" s="108"/>
      <c r="BV206" s="108"/>
      <c r="BW206" s="108"/>
      <c r="BX206" s="108"/>
      <c r="BY206" s="108"/>
      <c r="BZ206" s="108"/>
      <c r="CA206" s="108"/>
      <c r="CB206" s="108"/>
      <c r="CC206" s="108"/>
      <c r="CD206" s="108"/>
      <c r="CE206" s="108"/>
      <c r="CF206" s="108"/>
      <c r="CG206" s="108"/>
    </row>
    <row r="207" spans="1:85" hidden="1" outlineLevel="3" x14ac:dyDescent="0.25">
      <c r="A207" s="106" t="s">
        <v>1753</v>
      </c>
      <c r="B207" s="106">
        <f t="shared" si="35"/>
        <v>8</v>
      </c>
      <c r="C207" s="106" t="s">
        <v>371</v>
      </c>
      <c r="D207" s="106" t="s">
        <v>372</v>
      </c>
      <c r="E207" s="107">
        <f t="shared" si="36"/>
        <v>0</v>
      </c>
      <c r="F207" s="107">
        <f t="shared" si="30"/>
        <v>0</v>
      </c>
      <c r="G207" s="107">
        <f t="shared" si="31"/>
        <v>181027</v>
      </c>
      <c r="H207" s="108">
        <f t="shared" si="37"/>
        <v>597217</v>
      </c>
      <c r="I207" s="108">
        <f t="shared" si="32"/>
        <v>597217</v>
      </c>
      <c r="J207" s="108">
        <f t="shared" si="33"/>
        <v>58097542</v>
      </c>
      <c r="K207" s="108">
        <f t="shared" si="34"/>
        <v>0</v>
      </c>
      <c r="L207" s="150"/>
      <c r="M207" s="108">
        <v>0</v>
      </c>
      <c r="N207" s="108">
        <v>0</v>
      </c>
      <c r="O207" s="108">
        <v>0</v>
      </c>
      <c r="P207" s="108">
        <v>0</v>
      </c>
      <c r="Q207" s="108">
        <v>0</v>
      </c>
      <c r="R207" s="108">
        <v>0</v>
      </c>
      <c r="S207" s="108">
        <v>0</v>
      </c>
      <c r="T207" s="108">
        <v>0</v>
      </c>
      <c r="U207" s="108">
        <v>0</v>
      </c>
      <c r="V207" s="108">
        <v>0</v>
      </c>
      <c r="W207" s="108">
        <v>0</v>
      </c>
      <c r="X207" s="108">
        <v>0</v>
      </c>
      <c r="Y207" s="108">
        <v>0</v>
      </c>
      <c r="Z207" s="108">
        <v>0</v>
      </c>
      <c r="AA207" s="108">
        <v>0</v>
      </c>
      <c r="AB207" s="108">
        <v>0</v>
      </c>
      <c r="AC207" s="108">
        <v>0</v>
      </c>
      <c r="AD207" s="108">
        <v>0</v>
      </c>
      <c r="AE207" s="108">
        <v>0</v>
      </c>
      <c r="AF207" s="108">
        <v>0</v>
      </c>
      <c r="AG207" s="108">
        <v>0</v>
      </c>
      <c r="AH207" s="108">
        <v>0</v>
      </c>
      <c r="AI207" s="108">
        <v>0</v>
      </c>
      <c r="AJ207" s="108">
        <v>0</v>
      </c>
      <c r="AK207" s="108">
        <v>0</v>
      </c>
      <c r="AL207" s="108">
        <v>0</v>
      </c>
      <c r="AM207" s="108">
        <v>0</v>
      </c>
      <c r="AN207" s="108">
        <v>0</v>
      </c>
      <c r="AO207" s="108">
        <v>0</v>
      </c>
      <c r="AP207" s="108">
        <v>0</v>
      </c>
      <c r="AQ207" s="108">
        <v>0</v>
      </c>
      <c r="AR207" s="108">
        <v>0</v>
      </c>
      <c r="AS207" s="108">
        <v>0</v>
      </c>
      <c r="AT207" s="108">
        <v>0</v>
      </c>
      <c r="AU207" s="108">
        <v>0</v>
      </c>
      <c r="AV207" s="108">
        <v>181027</v>
      </c>
      <c r="AW207" s="108">
        <v>551492</v>
      </c>
      <c r="AX207" s="108">
        <v>2040000</v>
      </c>
      <c r="AY207" s="108">
        <v>3843269</v>
      </c>
      <c r="AZ207" s="108">
        <v>131027</v>
      </c>
      <c r="BA207" s="108">
        <v>714183</v>
      </c>
      <c r="BB207" s="108">
        <v>714183</v>
      </c>
      <c r="BC207" s="108">
        <v>131027</v>
      </c>
      <c r="BD207" s="108">
        <v>597217</v>
      </c>
      <c r="BE207" s="108">
        <v>597217</v>
      </c>
      <c r="BF207" s="108">
        <v>597217</v>
      </c>
      <c r="BG207" s="108">
        <v>597217</v>
      </c>
      <c r="BH207" s="108">
        <v>597217</v>
      </c>
      <c r="BI207" s="108">
        <v>34461616</v>
      </c>
      <c r="BJ207" s="108">
        <v>34461616</v>
      </c>
      <c r="BK207" s="108">
        <v>47557707</v>
      </c>
      <c r="BL207" s="108">
        <v>34465160</v>
      </c>
      <c r="BM207" s="108">
        <v>74617176</v>
      </c>
      <c r="BN207" s="108">
        <v>60062259</v>
      </c>
      <c r="BO207" s="108">
        <v>74805467</v>
      </c>
      <c r="BP207" s="108">
        <v>58097542</v>
      </c>
      <c r="BQ207" s="108"/>
      <c r="BR207" s="108"/>
      <c r="BS207" s="108"/>
      <c r="BT207" s="108"/>
      <c r="BV207" s="108"/>
      <c r="BW207" s="108"/>
      <c r="BX207" s="108"/>
      <c r="BY207" s="108"/>
      <c r="BZ207" s="108"/>
      <c r="CA207" s="108"/>
      <c r="CB207" s="108"/>
      <c r="CC207" s="108"/>
      <c r="CD207" s="108"/>
      <c r="CE207" s="108"/>
      <c r="CF207" s="108"/>
      <c r="CG207" s="108"/>
    </row>
    <row r="208" spans="1:85" hidden="1" outlineLevel="3" x14ac:dyDescent="0.25">
      <c r="A208" s="106" t="s">
        <v>1753</v>
      </c>
      <c r="B208" s="106">
        <f t="shared" si="35"/>
        <v>8</v>
      </c>
      <c r="C208" s="106" t="s">
        <v>373</v>
      </c>
      <c r="D208" s="106" t="s">
        <v>374</v>
      </c>
      <c r="E208" s="107">
        <f t="shared" si="36"/>
        <v>0</v>
      </c>
      <c r="F208" s="107">
        <f t="shared" si="30"/>
        <v>0</v>
      </c>
      <c r="G208" s="107">
        <f t="shared" si="31"/>
        <v>0</v>
      </c>
      <c r="H208" s="108">
        <f t="shared" si="37"/>
        <v>0</v>
      </c>
      <c r="I208" s="108">
        <f t="shared" si="32"/>
        <v>98900</v>
      </c>
      <c r="J208" s="108">
        <f t="shared" si="33"/>
        <v>0</v>
      </c>
      <c r="K208" s="108">
        <f t="shared" si="34"/>
        <v>0</v>
      </c>
      <c r="L208" s="150"/>
      <c r="M208" s="108">
        <v>0</v>
      </c>
      <c r="N208" s="108">
        <v>0</v>
      </c>
      <c r="O208" s="108">
        <v>0</v>
      </c>
      <c r="P208" s="108">
        <v>0</v>
      </c>
      <c r="Q208" s="108">
        <v>0</v>
      </c>
      <c r="R208" s="108">
        <v>0</v>
      </c>
      <c r="S208" s="108">
        <v>0</v>
      </c>
      <c r="T208" s="108">
        <v>0</v>
      </c>
      <c r="U208" s="108">
        <v>0</v>
      </c>
      <c r="V208" s="108">
        <v>0</v>
      </c>
      <c r="W208" s="108">
        <v>0</v>
      </c>
      <c r="X208" s="108">
        <v>0</v>
      </c>
      <c r="Y208" s="108">
        <v>0</v>
      </c>
      <c r="Z208" s="108">
        <v>0</v>
      </c>
      <c r="AA208" s="108">
        <v>0</v>
      </c>
      <c r="AB208" s="108">
        <v>0</v>
      </c>
      <c r="AC208" s="108">
        <v>0</v>
      </c>
      <c r="AD208" s="108">
        <v>0</v>
      </c>
      <c r="AE208" s="108">
        <v>0</v>
      </c>
      <c r="AF208" s="108">
        <v>0</v>
      </c>
      <c r="AG208" s="108">
        <v>0</v>
      </c>
      <c r="AH208" s="108">
        <v>0</v>
      </c>
      <c r="AI208" s="108">
        <v>0</v>
      </c>
      <c r="AJ208" s="108">
        <v>0</v>
      </c>
      <c r="AK208" s="108">
        <v>0</v>
      </c>
      <c r="AL208" s="108">
        <v>0</v>
      </c>
      <c r="AM208" s="108">
        <v>0</v>
      </c>
      <c r="AN208" s="108">
        <v>0</v>
      </c>
      <c r="AO208" s="108">
        <v>0</v>
      </c>
      <c r="AP208" s="108">
        <v>0</v>
      </c>
      <c r="AQ208" s="108">
        <v>0</v>
      </c>
      <c r="AR208" s="108">
        <v>0</v>
      </c>
      <c r="AS208" s="108">
        <v>0</v>
      </c>
      <c r="AT208" s="108">
        <v>0</v>
      </c>
      <c r="AU208" s="108">
        <v>0</v>
      </c>
      <c r="AV208" s="108">
        <v>0</v>
      </c>
      <c r="AW208" s="108">
        <v>0</v>
      </c>
      <c r="AX208" s="108">
        <v>98900</v>
      </c>
      <c r="AY208" s="108">
        <v>98900</v>
      </c>
      <c r="AZ208" s="108">
        <v>98900</v>
      </c>
      <c r="BA208" s="108">
        <v>98900</v>
      </c>
      <c r="BB208" s="108">
        <v>98900</v>
      </c>
      <c r="BC208" s="108">
        <v>98900</v>
      </c>
      <c r="BD208" s="108">
        <v>98900</v>
      </c>
      <c r="BE208" s="108">
        <v>98900</v>
      </c>
      <c r="BF208" s="108">
        <v>98900</v>
      </c>
      <c r="BG208" s="108">
        <v>98900</v>
      </c>
      <c r="BH208" s="108">
        <v>0</v>
      </c>
      <c r="BI208" s="108">
        <v>0</v>
      </c>
      <c r="BJ208" s="108">
        <v>0</v>
      </c>
      <c r="BK208" s="108">
        <v>0</v>
      </c>
      <c r="BL208" s="108">
        <v>0</v>
      </c>
      <c r="BM208" s="108">
        <v>0</v>
      </c>
      <c r="BN208" s="108">
        <v>0</v>
      </c>
      <c r="BO208" s="108">
        <v>0</v>
      </c>
      <c r="BP208" s="108">
        <v>0</v>
      </c>
      <c r="BQ208" s="108"/>
      <c r="BR208" s="108"/>
      <c r="BS208" s="108"/>
      <c r="BT208" s="108"/>
      <c r="BV208" s="108"/>
      <c r="BW208" s="108"/>
      <c r="BX208" s="108"/>
      <c r="BY208" s="108"/>
      <c r="BZ208" s="108"/>
      <c r="CA208" s="108"/>
      <c r="CB208" s="108"/>
      <c r="CC208" s="108"/>
      <c r="CD208" s="108"/>
      <c r="CE208" s="108"/>
      <c r="CF208" s="108"/>
      <c r="CG208" s="108"/>
    </row>
    <row r="209" spans="1:85" hidden="1" outlineLevel="2" collapsed="1" x14ac:dyDescent="0.25">
      <c r="A209" s="105" t="s">
        <v>1753</v>
      </c>
      <c r="B209" s="105">
        <f t="shared" si="35"/>
        <v>6</v>
      </c>
      <c r="C209" s="105" t="s">
        <v>375</v>
      </c>
      <c r="D209" s="105" t="s">
        <v>1773</v>
      </c>
      <c r="E209" s="26">
        <f t="shared" si="36"/>
        <v>0</v>
      </c>
      <c r="F209" s="26">
        <f t="shared" si="30"/>
        <v>0</v>
      </c>
      <c r="G209" s="26">
        <f t="shared" si="31"/>
        <v>0</v>
      </c>
      <c r="H209" s="26">
        <f t="shared" si="37"/>
        <v>0</v>
      </c>
      <c r="I209" s="26">
        <f t="shared" si="32"/>
        <v>90353371</v>
      </c>
      <c r="J209" s="26">
        <f t="shared" si="33"/>
        <v>47928667</v>
      </c>
      <c r="K209" s="26">
        <f t="shared" si="34"/>
        <v>0</v>
      </c>
      <c r="L209" s="150"/>
      <c r="M209" s="26">
        <v>0</v>
      </c>
      <c r="N209" s="26">
        <v>0</v>
      </c>
      <c r="O209" s="26">
        <v>0</v>
      </c>
      <c r="P209" s="26">
        <v>0</v>
      </c>
      <c r="Q209" s="26">
        <v>0</v>
      </c>
      <c r="R209" s="26">
        <v>0</v>
      </c>
      <c r="S209" s="26">
        <v>0</v>
      </c>
      <c r="T209" s="26">
        <v>0</v>
      </c>
      <c r="U209" s="26">
        <v>0</v>
      </c>
      <c r="V209" s="26">
        <v>0</v>
      </c>
      <c r="W209" s="26">
        <v>0</v>
      </c>
      <c r="X209" s="26">
        <v>0</v>
      </c>
      <c r="Y209" s="26">
        <v>0</v>
      </c>
      <c r="Z209" s="26">
        <v>0</v>
      </c>
      <c r="AA209" s="26">
        <v>0</v>
      </c>
      <c r="AB209" s="26">
        <v>0</v>
      </c>
      <c r="AC209" s="26">
        <v>0</v>
      </c>
      <c r="AD209" s="26">
        <v>0</v>
      </c>
      <c r="AE209" s="26">
        <v>0</v>
      </c>
      <c r="AF209" s="26">
        <v>0</v>
      </c>
      <c r="AG209" s="26">
        <v>0</v>
      </c>
      <c r="AH209" s="26">
        <v>0</v>
      </c>
      <c r="AI209" s="26">
        <v>0</v>
      </c>
      <c r="AJ209" s="26">
        <v>0</v>
      </c>
      <c r="AK209" s="26">
        <v>0</v>
      </c>
      <c r="AL209" s="26">
        <v>0</v>
      </c>
      <c r="AM209" s="26">
        <v>0</v>
      </c>
      <c r="AN209" s="26">
        <v>0</v>
      </c>
      <c r="AO209" s="26">
        <v>0</v>
      </c>
      <c r="AP209" s="26">
        <v>0</v>
      </c>
      <c r="AQ209" s="26">
        <v>0</v>
      </c>
      <c r="AR209" s="26">
        <v>0</v>
      </c>
      <c r="AS209" s="26">
        <v>0</v>
      </c>
      <c r="AT209" s="26">
        <v>0</v>
      </c>
      <c r="AU209" s="26">
        <v>0</v>
      </c>
      <c r="AV209" s="26">
        <v>0</v>
      </c>
      <c r="AW209" s="26">
        <v>13368967</v>
      </c>
      <c r="AX209" s="26">
        <v>666041817</v>
      </c>
      <c r="AY209" s="26">
        <v>355399046</v>
      </c>
      <c r="AZ209" s="26">
        <v>6956687</v>
      </c>
      <c r="BA209" s="26">
        <v>61738754</v>
      </c>
      <c r="BB209" s="26">
        <v>12418934</v>
      </c>
      <c r="BC209" s="26">
        <v>325661780</v>
      </c>
      <c r="BD209" s="26">
        <v>90353371</v>
      </c>
      <c r="BE209" s="26">
        <v>10309909</v>
      </c>
      <c r="BF209" s="26">
        <v>19565641</v>
      </c>
      <c r="BG209" s="26">
        <v>26619961</v>
      </c>
      <c r="BH209" s="26">
        <v>0</v>
      </c>
      <c r="BI209" s="26">
        <v>31114832</v>
      </c>
      <c r="BJ209" s="26">
        <v>-31557820</v>
      </c>
      <c r="BK209" s="26">
        <v>-22843690</v>
      </c>
      <c r="BL209" s="26">
        <v>39916044</v>
      </c>
      <c r="BM209" s="26">
        <v>73197690</v>
      </c>
      <c r="BN209" s="26">
        <v>66081861</v>
      </c>
      <c r="BO209" s="26">
        <v>135510297</v>
      </c>
      <c r="BP209" s="26">
        <v>47928667</v>
      </c>
      <c r="BQ209" s="26"/>
      <c r="BR209" s="26"/>
      <c r="BS209" s="26"/>
      <c r="BT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</row>
    <row r="210" spans="1:85" hidden="1" outlineLevel="3" x14ac:dyDescent="0.25">
      <c r="A210" s="106" t="s">
        <v>1753</v>
      </c>
      <c r="B210" s="106">
        <f t="shared" si="35"/>
        <v>8</v>
      </c>
      <c r="C210" s="106" t="s">
        <v>376</v>
      </c>
      <c r="D210" s="106" t="s">
        <v>377</v>
      </c>
      <c r="E210" s="107">
        <f t="shared" si="36"/>
        <v>0</v>
      </c>
      <c r="F210" s="107">
        <f t="shared" si="30"/>
        <v>0</v>
      </c>
      <c r="G210" s="107">
        <f t="shared" si="31"/>
        <v>0</v>
      </c>
      <c r="H210" s="108">
        <f t="shared" si="37"/>
        <v>1000000</v>
      </c>
      <c r="I210" s="108">
        <f t="shared" si="32"/>
        <v>500000</v>
      </c>
      <c r="J210" s="108">
        <f t="shared" si="33"/>
        <v>1000000</v>
      </c>
      <c r="K210" s="108">
        <f t="shared" si="34"/>
        <v>0</v>
      </c>
      <c r="L210" s="150"/>
      <c r="M210" s="108">
        <v>0</v>
      </c>
      <c r="N210" s="108">
        <v>0</v>
      </c>
      <c r="O210" s="108">
        <v>0</v>
      </c>
      <c r="P210" s="108">
        <v>0</v>
      </c>
      <c r="Q210" s="108">
        <v>0</v>
      </c>
      <c r="R210" s="108">
        <v>0</v>
      </c>
      <c r="S210" s="108">
        <v>0</v>
      </c>
      <c r="T210" s="108">
        <v>0</v>
      </c>
      <c r="U210" s="108">
        <v>0</v>
      </c>
      <c r="V210" s="108">
        <v>0</v>
      </c>
      <c r="W210" s="108">
        <v>0</v>
      </c>
      <c r="X210" s="108">
        <v>0</v>
      </c>
      <c r="Y210" s="108">
        <v>0</v>
      </c>
      <c r="Z210" s="108">
        <v>0</v>
      </c>
      <c r="AA210" s="108">
        <v>0</v>
      </c>
      <c r="AB210" s="108">
        <v>0</v>
      </c>
      <c r="AC210" s="108">
        <v>0</v>
      </c>
      <c r="AD210" s="108">
        <v>0</v>
      </c>
      <c r="AE210" s="108">
        <v>0</v>
      </c>
      <c r="AF210" s="108">
        <v>0</v>
      </c>
      <c r="AG210" s="108">
        <v>0</v>
      </c>
      <c r="AH210" s="108">
        <v>0</v>
      </c>
      <c r="AI210" s="108">
        <v>0</v>
      </c>
      <c r="AJ210" s="108">
        <v>0</v>
      </c>
      <c r="AK210" s="108">
        <v>0</v>
      </c>
      <c r="AL210" s="108">
        <v>0</v>
      </c>
      <c r="AM210" s="108">
        <v>0</v>
      </c>
      <c r="AN210" s="108">
        <v>0</v>
      </c>
      <c r="AO210" s="108">
        <v>0</v>
      </c>
      <c r="AP210" s="108">
        <v>0</v>
      </c>
      <c r="AQ210" s="108">
        <v>0</v>
      </c>
      <c r="AR210" s="108">
        <v>0</v>
      </c>
      <c r="AS210" s="108">
        <v>0</v>
      </c>
      <c r="AT210" s="108">
        <v>0</v>
      </c>
      <c r="AU210" s="108">
        <v>0</v>
      </c>
      <c r="AV210" s="108">
        <v>0</v>
      </c>
      <c r="AW210" s="108">
        <v>500000</v>
      </c>
      <c r="AX210" s="108">
        <v>500000</v>
      </c>
      <c r="AY210" s="108">
        <v>500000</v>
      </c>
      <c r="AZ210" s="108">
        <v>500000</v>
      </c>
      <c r="BA210" s="108">
        <v>500000</v>
      </c>
      <c r="BB210" s="108">
        <v>500000</v>
      </c>
      <c r="BC210" s="108">
        <v>500000</v>
      </c>
      <c r="BD210" s="108">
        <v>500000</v>
      </c>
      <c r="BE210" s="108">
        <v>500000</v>
      </c>
      <c r="BF210" s="108">
        <v>500000</v>
      </c>
      <c r="BG210" s="108">
        <v>500000</v>
      </c>
      <c r="BH210" s="108">
        <v>1000000</v>
      </c>
      <c r="BI210" s="108">
        <v>1000000</v>
      </c>
      <c r="BJ210" s="108">
        <v>1000000</v>
      </c>
      <c r="BK210" s="108">
        <v>1000000</v>
      </c>
      <c r="BL210" s="108">
        <v>1000000</v>
      </c>
      <c r="BM210" s="108">
        <v>1000000</v>
      </c>
      <c r="BN210" s="108">
        <v>1000000</v>
      </c>
      <c r="BO210" s="108">
        <v>1000000</v>
      </c>
      <c r="BP210" s="108">
        <v>1000000</v>
      </c>
      <c r="BQ210" s="108"/>
      <c r="BR210" s="108"/>
      <c r="BS210" s="108"/>
      <c r="BT210" s="108"/>
      <c r="BU210" s="30"/>
      <c r="BV210" s="108"/>
      <c r="BW210" s="108"/>
      <c r="BX210" s="108"/>
      <c r="BY210" s="108"/>
      <c r="BZ210" s="108"/>
      <c r="CA210" s="108"/>
      <c r="CB210" s="108"/>
      <c r="CC210" s="108"/>
      <c r="CD210" s="108"/>
      <c r="CE210" s="108"/>
      <c r="CF210" s="108"/>
      <c r="CG210" s="108"/>
    </row>
    <row r="211" spans="1:85" hidden="1" outlineLevel="3" x14ac:dyDescent="0.25">
      <c r="A211" s="106" t="s">
        <v>1753</v>
      </c>
      <c r="B211" s="106">
        <f t="shared" si="35"/>
        <v>8</v>
      </c>
      <c r="C211" s="106" t="s">
        <v>378</v>
      </c>
      <c r="D211" s="106" t="s">
        <v>379</v>
      </c>
      <c r="E211" s="107">
        <f t="shared" si="36"/>
        <v>0</v>
      </c>
      <c r="F211" s="107">
        <f t="shared" si="30"/>
        <v>0</v>
      </c>
      <c r="G211" s="107">
        <f t="shared" si="31"/>
        <v>14332578</v>
      </c>
      <c r="H211" s="108">
        <f t="shared" si="37"/>
        <v>2692849988</v>
      </c>
      <c r="I211" s="108">
        <f t="shared" si="32"/>
        <v>2695032127</v>
      </c>
      <c r="J211" s="108">
        <f t="shared" si="33"/>
        <v>2222233624</v>
      </c>
      <c r="K211" s="108">
        <f t="shared" si="34"/>
        <v>0</v>
      </c>
      <c r="L211" s="150"/>
      <c r="M211" s="108">
        <v>0</v>
      </c>
      <c r="N211" s="108">
        <v>0</v>
      </c>
      <c r="O211" s="108">
        <v>0</v>
      </c>
      <c r="P211" s="108">
        <v>0</v>
      </c>
      <c r="Q211" s="108">
        <v>0</v>
      </c>
      <c r="R211" s="108">
        <v>0</v>
      </c>
      <c r="S211" s="108">
        <v>0</v>
      </c>
      <c r="T211" s="108">
        <v>0</v>
      </c>
      <c r="U211" s="108">
        <v>0</v>
      </c>
      <c r="V211" s="108">
        <v>0</v>
      </c>
      <c r="W211" s="108">
        <v>0</v>
      </c>
      <c r="X211" s="108">
        <v>0</v>
      </c>
      <c r="Y211" s="108">
        <v>0</v>
      </c>
      <c r="Z211" s="108">
        <v>0</v>
      </c>
      <c r="AA211" s="108">
        <v>0</v>
      </c>
      <c r="AB211" s="108">
        <v>0</v>
      </c>
      <c r="AC211" s="108">
        <v>0</v>
      </c>
      <c r="AD211" s="108">
        <v>0</v>
      </c>
      <c r="AE211" s="108">
        <v>0</v>
      </c>
      <c r="AF211" s="108">
        <v>0</v>
      </c>
      <c r="AG211" s="108">
        <v>0</v>
      </c>
      <c r="AH211" s="108">
        <v>0</v>
      </c>
      <c r="AI211" s="108">
        <v>0</v>
      </c>
      <c r="AJ211" s="108">
        <v>0</v>
      </c>
      <c r="AK211" s="108">
        <v>0</v>
      </c>
      <c r="AL211" s="108">
        <v>0</v>
      </c>
      <c r="AM211" s="108">
        <v>0</v>
      </c>
      <c r="AN211" s="108">
        <v>0</v>
      </c>
      <c r="AO211" s="108">
        <v>0</v>
      </c>
      <c r="AP211" s="108">
        <v>0</v>
      </c>
      <c r="AQ211" s="108">
        <v>0</v>
      </c>
      <c r="AR211" s="108">
        <v>0</v>
      </c>
      <c r="AS211" s="108">
        <v>0</v>
      </c>
      <c r="AT211" s="108">
        <v>0</v>
      </c>
      <c r="AU211" s="108">
        <v>14332578</v>
      </c>
      <c r="AV211" s="108">
        <v>14332578</v>
      </c>
      <c r="AW211" s="108">
        <v>193373642</v>
      </c>
      <c r="AX211" s="108">
        <v>841680863</v>
      </c>
      <c r="AY211" s="108">
        <v>2076458049</v>
      </c>
      <c r="AZ211" s="108">
        <v>2076458049</v>
      </c>
      <c r="BA211" s="108">
        <v>2070177457</v>
      </c>
      <c r="BB211" s="108">
        <v>2038163376</v>
      </c>
      <c r="BC211" s="108">
        <v>2849900294</v>
      </c>
      <c r="BD211" s="108">
        <v>2695032127</v>
      </c>
      <c r="BE211" s="108">
        <v>2657904140</v>
      </c>
      <c r="BF211" s="108">
        <v>2992257327</v>
      </c>
      <c r="BG211" s="108">
        <v>2857505766</v>
      </c>
      <c r="BH211" s="108">
        <v>2692849988</v>
      </c>
      <c r="BI211" s="108">
        <v>2396447580</v>
      </c>
      <c r="BJ211" s="108">
        <v>2563626633</v>
      </c>
      <c r="BK211" s="108">
        <v>2883446323</v>
      </c>
      <c r="BL211" s="108">
        <v>2845646896</v>
      </c>
      <c r="BM211" s="108">
        <v>2682471770</v>
      </c>
      <c r="BN211" s="108">
        <v>2451447330</v>
      </c>
      <c r="BO211" s="108">
        <v>2217983269</v>
      </c>
      <c r="BP211" s="108">
        <v>2222233624</v>
      </c>
      <c r="BQ211" s="108"/>
      <c r="BR211" s="108"/>
      <c r="BS211" s="108"/>
      <c r="BT211" s="108"/>
      <c r="BU211" s="30"/>
      <c r="BV211" s="108"/>
      <c r="BW211" s="108"/>
      <c r="BX211" s="108"/>
      <c r="BY211" s="108"/>
      <c r="BZ211" s="108"/>
      <c r="CA211" s="108"/>
      <c r="CB211" s="108"/>
      <c r="CC211" s="108"/>
      <c r="CD211" s="108"/>
      <c r="CE211" s="108"/>
      <c r="CF211" s="108"/>
      <c r="CG211" s="108"/>
    </row>
    <row r="212" spans="1:85" hidden="1" outlineLevel="3" x14ac:dyDescent="0.25">
      <c r="A212" s="106" t="s">
        <v>1753</v>
      </c>
      <c r="B212" s="106">
        <f t="shared" si="35"/>
        <v>8</v>
      </c>
      <c r="C212" s="106" t="s">
        <v>380</v>
      </c>
      <c r="D212" s="106" t="s">
        <v>381</v>
      </c>
      <c r="E212" s="107">
        <f t="shared" si="36"/>
        <v>0</v>
      </c>
      <c r="F212" s="107">
        <f t="shared" si="30"/>
        <v>0</v>
      </c>
      <c r="G212" s="107">
        <f t="shared" si="31"/>
        <v>26590244</v>
      </c>
      <c r="H212" s="108">
        <f t="shared" si="37"/>
        <v>4800149016</v>
      </c>
      <c r="I212" s="108">
        <f t="shared" si="32"/>
        <v>1930955900</v>
      </c>
      <c r="J212" s="108">
        <f t="shared" si="33"/>
        <v>13835469593</v>
      </c>
      <c r="K212" s="108">
        <f t="shared" si="34"/>
        <v>0</v>
      </c>
      <c r="L212" s="150"/>
      <c r="M212" s="108">
        <v>0</v>
      </c>
      <c r="N212" s="108">
        <v>0</v>
      </c>
      <c r="O212" s="108">
        <v>0</v>
      </c>
      <c r="P212" s="108">
        <v>0</v>
      </c>
      <c r="Q212" s="108">
        <v>0</v>
      </c>
      <c r="R212" s="108">
        <v>0</v>
      </c>
      <c r="S212" s="108">
        <v>0</v>
      </c>
      <c r="T212" s="108">
        <v>0</v>
      </c>
      <c r="U212" s="108">
        <v>0</v>
      </c>
      <c r="V212" s="108">
        <v>0</v>
      </c>
      <c r="W212" s="108">
        <v>0</v>
      </c>
      <c r="X212" s="108">
        <v>0</v>
      </c>
      <c r="Y212" s="108">
        <v>0</v>
      </c>
      <c r="Z212" s="108">
        <v>0</v>
      </c>
      <c r="AA212" s="108">
        <v>0</v>
      </c>
      <c r="AB212" s="108">
        <v>0</v>
      </c>
      <c r="AC212" s="108">
        <v>0</v>
      </c>
      <c r="AD212" s="108">
        <v>0</v>
      </c>
      <c r="AE212" s="108">
        <v>0</v>
      </c>
      <c r="AF212" s="108">
        <v>0</v>
      </c>
      <c r="AG212" s="108">
        <v>0</v>
      </c>
      <c r="AH212" s="108">
        <v>0</v>
      </c>
      <c r="AI212" s="108">
        <v>0</v>
      </c>
      <c r="AJ212" s="108">
        <v>0</v>
      </c>
      <c r="AK212" s="108">
        <v>0</v>
      </c>
      <c r="AL212" s="108">
        <v>0</v>
      </c>
      <c r="AM212" s="108">
        <v>0</v>
      </c>
      <c r="AN212" s="108">
        <v>0</v>
      </c>
      <c r="AO212" s="108">
        <v>0</v>
      </c>
      <c r="AP212" s="108">
        <v>0</v>
      </c>
      <c r="AQ212" s="108">
        <v>0</v>
      </c>
      <c r="AR212" s="108">
        <v>0</v>
      </c>
      <c r="AS212" s="108">
        <v>0</v>
      </c>
      <c r="AT212" s="108">
        <v>0</v>
      </c>
      <c r="AU212" s="108">
        <v>966571</v>
      </c>
      <c r="AV212" s="108">
        <v>26590244</v>
      </c>
      <c r="AW212" s="108">
        <v>61829556</v>
      </c>
      <c r="AX212" s="108">
        <v>96210253</v>
      </c>
      <c r="AY212" s="108">
        <v>158607679</v>
      </c>
      <c r="AZ212" s="108">
        <v>188309371</v>
      </c>
      <c r="BA212" s="108">
        <v>307805756</v>
      </c>
      <c r="BB212" s="108">
        <v>456489494</v>
      </c>
      <c r="BC212" s="108">
        <v>606571787</v>
      </c>
      <c r="BD212" s="108">
        <v>1930955900</v>
      </c>
      <c r="BE212" s="108">
        <v>2423767036</v>
      </c>
      <c r="BF212" s="108">
        <v>2990991785</v>
      </c>
      <c r="BG212" s="108">
        <v>3830865370</v>
      </c>
      <c r="BH212" s="108">
        <v>4800149016</v>
      </c>
      <c r="BI212" s="108">
        <v>5871231381</v>
      </c>
      <c r="BJ212" s="108">
        <v>6648731475</v>
      </c>
      <c r="BK212" s="108">
        <v>7498669354</v>
      </c>
      <c r="BL212" s="108">
        <v>8967334823</v>
      </c>
      <c r="BM212" s="108">
        <v>10489825783</v>
      </c>
      <c r="BN212" s="108">
        <v>11762854046</v>
      </c>
      <c r="BO212" s="108">
        <v>13315178664</v>
      </c>
      <c r="BP212" s="108">
        <v>13835469593</v>
      </c>
      <c r="BQ212" s="108"/>
      <c r="BR212" s="108"/>
      <c r="BS212" s="108"/>
      <c r="BT212" s="108"/>
      <c r="BU212" s="30"/>
      <c r="BV212" s="108"/>
      <c r="BW212" s="108"/>
      <c r="BX212" s="108"/>
      <c r="BY212" s="108"/>
      <c r="BZ212" s="108"/>
      <c r="CA212" s="108"/>
      <c r="CB212" s="108"/>
      <c r="CC212" s="108"/>
      <c r="CD212" s="108"/>
      <c r="CE212" s="108"/>
      <c r="CF212" s="108"/>
      <c r="CG212" s="108"/>
    </row>
    <row r="213" spans="1:85" hidden="1" outlineLevel="3" x14ac:dyDescent="0.25">
      <c r="A213" s="106" t="s">
        <v>1753</v>
      </c>
      <c r="B213" s="106">
        <f t="shared" si="35"/>
        <v>8</v>
      </c>
      <c r="C213" s="106" t="s">
        <v>382</v>
      </c>
      <c r="D213" s="106" t="s">
        <v>383</v>
      </c>
      <c r="E213" s="107">
        <f t="shared" si="36"/>
        <v>0</v>
      </c>
      <c r="F213" s="107">
        <f t="shared" si="30"/>
        <v>0</v>
      </c>
      <c r="G213" s="107">
        <f t="shared" si="31"/>
        <v>-40922822</v>
      </c>
      <c r="H213" s="108">
        <f t="shared" si="37"/>
        <v>-6637969410</v>
      </c>
      <c r="I213" s="108">
        <f t="shared" si="32"/>
        <v>-4536134656</v>
      </c>
      <c r="J213" s="108">
        <f t="shared" si="33"/>
        <v>-14830439799</v>
      </c>
      <c r="K213" s="108">
        <f t="shared" si="34"/>
        <v>0</v>
      </c>
      <c r="L213" s="150"/>
      <c r="M213" s="108">
        <v>0</v>
      </c>
      <c r="N213" s="108">
        <v>0</v>
      </c>
      <c r="O213" s="108">
        <v>0</v>
      </c>
      <c r="P213" s="108">
        <v>0</v>
      </c>
      <c r="Q213" s="108">
        <v>0</v>
      </c>
      <c r="R213" s="108">
        <v>0</v>
      </c>
      <c r="S213" s="108">
        <v>0</v>
      </c>
      <c r="T213" s="108">
        <v>0</v>
      </c>
      <c r="U213" s="108">
        <v>0</v>
      </c>
      <c r="V213" s="108">
        <v>0</v>
      </c>
      <c r="W213" s="108">
        <v>0</v>
      </c>
      <c r="X213" s="108">
        <v>0</v>
      </c>
      <c r="Y213" s="108">
        <v>0</v>
      </c>
      <c r="Z213" s="108">
        <v>0</v>
      </c>
      <c r="AA213" s="108">
        <v>0</v>
      </c>
      <c r="AB213" s="108">
        <v>0</v>
      </c>
      <c r="AC213" s="108">
        <v>0</v>
      </c>
      <c r="AD213" s="108">
        <v>0</v>
      </c>
      <c r="AE213" s="108">
        <v>0</v>
      </c>
      <c r="AF213" s="108">
        <v>0</v>
      </c>
      <c r="AG213" s="108">
        <v>0</v>
      </c>
      <c r="AH213" s="108">
        <v>0</v>
      </c>
      <c r="AI213" s="108">
        <v>0</v>
      </c>
      <c r="AJ213" s="108">
        <v>0</v>
      </c>
      <c r="AK213" s="108">
        <v>0</v>
      </c>
      <c r="AL213" s="108">
        <v>0</v>
      </c>
      <c r="AM213" s="108">
        <v>0</v>
      </c>
      <c r="AN213" s="108">
        <v>0</v>
      </c>
      <c r="AO213" s="108">
        <v>0</v>
      </c>
      <c r="AP213" s="108">
        <v>0</v>
      </c>
      <c r="AQ213" s="108">
        <v>0</v>
      </c>
      <c r="AR213" s="108">
        <v>0</v>
      </c>
      <c r="AS213" s="108">
        <v>0</v>
      </c>
      <c r="AT213" s="108">
        <v>0</v>
      </c>
      <c r="AU213" s="108">
        <v>-15299149</v>
      </c>
      <c r="AV213" s="108">
        <v>-40922822</v>
      </c>
      <c r="AW213" s="108">
        <v>-242334231</v>
      </c>
      <c r="AX213" s="108">
        <v>-272349299</v>
      </c>
      <c r="AY213" s="108">
        <v>-1880166682</v>
      </c>
      <c r="AZ213" s="108">
        <v>-2258310733</v>
      </c>
      <c r="BA213" s="108">
        <v>-2316744459</v>
      </c>
      <c r="BB213" s="108">
        <v>-2482733936</v>
      </c>
      <c r="BC213" s="108">
        <v>-3131310301</v>
      </c>
      <c r="BD213" s="108">
        <v>-4536134656</v>
      </c>
      <c r="BE213" s="108">
        <v>-4627273230</v>
      </c>
      <c r="BF213" s="108">
        <v>-5482616135</v>
      </c>
      <c r="BG213" s="108">
        <v>-6089612287</v>
      </c>
      <c r="BH213" s="108">
        <v>-6637969410</v>
      </c>
      <c r="BI213" s="108">
        <v>-7130378435</v>
      </c>
      <c r="BJ213" s="108">
        <v>-8180421464</v>
      </c>
      <c r="BK213" s="108">
        <v>-9057481467</v>
      </c>
      <c r="BL213" s="108">
        <v>-10355158223</v>
      </c>
      <c r="BM213" s="108">
        <v>-11328429540</v>
      </c>
      <c r="BN213" s="108">
        <v>-12235616308</v>
      </c>
      <c r="BO213" s="108">
        <v>-13317868502</v>
      </c>
      <c r="BP213" s="108">
        <v>-14830439799</v>
      </c>
      <c r="BQ213" s="108"/>
      <c r="BR213" s="108"/>
      <c r="BS213" s="108"/>
      <c r="BT213" s="108"/>
      <c r="BU213" s="30"/>
      <c r="BV213" s="108"/>
      <c r="BW213" s="108"/>
      <c r="BX213" s="108"/>
      <c r="BY213" s="108"/>
      <c r="BZ213" s="108"/>
      <c r="CA213" s="108"/>
      <c r="CB213" s="108"/>
      <c r="CC213" s="108"/>
      <c r="CD213" s="108"/>
      <c r="CE213" s="108"/>
      <c r="CF213" s="108"/>
      <c r="CG213" s="108"/>
    </row>
    <row r="214" spans="1:85" hidden="1" outlineLevel="3" x14ac:dyDescent="0.25">
      <c r="A214" s="106"/>
      <c r="B214" s="106">
        <f t="shared" si="35"/>
        <v>8</v>
      </c>
      <c r="C214" s="106" t="s">
        <v>1775</v>
      </c>
      <c r="D214" s="106" t="s">
        <v>1776</v>
      </c>
      <c r="E214" s="107">
        <f t="shared" si="36"/>
        <v>0</v>
      </c>
      <c r="F214" s="107"/>
      <c r="G214" s="107"/>
      <c r="H214" s="108">
        <f t="shared" si="37"/>
        <v>-678176936</v>
      </c>
      <c r="I214" s="108">
        <f t="shared" si="32"/>
        <v>0</v>
      </c>
      <c r="J214" s="108">
        <f t="shared" si="33"/>
        <v>-541042961</v>
      </c>
      <c r="K214" s="108">
        <f t="shared" si="34"/>
        <v>0</v>
      </c>
      <c r="L214" s="150"/>
      <c r="M214" s="108">
        <v>0</v>
      </c>
      <c r="N214" s="108">
        <v>0</v>
      </c>
      <c r="O214" s="108">
        <v>0</v>
      </c>
      <c r="P214" s="108">
        <v>0</v>
      </c>
      <c r="Q214" s="108">
        <v>0</v>
      </c>
      <c r="R214" s="108">
        <v>0</v>
      </c>
      <c r="S214" s="108">
        <v>0</v>
      </c>
      <c r="T214" s="108">
        <v>0</v>
      </c>
      <c r="U214" s="108">
        <v>0</v>
      </c>
      <c r="V214" s="108">
        <v>0</v>
      </c>
      <c r="W214" s="108">
        <v>0</v>
      </c>
      <c r="X214" s="108">
        <v>0</v>
      </c>
      <c r="Y214" s="108"/>
      <c r="Z214" s="108"/>
      <c r="AA214" s="108"/>
      <c r="AB214" s="108"/>
      <c r="AC214" s="108"/>
      <c r="AD214" s="108"/>
      <c r="AE214" s="108"/>
      <c r="AF214" s="108"/>
      <c r="AG214" s="108"/>
      <c r="AH214" s="108"/>
      <c r="AI214" s="108"/>
      <c r="AJ214" s="108"/>
      <c r="AK214" s="108"/>
      <c r="AL214" s="108"/>
      <c r="AM214" s="108"/>
      <c r="AN214" s="108"/>
      <c r="AO214" s="108"/>
      <c r="AP214" s="108"/>
      <c r="AQ214" s="108"/>
      <c r="AR214" s="108"/>
      <c r="AS214" s="108"/>
      <c r="AT214" s="108"/>
      <c r="AU214" s="108"/>
      <c r="AV214" s="108"/>
      <c r="AW214" s="108">
        <v>0</v>
      </c>
      <c r="AX214" s="108">
        <v>0</v>
      </c>
      <c r="AY214" s="108">
        <v>0</v>
      </c>
      <c r="AZ214" s="108">
        <v>0</v>
      </c>
      <c r="BA214" s="108">
        <v>0</v>
      </c>
      <c r="BB214" s="108">
        <v>0</v>
      </c>
      <c r="BC214" s="108">
        <v>0</v>
      </c>
      <c r="BD214" s="108">
        <v>0</v>
      </c>
      <c r="BE214" s="108">
        <v>-369067870</v>
      </c>
      <c r="BF214" s="108">
        <v>-381035523</v>
      </c>
      <c r="BG214" s="108">
        <v>-424055940</v>
      </c>
      <c r="BH214" s="108">
        <v>-678176936</v>
      </c>
      <c r="BI214" s="108">
        <v>-861034575</v>
      </c>
      <c r="BJ214" s="108">
        <v>-782013857</v>
      </c>
      <c r="BK214" s="108">
        <v>-1010847977</v>
      </c>
      <c r="BL214" s="108">
        <v>-1005803999</v>
      </c>
      <c r="BM214" s="108">
        <v>-1279525865</v>
      </c>
      <c r="BN214" s="108">
        <v>-1383555665</v>
      </c>
      <c r="BO214" s="108">
        <v>-1476141877</v>
      </c>
      <c r="BP214" s="108">
        <v>-541042961</v>
      </c>
      <c r="BQ214" s="108"/>
      <c r="BR214" s="108"/>
      <c r="BS214" s="108"/>
      <c r="BT214" s="108"/>
      <c r="BU214" s="30"/>
      <c r="BV214" s="108"/>
      <c r="BW214" s="108"/>
      <c r="BX214" s="108"/>
      <c r="BY214" s="108"/>
      <c r="BZ214" s="108"/>
      <c r="CA214" s="108"/>
      <c r="CB214" s="108"/>
      <c r="CC214" s="108"/>
      <c r="CD214" s="108"/>
      <c r="CE214" s="108"/>
      <c r="CF214" s="108"/>
      <c r="CG214" s="108"/>
    </row>
    <row r="215" spans="1:85" hidden="1" outlineLevel="3" x14ac:dyDescent="0.25">
      <c r="A215" s="106"/>
      <c r="B215" s="106">
        <f t="shared" si="35"/>
        <v>8</v>
      </c>
      <c r="C215" s="106" t="s">
        <v>1777</v>
      </c>
      <c r="D215" s="106" t="s">
        <v>1778</v>
      </c>
      <c r="E215" s="107">
        <f t="shared" si="36"/>
        <v>0</v>
      </c>
      <c r="F215" s="107"/>
      <c r="G215" s="107"/>
      <c r="H215" s="108">
        <f t="shared" si="37"/>
        <v>-177852658</v>
      </c>
      <c r="I215" s="108">
        <f t="shared" si="32"/>
        <v>0</v>
      </c>
      <c r="J215" s="108">
        <f t="shared" si="33"/>
        <v>-639291790</v>
      </c>
      <c r="K215" s="108">
        <f t="shared" si="34"/>
        <v>0</v>
      </c>
      <c r="L215" s="150"/>
      <c r="M215" s="108">
        <v>0</v>
      </c>
      <c r="N215" s="108">
        <v>0</v>
      </c>
      <c r="O215" s="108">
        <v>0</v>
      </c>
      <c r="P215" s="108">
        <v>0</v>
      </c>
      <c r="Q215" s="108">
        <v>0</v>
      </c>
      <c r="R215" s="108">
        <v>0</v>
      </c>
      <c r="S215" s="108">
        <v>0</v>
      </c>
      <c r="T215" s="108">
        <v>0</v>
      </c>
      <c r="U215" s="108">
        <v>0</v>
      </c>
      <c r="V215" s="108">
        <v>0</v>
      </c>
      <c r="W215" s="108">
        <v>0</v>
      </c>
      <c r="X215" s="108">
        <v>0</v>
      </c>
      <c r="Y215" s="108"/>
      <c r="Z215" s="108"/>
      <c r="AA215" s="108"/>
      <c r="AB215" s="108"/>
      <c r="AC215" s="108"/>
      <c r="AD215" s="108"/>
      <c r="AE215" s="108"/>
      <c r="AF215" s="108"/>
      <c r="AG215" s="108"/>
      <c r="AH215" s="108"/>
      <c r="AI215" s="108"/>
      <c r="AJ215" s="108"/>
      <c r="AK215" s="108"/>
      <c r="AL215" s="108"/>
      <c r="AM215" s="108"/>
      <c r="AN215" s="108"/>
      <c r="AO215" s="108"/>
      <c r="AP215" s="108"/>
      <c r="AQ215" s="108"/>
      <c r="AR215" s="108"/>
      <c r="AS215" s="108"/>
      <c r="AT215" s="108"/>
      <c r="AU215" s="108"/>
      <c r="AV215" s="108"/>
      <c r="AW215" s="108">
        <v>0</v>
      </c>
      <c r="AX215" s="108">
        <v>0</v>
      </c>
      <c r="AY215" s="108">
        <v>0</v>
      </c>
      <c r="AZ215" s="108">
        <v>0</v>
      </c>
      <c r="BA215" s="108">
        <v>0</v>
      </c>
      <c r="BB215" s="108">
        <v>0</v>
      </c>
      <c r="BC215" s="108">
        <v>0</v>
      </c>
      <c r="BD215" s="108">
        <v>0</v>
      </c>
      <c r="BE215" s="108">
        <v>-75520167</v>
      </c>
      <c r="BF215" s="108">
        <v>-100531813</v>
      </c>
      <c r="BG215" s="108">
        <v>-148582948</v>
      </c>
      <c r="BH215" s="108">
        <v>-177852658</v>
      </c>
      <c r="BI215" s="108">
        <v>-246151119</v>
      </c>
      <c r="BJ215" s="108">
        <v>-282480607</v>
      </c>
      <c r="BK215" s="108">
        <v>-337629923</v>
      </c>
      <c r="BL215" s="108">
        <v>-413103453</v>
      </c>
      <c r="BM215" s="108">
        <v>-492144458</v>
      </c>
      <c r="BN215" s="108">
        <v>-530047542</v>
      </c>
      <c r="BO215" s="108">
        <v>-604641257</v>
      </c>
      <c r="BP215" s="108">
        <v>-639291790</v>
      </c>
      <c r="BQ215" s="108"/>
      <c r="BR215" s="108"/>
      <c r="BS215" s="108"/>
      <c r="BT215" s="108"/>
      <c r="BU215" s="30"/>
      <c r="BV215" s="108"/>
      <c r="BW215" s="108"/>
      <c r="BX215" s="108"/>
      <c r="BY215" s="108"/>
      <c r="BZ215" s="108"/>
      <c r="CA215" s="108"/>
      <c r="CB215" s="108"/>
      <c r="CC215" s="108"/>
      <c r="CD215" s="108"/>
      <c r="CE215" s="108"/>
      <c r="CF215" s="108"/>
      <c r="CG215" s="108"/>
    </row>
    <row r="216" spans="1:85" hidden="1" outlineLevel="2" collapsed="1" x14ac:dyDescent="0.25">
      <c r="A216" s="105" t="s">
        <v>1753</v>
      </c>
      <c r="B216" s="105">
        <f t="shared" si="35"/>
        <v>6</v>
      </c>
      <c r="C216" s="105" t="s">
        <v>384</v>
      </c>
      <c r="D216" s="105" t="s">
        <v>1774</v>
      </c>
      <c r="E216" s="26">
        <f t="shared" si="36"/>
        <v>0</v>
      </c>
      <c r="F216" s="26">
        <f t="shared" ref="F216:F222" si="38">AJ216</f>
        <v>0</v>
      </c>
      <c r="G216" s="26">
        <f t="shared" ref="G216:G222" si="39">AV216</f>
        <v>6450872330</v>
      </c>
      <c r="H216" s="26">
        <f t="shared" si="37"/>
        <v>79653675.989999995</v>
      </c>
      <c r="I216" s="26">
        <f t="shared" si="32"/>
        <v>3834072065.9899998</v>
      </c>
      <c r="J216" s="26">
        <f t="shared" si="33"/>
        <v>30071007.66</v>
      </c>
      <c r="K216" s="26">
        <f t="shared" si="34"/>
        <v>0</v>
      </c>
      <c r="L216" s="150"/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6">
        <v>0</v>
      </c>
      <c r="S216" s="26">
        <v>0</v>
      </c>
      <c r="T216" s="26">
        <v>0</v>
      </c>
      <c r="U216" s="26">
        <v>0</v>
      </c>
      <c r="V216" s="26">
        <v>0</v>
      </c>
      <c r="W216" s="26">
        <v>0</v>
      </c>
      <c r="X216" s="26">
        <v>0</v>
      </c>
      <c r="Y216" s="26">
        <v>0</v>
      </c>
      <c r="Z216" s="26">
        <v>0</v>
      </c>
      <c r="AA216" s="26">
        <v>0</v>
      </c>
      <c r="AB216" s="26">
        <v>0</v>
      </c>
      <c r="AC216" s="26">
        <v>0</v>
      </c>
      <c r="AD216" s="26">
        <v>0</v>
      </c>
      <c r="AE216" s="26">
        <v>0</v>
      </c>
      <c r="AF216" s="26">
        <v>0</v>
      </c>
      <c r="AG216" s="26">
        <v>0</v>
      </c>
      <c r="AH216" s="26">
        <v>0</v>
      </c>
      <c r="AI216" s="26">
        <v>0</v>
      </c>
      <c r="AJ216" s="26">
        <v>0</v>
      </c>
      <c r="AK216" s="26">
        <v>0</v>
      </c>
      <c r="AL216" s="26">
        <v>0</v>
      </c>
      <c r="AM216" s="26">
        <v>0</v>
      </c>
      <c r="AN216" s="26">
        <v>109943678</v>
      </c>
      <c r="AO216" s="26">
        <v>121920498</v>
      </c>
      <c r="AP216" s="26">
        <v>389764972</v>
      </c>
      <c r="AQ216" s="26">
        <v>368916600</v>
      </c>
      <c r="AR216" s="26">
        <v>676825379</v>
      </c>
      <c r="AS216" s="26">
        <v>2866659660</v>
      </c>
      <c r="AT216" s="26">
        <v>1963952053</v>
      </c>
      <c r="AU216" s="26">
        <v>3075831425</v>
      </c>
      <c r="AV216" s="26">
        <v>6450872330</v>
      </c>
      <c r="AW216" s="26">
        <v>737512147</v>
      </c>
      <c r="AX216" s="26">
        <v>3386283554</v>
      </c>
      <c r="AY216" s="26">
        <v>1127875183</v>
      </c>
      <c r="AZ216" s="26">
        <v>2669659334</v>
      </c>
      <c r="BA216" s="26">
        <v>2360940654</v>
      </c>
      <c r="BB216" s="26">
        <v>2901868319</v>
      </c>
      <c r="BC216" s="26">
        <v>2767682860.3299999</v>
      </c>
      <c r="BD216" s="26">
        <v>3834072065.9899998</v>
      </c>
      <c r="BE216" s="26">
        <v>123619198.98999999</v>
      </c>
      <c r="BF216" s="26">
        <v>245670622.99000001</v>
      </c>
      <c r="BG216" s="26">
        <v>146449570.99000001</v>
      </c>
      <c r="BH216" s="26">
        <v>79653675.989999995</v>
      </c>
      <c r="BI216" s="26">
        <v>79152615.989999995</v>
      </c>
      <c r="BJ216" s="26">
        <v>136506959.99000001</v>
      </c>
      <c r="BK216" s="26">
        <v>42198881.990000002</v>
      </c>
      <c r="BL216" s="26">
        <v>55708103.990000002</v>
      </c>
      <c r="BM216" s="26">
        <v>113103540.66</v>
      </c>
      <c r="BN216" s="26">
        <v>42393432.659999996</v>
      </c>
      <c r="BO216" s="26">
        <v>45559921.659999996</v>
      </c>
      <c r="BP216" s="26">
        <v>30071007.66</v>
      </c>
      <c r="BQ216" s="26"/>
      <c r="BR216" s="26"/>
      <c r="BS216" s="26"/>
      <c r="BT216" s="26"/>
      <c r="BU216" s="30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</row>
    <row r="217" spans="1:85" hidden="1" outlineLevel="3" x14ac:dyDescent="0.25">
      <c r="A217" s="106" t="s">
        <v>1753</v>
      </c>
      <c r="B217" s="106">
        <f t="shared" si="35"/>
        <v>8</v>
      </c>
      <c r="C217" s="106" t="s">
        <v>385</v>
      </c>
      <c r="D217" s="106" t="s">
        <v>377</v>
      </c>
      <c r="E217" s="107">
        <f t="shared" si="36"/>
        <v>0</v>
      </c>
      <c r="F217" s="107">
        <f t="shared" si="38"/>
        <v>0</v>
      </c>
      <c r="G217" s="107">
        <f t="shared" si="39"/>
        <v>500000</v>
      </c>
      <c r="H217" s="108">
        <f t="shared" si="37"/>
        <v>1000000</v>
      </c>
      <c r="I217" s="108">
        <f t="shared" si="32"/>
        <v>500000</v>
      </c>
      <c r="J217" s="108">
        <f t="shared" si="33"/>
        <v>1000000</v>
      </c>
      <c r="K217" s="108">
        <f t="shared" si="34"/>
        <v>0</v>
      </c>
      <c r="L217" s="150"/>
      <c r="M217" s="108">
        <v>0</v>
      </c>
      <c r="N217" s="108">
        <v>0</v>
      </c>
      <c r="O217" s="108">
        <v>0</v>
      </c>
      <c r="P217" s="108">
        <v>0</v>
      </c>
      <c r="Q217" s="108">
        <v>0</v>
      </c>
      <c r="R217" s="108">
        <v>0</v>
      </c>
      <c r="S217" s="108">
        <v>0</v>
      </c>
      <c r="T217" s="108">
        <v>0</v>
      </c>
      <c r="U217" s="108">
        <v>0</v>
      </c>
      <c r="V217" s="108">
        <v>0</v>
      </c>
      <c r="W217" s="108">
        <v>0</v>
      </c>
      <c r="X217" s="108">
        <v>0</v>
      </c>
      <c r="Y217" s="108">
        <v>0</v>
      </c>
      <c r="Z217" s="108">
        <v>0</v>
      </c>
      <c r="AA217" s="108">
        <v>0</v>
      </c>
      <c r="AB217" s="108">
        <v>0</v>
      </c>
      <c r="AC217" s="108">
        <v>0</v>
      </c>
      <c r="AD217" s="108">
        <v>0</v>
      </c>
      <c r="AE217" s="108">
        <v>0</v>
      </c>
      <c r="AF217" s="108">
        <v>0</v>
      </c>
      <c r="AG217" s="108">
        <v>0</v>
      </c>
      <c r="AH217" s="108">
        <v>0</v>
      </c>
      <c r="AI217" s="108">
        <v>0</v>
      </c>
      <c r="AJ217" s="108">
        <v>0</v>
      </c>
      <c r="AK217" s="108">
        <v>0</v>
      </c>
      <c r="AL217" s="108">
        <v>0</v>
      </c>
      <c r="AM217" s="108">
        <v>0</v>
      </c>
      <c r="AN217" s="108">
        <v>0</v>
      </c>
      <c r="AO217" s="108">
        <v>0</v>
      </c>
      <c r="AP217" s="108">
        <v>0</v>
      </c>
      <c r="AQ217" s="108">
        <v>0</v>
      </c>
      <c r="AR217" s="108">
        <v>0</v>
      </c>
      <c r="AS217" s="108">
        <v>500000</v>
      </c>
      <c r="AT217" s="108">
        <v>500000</v>
      </c>
      <c r="AU217" s="108">
        <v>500000</v>
      </c>
      <c r="AV217" s="108">
        <v>500000</v>
      </c>
      <c r="AW217" s="108">
        <v>1000000</v>
      </c>
      <c r="AX217" s="108">
        <v>1000000</v>
      </c>
      <c r="AY217" s="108">
        <v>791800</v>
      </c>
      <c r="AZ217" s="108">
        <v>791800</v>
      </c>
      <c r="BA217" s="108">
        <v>583600</v>
      </c>
      <c r="BB217" s="108">
        <v>500000</v>
      </c>
      <c r="BC217" s="108">
        <v>500000</v>
      </c>
      <c r="BD217" s="108">
        <v>500000</v>
      </c>
      <c r="BE217" s="108">
        <v>500000</v>
      </c>
      <c r="BF217" s="108">
        <v>1000000</v>
      </c>
      <c r="BG217" s="108">
        <v>1000000</v>
      </c>
      <c r="BH217" s="108">
        <v>1000000</v>
      </c>
      <c r="BI217" s="108">
        <v>1000000</v>
      </c>
      <c r="BJ217" s="108">
        <v>1000000</v>
      </c>
      <c r="BK217" s="108">
        <v>1000000</v>
      </c>
      <c r="BL217" s="108">
        <v>1000000</v>
      </c>
      <c r="BM217" s="108">
        <v>1000000</v>
      </c>
      <c r="BN217" s="108">
        <v>1000000</v>
      </c>
      <c r="BO217" s="108">
        <v>1000000</v>
      </c>
      <c r="BP217" s="108">
        <v>1000000</v>
      </c>
      <c r="BQ217" s="108"/>
      <c r="BR217" s="108"/>
      <c r="BS217" s="108"/>
      <c r="BT217" s="108"/>
      <c r="BU217" s="30"/>
      <c r="BV217" s="108"/>
      <c r="BW217" s="108"/>
      <c r="BX217" s="108"/>
      <c r="BY217" s="108"/>
      <c r="BZ217" s="108"/>
      <c r="CA217" s="108"/>
      <c r="CB217" s="108"/>
      <c r="CC217" s="108"/>
      <c r="CD217" s="108"/>
      <c r="CE217" s="108"/>
      <c r="CF217" s="108"/>
      <c r="CG217" s="108"/>
    </row>
    <row r="218" spans="1:85" hidden="1" outlineLevel="3" x14ac:dyDescent="0.25">
      <c r="A218" s="106" t="s">
        <v>1753</v>
      </c>
      <c r="B218" s="106">
        <f t="shared" si="35"/>
        <v>8</v>
      </c>
      <c r="C218" s="106" t="s">
        <v>386</v>
      </c>
      <c r="D218" s="106" t="s">
        <v>379</v>
      </c>
      <c r="E218" s="107">
        <f t="shared" si="36"/>
        <v>0</v>
      </c>
      <c r="F218" s="107">
        <f t="shared" si="38"/>
        <v>0</v>
      </c>
      <c r="G218" s="107">
        <f t="shared" si="39"/>
        <v>8645051525</v>
      </c>
      <c r="H218" s="108">
        <f t="shared" si="37"/>
        <v>5372679432</v>
      </c>
      <c r="I218" s="108">
        <f t="shared" si="32"/>
        <v>9646621008.3299999</v>
      </c>
      <c r="J218" s="108">
        <f t="shared" si="33"/>
        <v>1723192478</v>
      </c>
      <c r="K218" s="108">
        <f t="shared" si="34"/>
        <v>0</v>
      </c>
      <c r="L218" s="150"/>
      <c r="M218" s="108">
        <v>0</v>
      </c>
      <c r="N218" s="108">
        <v>0</v>
      </c>
      <c r="O218" s="108">
        <v>0</v>
      </c>
      <c r="P218" s="108">
        <v>0</v>
      </c>
      <c r="Q218" s="108">
        <v>0</v>
      </c>
      <c r="R218" s="108">
        <v>0</v>
      </c>
      <c r="S218" s="108">
        <v>0</v>
      </c>
      <c r="T218" s="108">
        <v>0</v>
      </c>
      <c r="U218" s="108">
        <v>0</v>
      </c>
      <c r="V218" s="108">
        <v>0</v>
      </c>
      <c r="W218" s="108">
        <v>0</v>
      </c>
      <c r="X218" s="108">
        <v>0</v>
      </c>
      <c r="Y218" s="108">
        <v>0</v>
      </c>
      <c r="Z218" s="108">
        <v>0</v>
      </c>
      <c r="AA218" s="108">
        <v>0</v>
      </c>
      <c r="AB218" s="108">
        <v>0</v>
      </c>
      <c r="AC218" s="108">
        <v>0</v>
      </c>
      <c r="AD218" s="108">
        <v>0</v>
      </c>
      <c r="AE218" s="108">
        <v>0</v>
      </c>
      <c r="AF218" s="108">
        <v>0</v>
      </c>
      <c r="AG218" s="108">
        <v>0</v>
      </c>
      <c r="AH218" s="108">
        <v>0</v>
      </c>
      <c r="AI218" s="108">
        <v>0</v>
      </c>
      <c r="AJ218" s="108">
        <v>0</v>
      </c>
      <c r="AK218" s="108">
        <v>0</v>
      </c>
      <c r="AL218" s="108">
        <v>0</v>
      </c>
      <c r="AM218" s="108">
        <v>0</v>
      </c>
      <c r="AN218" s="108">
        <v>18588883</v>
      </c>
      <c r="AO218" s="108">
        <v>354816919</v>
      </c>
      <c r="AP218" s="108">
        <v>725952256</v>
      </c>
      <c r="AQ218" s="108">
        <v>873980150</v>
      </c>
      <c r="AR218" s="108">
        <v>1142266211</v>
      </c>
      <c r="AS218" s="108">
        <v>3308559251</v>
      </c>
      <c r="AT218" s="108">
        <v>4076285657</v>
      </c>
      <c r="AU218" s="108">
        <v>4298100720</v>
      </c>
      <c r="AV218" s="108">
        <v>8645051525</v>
      </c>
      <c r="AW218" s="108">
        <v>8423069290</v>
      </c>
      <c r="AX218" s="108">
        <v>9225010902</v>
      </c>
      <c r="AY218" s="108">
        <v>9472188748</v>
      </c>
      <c r="AZ218" s="108">
        <v>10022360234</v>
      </c>
      <c r="BA218" s="108">
        <v>9760463197</v>
      </c>
      <c r="BB218" s="108">
        <v>10171271429</v>
      </c>
      <c r="BC218" s="108">
        <v>9718793972.3299999</v>
      </c>
      <c r="BD218" s="108">
        <v>9646621008.3299999</v>
      </c>
      <c r="BE218" s="108">
        <v>9420457669.3299999</v>
      </c>
      <c r="BF218" s="108">
        <v>6041430401.3299999</v>
      </c>
      <c r="BG218" s="108">
        <v>5557486249.3299999</v>
      </c>
      <c r="BH218" s="108">
        <v>5372679432</v>
      </c>
      <c r="BI218" s="108">
        <v>4653300442</v>
      </c>
      <c r="BJ218" s="108">
        <v>4222381553</v>
      </c>
      <c r="BK218" s="108">
        <v>3782197624</v>
      </c>
      <c r="BL218" s="108">
        <v>3104821861</v>
      </c>
      <c r="BM218" s="108">
        <v>2442386996</v>
      </c>
      <c r="BN218" s="108">
        <v>2309998851</v>
      </c>
      <c r="BO218" s="108">
        <v>1827254833</v>
      </c>
      <c r="BP218" s="108">
        <v>1723192478</v>
      </c>
      <c r="BQ218" s="108"/>
      <c r="BR218" s="108"/>
      <c r="BS218" s="108"/>
      <c r="BT218" s="108"/>
      <c r="BU218" s="30"/>
      <c r="BV218" s="108"/>
      <c r="BW218" s="108"/>
      <c r="BX218" s="108"/>
      <c r="BY218" s="108"/>
      <c r="BZ218" s="108"/>
      <c r="CA218" s="108"/>
      <c r="CB218" s="108"/>
      <c r="CC218" s="108"/>
      <c r="CD218" s="108"/>
      <c r="CE218" s="108"/>
      <c r="CF218" s="108"/>
      <c r="CG218" s="108"/>
    </row>
    <row r="219" spans="1:85" hidden="1" outlineLevel="3" x14ac:dyDescent="0.25">
      <c r="A219" s="106" t="s">
        <v>1753</v>
      </c>
      <c r="B219" s="106">
        <f t="shared" si="35"/>
        <v>8</v>
      </c>
      <c r="C219" s="106" t="s">
        <v>387</v>
      </c>
      <c r="D219" s="106" t="s">
        <v>388</v>
      </c>
      <c r="E219" s="107">
        <f t="shared" si="36"/>
        <v>0</v>
      </c>
      <c r="F219" s="107">
        <f t="shared" si="38"/>
        <v>0</v>
      </c>
      <c r="G219" s="107">
        <f t="shared" si="39"/>
        <v>0</v>
      </c>
      <c r="H219" s="108">
        <f t="shared" si="37"/>
        <v>0</v>
      </c>
      <c r="I219" s="108">
        <f t="shared" si="32"/>
        <v>0</v>
      </c>
      <c r="J219" s="108">
        <f t="shared" si="33"/>
        <v>0</v>
      </c>
      <c r="K219" s="108">
        <f t="shared" si="34"/>
        <v>0</v>
      </c>
      <c r="L219" s="150"/>
      <c r="M219" s="108">
        <v>0</v>
      </c>
      <c r="N219" s="108">
        <v>0</v>
      </c>
      <c r="O219" s="108">
        <v>0</v>
      </c>
      <c r="P219" s="108">
        <v>0</v>
      </c>
      <c r="Q219" s="108">
        <v>0</v>
      </c>
      <c r="R219" s="108">
        <v>0</v>
      </c>
      <c r="S219" s="108">
        <v>0</v>
      </c>
      <c r="T219" s="108">
        <v>0</v>
      </c>
      <c r="U219" s="108">
        <v>0</v>
      </c>
      <c r="V219" s="108">
        <v>0</v>
      </c>
      <c r="W219" s="108">
        <v>0</v>
      </c>
      <c r="X219" s="108">
        <v>0</v>
      </c>
      <c r="Y219" s="108">
        <v>0</v>
      </c>
      <c r="Z219" s="108">
        <v>0</v>
      </c>
      <c r="AA219" s="108">
        <v>0</v>
      </c>
      <c r="AB219" s="108">
        <v>0</v>
      </c>
      <c r="AC219" s="108">
        <v>0</v>
      </c>
      <c r="AD219" s="108">
        <v>0</v>
      </c>
      <c r="AE219" s="108">
        <v>0</v>
      </c>
      <c r="AF219" s="108">
        <v>0</v>
      </c>
      <c r="AG219" s="108">
        <v>0</v>
      </c>
      <c r="AH219" s="108">
        <v>0</v>
      </c>
      <c r="AI219" s="108">
        <v>0</v>
      </c>
      <c r="AJ219" s="108">
        <v>0</v>
      </c>
      <c r="AK219" s="108">
        <v>0</v>
      </c>
      <c r="AL219" s="108">
        <v>0</v>
      </c>
      <c r="AM219" s="108">
        <v>0</v>
      </c>
      <c r="AN219" s="108">
        <v>0</v>
      </c>
      <c r="AO219" s="108">
        <v>0</v>
      </c>
      <c r="AP219" s="108">
        <v>0</v>
      </c>
      <c r="AQ219" s="108">
        <v>0</v>
      </c>
      <c r="AR219" s="108">
        <v>0</v>
      </c>
      <c r="AS219" s="108">
        <v>0</v>
      </c>
      <c r="AT219" s="108">
        <v>0</v>
      </c>
      <c r="AU219" s="108">
        <v>0</v>
      </c>
      <c r="AV219" s="108">
        <v>0</v>
      </c>
      <c r="AW219" s="108">
        <v>0</v>
      </c>
      <c r="AX219" s="108">
        <v>0</v>
      </c>
      <c r="AY219" s="108">
        <v>0</v>
      </c>
      <c r="AZ219" s="108">
        <v>0</v>
      </c>
      <c r="BA219" s="108">
        <v>0</v>
      </c>
      <c r="BB219" s="108">
        <v>0</v>
      </c>
      <c r="BC219" s="108">
        <v>0</v>
      </c>
      <c r="BD219" s="108">
        <v>0</v>
      </c>
      <c r="BE219" s="108">
        <v>0</v>
      </c>
      <c r="BF219" s="108">
        <v>0</v>
      </c>
      <c r="BG219" s="108">
        <v>0</v>
      </c>
      <c r="BH219" s="108">
        <v>0</v>
      </c>
      <c r="BI219" s="108">
        <v>0</v>
      </c>
      <c r="BJ219" s="108">
        <v>0</v>
      </c>
      <c r="BK219" s="108">
        <v>0</v>
      </c>
      <c r="BL219" s="108">
        <v>0</v>
      </c>
      <c r="BM219" s="108">
        <v>0</v>
      </c>
      <c r="BN219" s="108">
        <v>0</v>
      </c>
      <c r="BO219" s="108">
        <v>0</v>
      </c>
      <c r="BP219" s="108">
        <v>0</v>
      </c>
      <c r="BQ219" s="108"/>
      <c r="BR219" s="108"/>
      <c r="BS219" s="108"/>
      <c r="BT219" s="108"/>
      <c r="BU219" s="30"/>
      <c r="BV219" s="108"/>
      <c r="BW219" s="108"/>
      <c r="BX219" s="108"/>
      <c r="BY219" s="108"/>
      <c r="BZ219" s="108"/>
      <c r="CA219" s="108"/>
      <c r="CB219" s="108"/>
      <c r="CC219" s="108"/>
      <c r="CD219" s="108"/>
      <c r="CE219" s="108"/>
      <c r="CF219" s="108"/>
      <c r="CG219" s="108"/>
    </row>
    <row r="220" spans="1:85" hidden="1" outlineLevel="3" x14ac:dyDescent="0.25">
      <c r="A220" s="106" t="s">
        <v>1753</v>
      </c>
      <c r="B220" s="106">
        <f t="shared" si="35"/>
        <v>8</v>
      </c>
      <c r="C220" s="106" t="s">
        <v>389</v>
      </c>
      <c r="D220" s="106" t="s">
        <v>390</v>
      </c>
      <c r="E220" s="107">
        <f t="shared" si="36"/>
        <v>0</v>
      </c>
      <c r="F220" s="107">
        <f t="shared" si="38"/>
        <v>0</v>
      </c>
      <c r="G220" s="107">
        <f t="shared" si="39"/>
        <v>9814020661</v>
      </c>
      <c r="H220" s="108">
        <f t="shared" si="37"/>
        <v>57735468349.660004</v>
      </c>
      <c r="I220" s="108">
        <f t="shared" si="32"/>
        <v>32861283035.66</v>
      </c>
      <c r="J220" s="108">
        <f t="shared" si="33"/>
        <v>71931170721.660004</v>
      </c>
      <c r="K220" s="108">
        <f t="shared" si="34"/>
        <v>0</v>
      </c>
      <c r="L220" s="150"/>
      <c r="M220" s="108">
        <v>0</v>
      </c>
      <c r="N220" s="108">
        <v>0</v>
      </c>
      <c r="O220" s="108">
        <v>0</v>
      </c>
      <c r="P220" s="108">
        <v>0</v>
      </c>
      <c r="Q220" s="108">
        <v>0</v>
      </c>
      <c r="R220" s="108">
        <v>0</v>
      </c>
      <c r="S220" s="108">
        <v>0</v>
      </c>
      <c r="T220" s="108">
        <v>0</v>
      </c>
      <c r="U220" s="108">
        <v>0</v>
      </c>
      <c r="V220" s="108">
        <v>0</v>
      </c>
      <c r="W220" s="108">
        <v>0</v>
      </c>
      <c r="X220" s="108">
        <v>0</v>
      </c>
      <c r="Y220" s="108">
        <v>0</v>
      </c>
      <c r="Z220" s="108">
        <v>0</v>
      </c>
      <c r="AA220" s="108">
        <v>0</v>
      </c>
      <c r="AB220" s="108">
        <v>0</v>
      </c>
      <c r="AC220" s="108">
        <v>0</v>
      </c>
      <c r="AD220" s="108">
        <v>0</v>
      </c>
      <c r="AE220" s="108">
        <v>0</v>
      </c>
      <c r="AF220" s="108">
        <v>0</v>
      </c>
      <c r="AG220" s="108">
        <v>0</v>
      </c>
      <c r="AH220" s="108">
        <v>0</v>
      </c>
      <c r="AI220" s="108">
        <v>0</v>
      </c>
      <c r="AJ220" s="108">
        <v>0</v>
      </c>
      <c r="AK220" s="108">
        <v>0</v>
      </c>
      <c r="AL220" s="108">
        <v>0</v>
      </c>
      <c r="AM220" s="108">
        <v>0</v>
      </c>
      <c r="AN220" s="108">
        <v>91354795</v>
      </c>
      <c r="AO220" s="108">
        <v>213240673</v>
      </c>
      <c r="AP220" s="108">
        <v>733573608</v>
      </c>
      <c r="AQ220" s="108">
        <v>1354697342</v>
      </c>
      <c r="AR220" s="108">
        <v>2801174989</v>
      </c>
      <c r="AS220" s="108">
        <v>4358969783</v>
      </c>
      <c r="AT220" s="108">
        <v>5409473434</v>
      </c>
      <c r="AU220" s="108">
        <v>7099537743</v>
      </c>
      <c r="AV220" s="108">
        <v>9814020661</v>
      </c>
      <c r="AW220" s="108">
        <v>10409814506</v>
      </c>
      <c r="AX220" s="108">
        <v>13568282678</v>
      </c>
      <c r="AY220" s="108">
        <v>17054669250</v>
      </c>
      <c r="AZ220" s="108">
        <v>20046688517</v>
      </c>
      <c r="BA220" s="108">
        <v>23114054147</v>
      </c>
      <c r="BB220" s="108">
        <v>25136885057</v>
      </c>
      <c r="BC220" s="108">
        <v>27876706730</v>
      </c>
      <c r="BD220" s="108">
        <v>32861283035.66</v>
      </c>
      <c r="BE220" s="108">
        <v>38137221603.660004</v>
      </c>
      <c r="BF220" s="108">
        <v>46214051026.660004</v>
      </c>
      <c r="BG220" s="108">
        <v>51826093175.660004</v>
      </c>
      <c r="BH220" s="108">
        <v>57735468349.660004</v>
      </c>
      <c r="BI220" s="108">
        <v>60541773379.660004</v>
      </c>
      <c r="BJ220" s="108">
        <v>64641805520.660004</v>
      </c>
      <c r="BK220" s="108">
        <v>66043128680.660004</v>
      </c>
      <c r="BL220" s="108">
        <v>67674884474.660004</v>
      </c>
      <c r="BM220" s="108">
        <v>69613994155.660004</v>
      </c>
      <c r="BN220" s="108">
        <v>70738035604.660004</v>
      </c>
      <c r="BO220" s="108">
        <v>71720650243.660004</v>
      </c>
      <c r="BP220" s="108">
        <v>71931170721.660004</v>
      </c>
      <c r="BQ220" s="108"/>
      <c r="BR220" s="108"/>
      <c r="BS220" s="108"/>
      <c r="BT220" s="108"/>
      <c r="BU220" s="30"/>
      <c r="BV220" s="108"/>
      <c r="BW220" s="108"/>
      <c r="BX220" s="108"/>
      <c r="BY220" s="108"/>
      <c r="BZ220" s="108"/>
      <c r="CA220" s="108"/>
      <c r="CB220" s="108"/>
      <c r="CC220" s="108"/>
      <c r="CD220" s="108"/>
      <c r="CE220" s="108"/>
      <c r="CF220" s="108"/>
      <c r="CG220" s="108"/>
    </row>
    <row r="221" spans="1:85" hidden="1" outlineLevel="3" x14ac:dyDescent="0.25">
      <c r="A221" s="106" t="s">
        <v>1753</v>
      </c>
      <c r="B221" s="106">
        <f t="shared" si="35"/>
        <v>8</v>
      </c>
      <c r="C221" s="106" t="s">
        <v>391</v>
      </c>
      <c r="D221" s="106" t="s">
        <v>392</v>
      </c>
      <c r="E221" s="107">
        <f t="shared" si="36"/>
        <v>0</v>
      </c>
      <c r="F221" s="107">
        <f t="shared" si="38"/>
        <v>0</v>
      </c>
      <c r="G221" s="107">
        <f t="shared" si="39"/>
        <v>0</v>
      </c>
      <c r="H221" s="108">
        <f t="shared" si="37"/>
        <v>-30023490019</v>
      </c>
      <c r="I221" s="108">
        <f t="shared" si="32"/>
        <v>-12091657678</v>
      </c>
      <c r="J221" s="108">
        <f t="shared" si="33"/>
        <v>-42054489694</v>
      </c>
      <c r="K221" s="108">
        <f t="shared" si="34"/>
        <v>0</v>
      </c>
      <c r="L221" s="150"/>
      <c r="M221" s="108">
        <v>0</v>
      </c>
      <c r="N221" s="108">
        <v>0</v>
      </c>
      <c r="O221" s="108">
        <v>0</v>
      </c>
      <c r="P221" s="108">
        <v>0</v>
      </c>
      <c r="Q221" s="108">
        <v>0</v>
      </c>
      <c r="R221" s="108">
        <v>0</v>
      </c>
      <c r="S221" s="108">
        <v>0</v>
      </c>
      <c r="T221" s="108">
        <v>0</v>
      </c>
      <c r="U221" s="108">
        <v>0</v>
      </c>
      <c r="V221" s="108">
        <v>0</v>
      </c>
      <c r="W221" s="108">
        <v>0</v>
      </c>
      <c r="X221" s="108">
        <v>0</v>
      </c>
      <c r="Y221" s="108">
        <v>0</v>
      </c>
      <c r="Z221" s="108">
        <v>0</v>
      </c>
      <c r="AA221" s="108">
        <v>0</v>
      </c>
      <c r="AB221" s="108">
        <v>0</v>
      </c>
      <c r="AC221" s="108">
        <v>0</v>
      </c>
      <c r="AD221" s="108">
        <v>0</v>
      </c>
      <c r="AE221" s="108">
        <v>0</v>
      </c>
      <c r="AF221" s="108">
        <v>0</v>
      </c>
      <c r="AG221" s="108">
        <v>0</v>
      </c>
      <c r="AH221" s="108">
        <v>0</v>
      </c>
      <c r="AI221" s="108">
        <v>0</v>
      </c>
      <c r="AJ221" s="108">
        <v>0</v>
      </c>
      <c r="AK221" s="108">
        <v>0</v>
      </c>
      <c r="AL221" s="108">
        <v>0</v>
      </c>
      <c r="AM221" s="108">
        <v>0</v>
      </c>
      <c r="AN221" s="108">
        <v>0</v>
      </c>
      <c r="AO221" s="108">
        <v>0</v>
      </c>
      <c r="AP221" s="108">
        <v>0</v>
      </c>
      <c r="AQ221" s="108">
        <v>0</v>
      </c>
      <c r="AR221" s="108">
        <v>0</v>
      </c>
      <c r="AS221" s="108">
        <v>0</v>
      </c>
      <c r="AT221" s="108">
        <v>0</v>
      </c>
      <c r="AU221" s="108">
        <v>0</v>
      </c>
      <c r="AV221" s="108">
        <v>0</v>
      </c>
      <c r="AW221" s="108">
        <v>-24040046</v>
      </c>
      <c r="AX221" s="108">
        <v>-35678423</v>
      </c>
      <c r="AY221" s="108">
        <v>-94188198</v>
      </c>
      <c r="AZ221" s="108">
        <v>-878423722</v>
      </c>
      <c r="BA221" s="108">
        <v>-3992402795</v>
      </c>
      <c r="BB221" s="108">
        <v>-5885030672</v>
      </c>
      <c r="BC221" s="108">
        <v>-8306560347</v>
      </c>
      <c r="BD221" s="108">
        <v>-12091657678</v>
      </c>
      <c r="BE221" s="108">
        <v>-16235044360</v>
      </c>
      <c r="BF221" s="108">
        <v>-19736996209</v>
      </c>
      <c r="BG221" s="108">
        <v>-24224099914</v>
      </c>
      <c r="BH221" s="108">
        <v>-30023490019</v>
      </c>
      <c r="BI221" s="108">
        <v>-32213131249</v>
      </c>
      <c r="BJ221" s="108">
        <v>-34170435818</v>
      </c>
      <c r="BK221" s="108">
        <v>-35179557045</v>
      </c>
      <c r="BL221" s="108">
        <v>-37080236311</v>
      </c>
      <c r="BM221" s="108">
        <v>-38098109036</v>
      </c>
      <c r="BN221" s="108">
        <v>-40817769794</v>
      </c>
      <c r="BO221" s="108">
        <v>-41626321543</v>
      </c>
      <c r="BP221" s="108">
        <v>-42054489694</v>
      </c>
      <c r="BQ221" s="108"/>
      <c r="BR221" s="108"/>
      <c r="BS221" s="108"/>
      <c r="BT221" s="108"/>
      <c r="BU221" s="30"/>
      <c r="BV221" s="108"/>
      <c r="BW221" s="108"/>
      <c r="BX221" s="108"/>
      <c r="BY221" s="108"/>
      <c r="BZ221" s="108"/>
      <c r="CA221" s="108"/>
      <c r="CB221" s="108"/>
      <c r="CC221" s="108"/>
      <c r="CD221" s="108"/>
      <c r="CE221" s="108"/>
      <c r="CF221" s="108"/>
      <c r="CG221" s="108"/>
    </row>
    <row r="222" spans="1:85" hidden="1" outlineLevel="3" x14ac:dyDescent="0.25">
      <c r="A222" s="106" t="s">
        <v>1753</v>
      </c>
      <c r="B222" s="106">
        <f t="shared" si="35"/>
        <v>8</v>
      </c>
      <c r="C222" s="106" t="s">
        <v>393</v>
      </c>
      <c r="D222" s="106" t="s">
        <v>394</v>
      </c>
      <c r="E222" s="107">
        <f t="shared" si="36"/>
        <v>0</v>
      </c>
      <c r="F222" s="107">
        <f t="shared" si="38"/>
        <v>0</v>
      </c>
      <c r="G222" s="107">
        <f t="shared" si="39"/>
        <v>-12008699856</v>
      </c>
      <c r="H222" s="108">
        <f t="shared" si="37"/>
        <v>-26631584791</v>
      </c>
      <c r="I222" s="108">
        <f t="shared" si="32"/>
        <v>-26582674300</v>
      </c>
      <c r="J222" s="108">
        <f t="shared" si="33"/>
        <v>-26670717433</v>
      </c>
      <c r="K222" s="108">
        <f t="shared" si="34"/>
        <v>0</v>
      </c>
      <c r="L222" s="150"/>
      <c r="M222" s="108">
        <v>0</v>
      </c>
      <c r="N222" s="108">
        <v>0</v>
      </c>
      <c r="O222" s="108">
        <v>0</v>
      </c>
      <c r="P222" s="108">
        <v>0</v>
      </c>
      <c r="Q222" s="108">
        <v>0</v>
      </c>
      <c r="R222" s="108">
        <v>0</v>
      </c>
      <c r="S222" s="108">
        <v>0</v>
      </c>
      <c r="T222" s="108">
        <v>0</v>
      </c>
      <c r="U222" s="108">
        <v>0</v>
      </c>
      <c r="V222" s="108">
        <v>0</v>
      </c>
      <c r="W222" s="108">
        <v>0</v>
      </c>
      <c r="X222" s="108">
        <v>0</v>
      </c>
      <c r="Y222" s="108">
        <v>0</v>
      </c>
      <c r="Z222" s="108">
        <v>0</v>
      </c>
      <c r="AA222" s="108">
        <v>0</v>
      </c>
      <c r="AB222" s="108">
        <v>0</v>
      </c>
      <c r="AC222" s="108">
        <v>0</v>
      </c>
      <c r="AD222" s="108">
        <v>0</v>
      </c>
      <c r="AE222" s="108">
        <v>0</v>
      </c>
      <c r="AF222" s="108">
        <v>0</v>
      </c>
      <c r="AG222" s="108">
        <v>0</v>
      </c>
      <c r="AH222" s="108">
        <v>0</v>
      </c>
      <c r="AI222" s="108">
        <v>0</v>
      </c>
      <c r="AJ222" s="108">
        <v>0</v>
      </c>
      <c r="AK222" s="108">
        <v>0</v>
      </c>
      <c r="AL222" s="108">
        <v>0</v>
      </c>
      <c r="AM222" s="108">
        <v>0</v>
      </c>
      <c r="AN222" s="108">
        <v>0</v>
      </c>
      <c r="AO222" s="108">
        <v>-446137094</v>
      </c>
      <c r="AP222" s="108">
        <v>-1069760892</v>
      </c>
      <c r="AQ222" s="108">
        <v>-1859760892</v>
      </c>
      <c r="AR222" s="108">
        <v>-3266615821</v>
      </c>
      <c r="AS222" s="108">
        <v>-4801369374</v>
      </c>
      <c r="AT222" s="108">
        <v>-7522307038</v>
      </c>
      <c r="AU222" s="108">
        <v>-8322307038</v>
      </c>
      <c r="AV222" s="108">
        <v>-12008699856</v>
      </c>
      <c r="AW222" s="108">
        <v>-18072331603</v>
      </c>
      <c r="AX222" s="108">
        <v>-19372331603</v>
      </c>
      <c r="AY222" s="108">
        <v>-25305586417</v>
      </c>
      <c r="AZ222" s="108">
        <v>-26521757495</v>
      </c>
      <c r="BA222" s="108">
        <v>-26521757495</v>
      </c>
      <c r="BB222" s="108">
        <v>-26521757495</v>
      </c>
      <c r="BC222" s="108">
        <v>-26521757495</v>
      </c>
      <c r="BD222" s="108">
        <v>-26582674300</v>
      </c>
      <c r="BE222" s="108">
        <v>-26582674300</v>
      </c>
      <c r="BF222" s="108">
        <v>-26582674300</v>
      </c>
      <c r="BG222" s="108">
        <v>-26631584791</v>
      </c>
      <c r="BH222" s="108">
        <v>-26631584791</v>
      </c>
      <c r="BI222" s="108">
        <v>-26631584791</v>
      </c>
      <c r="BJ222" s="108">
        <v>-26631584791</v>
      </c>
      <c r="BK222" s="108">
        <v>-26631584791</v>
      </c>
      <c r="BL222" s="108">
        <v>-26631584791</v>
      </c>
      <c r="BM222" s="108">
        <v>-26631584791</v>
      </c>
      <c r="BN222" s="108">
        <v>-26670717433</v>
      </c>
      <c r="BO222" s="108">
        <v>-26670717433</v>
      </c>
      <c r="BP222" s="108">
        <v>-26670717433</v>
      </c>
      <c r="BQ222" s="108"/>
      <c r="BR222" s="108"/>
      <c r="BS222" s="108"/>
      <c r="BT222" s="108"/>
      <c r="BU222" s="30"/>
      <c r="BV222" s="108"/>
      <c r="BW222" s="108"/>
      <c r="BX222" s="108"/>
      <c r="BY222" s="108"/>
      <c r="BZ222" s="108"/>
      <c r="CA222" s="108"/>
      <c r="CB222" s="108"/>
      <c r="CC222" s="108"/>
      <c r="CD222" s="108"/>
      <c r="CE222" s="108"/>
      <c r="CF222" s="108"/>
      <c r="CG222" s="108"/>
    </row>
    <row r="223" spans="1:85" hidden="1" outlineLevel="3" x14ac:dyDescent="0.25">
      <c r="A223" s="106"/>
      <c r="B223" s="106">
        <f t="shared" si="35"/>
        <v>8</v>
      </c>
      <c r="C223" s="106" t="s">
        <v>1779</v>
      </c>
      <c r="D223" s="106" t="s">
        <v>1776</v>
      </c>
      <c r="E223" s="107">
        <f t="shared" si="36"/>
        <v>0</v>
      </c>
      <c r="F223" s="107"/>
      <c r="G223" s="107"/>
      <c r="H223" s="108">
        <f t="shared" si="37"/>
        <v>-2820860427.6700001</v>
      </c>
      <c r="I223" s="108">
        <f t="shared" si="32"/>
        <v>0</v>
      </c>
      <c r="J223" s="108">
        <f t="shared" si="33"/>
        <v>-1388284153</v>
      </c>
      <c r="K223" s="108">
        <f t="shared" si="34"/>
        <v>0</v>
      </c>
      <c r="L223" s="150"/>
      <c r="M223" s="108">
        <v>0</v>
      </c>
      <c r="N223" s="108">
        <v>0</v>
      </c>
      <c r="O223" s="108">
        <v>0</v>
      </c>
      <c r="P223" s="108">
        <v>0</v>
      </c>
      <c r="Q223" s="108">
        <v>0</v>
      </c>
      <c r="R223" s="108">
        <v>0</v>
      </c>
      <c r="S223" s="108">
        <v>0</v>
      </c>
      <c r="T223" s="108">
        <v>0</v>
      </c>
      <c r="U223" s="108">
        <v>0</v>
      </c>
      <c r="V223" s="108">
        <v>0</v>
      </c>
      <c r="W223" s="108">
        <v>0</v>
      </c>
      <c r="X223" s="108">
        <v>0</v>
      </c>
      <c r="Y223" s="108"/>
      <c r="Z223" s="108"/>
      <c r="AA223" s="108"/>
      <c r="AB223" s="108"/>
      <c r="AC223" s="108"/>
      <c r="AD223" s="108"/>
      <c r="AE223" s="108"/>
      <c r="AF223" s="108"/>
      <c r="AG223" s="108"/>
      <c r="AH223" s="108"/>
      <c r="AI223" s="108"/>
      <c r="AJ223" s="108"/>
      <c r="AK223" s="108"/>
      <c r="AL223" s="108"/>
      <c r="AM223" s="108"/>
      <c r="AN223" s="108"/>
      <c r="AO223" s="108"/>
      <c r="AP223" s="108"/>
      <c r="AQ223" s="108"/>
      <c r="AR223" s="108"/>
      <c r="AS223" s="108"/>
      <c r="AT223" s="108"/>
      <c r="AU223" s="108"/>
      <c r="AV223" s="108"/>
      <c r="AW223" s="108">
        <v>0</v>
      </c>
      <c r="AX223" s="108">
        <v>0</v>
      </c>
      <c r="AY223" s="108">
        <v>0</v>
      </c>
      <c r="AZ223" s="108">
        <v>0</v>
      </c>
      <c r="BA223" s="108">
        <v>0</v>
      </c>
      <c r="BB223" s="108">
        <v>0</v>
      </c>
      <c r="BC223" s="108">
        <v>0</v>
      </c>
      <c r="BD223" s="108">
        <v>0</v>
      </c>
      <c r="BE223" s="108">
        <v>-2353255915</v>
      </c>
      <c r="BF223" s="108">
        <v>-2776810534</v>
      </c>
      <c r="BG223" s="108">
        <v>-3021664927</v>
      </c>
      <c r="BH223" s="108">
        <v>-2820860427.6700001</v>
      </c>
      <c r="BI223" s="108">
        <v>-2540050724.6700001</v>
      </c>
      <c r="BJ223" s="108">
        <v>-3957629903.6700001</v>
      </c>
      <c r="BK223" s="108">
        <v>-3929686021.6700001</v>
      </c>
      <c r="BL223" s="108">
        <v>-2886395466.6700001</v>
      </c>
      <c r="BM223" s="108">
        <v>-3262367055</v>
      </c>
      <c r="BN223" s="108">
        <v>-1612617893</v>
      </c>
      <c r="BO223" s="108">
        <v>-1323405249</v>
      </c>
      <c r="BP223" s="108">
        <v>-1388284153</v>
      </c>
      <c r="BQ223" s="108"/>
      <c r="BR223" s="108"/>
      <c r="BS223" s="108"/>
      <c r="BT223" s="108"/>
      <c r="BU223" s="30"/>
      <c r="BV223" s="108"/>
      <c r="BW223" s="108"/>
      <c r="BX223" s="108"/>
      <c r="BY223" s="108"/>
      <c r="BZ223" s="108"/>
      <c r="CA223" s="108"/>
      <c r="CB223" s="108"/>
      <c r="CC223" s="108"/>
      <c r="CD223" s="108"/>
      <c r="CE223" s="108"/>
      <c r="CF223" s="108"/>
      <c r="CG223" s="108"/>
    </row>
    <row r="224" spans="1:85" hidden="1" outlineLevel="3" x14ac:dyDescent="0.25">
      <c r="A224" s="106"/>
      <c r="B224" s="106">
        <f t="shared" si="35"/>
        <v>8</v>
      </c>
      <c r="C224" s="106" t="s">
        <v>1780</v>
      </c>
      <c r="D224" s="106" t="s">
        <v>1781</v>
      </c>
      <c r="E224" s="107">
        <f t="shared" si="36"/>
        <v>0</v>
      </c>
      <c r="F224" s="107"/>
      <c r="G224" s="107"/>
      <c r="H224" s="108">
        <f t="shared" si="37"/>
        <v>-3553558868</v>
      </c>
      <c r="I224" s="108">
        <f t="shared" si="32"/>
        <v>0</v>
      </c>
      <c r="J224" s="108">
        <f t="shared" si="33"/>
        <v>-3511800912</v>
      </c>
      <c r="K224" s="108">
        <f t="shared" si="34"/>
        <v>0</v>
      </c>
      <c r="L224" s="150"/>
      <c r="M224" s="108">
        <v>0</v>
      </c>
      <c r="N224" s="108">
        <v>0</v>
      </c>
      <c r="O224" s="108">
        <v>0</v>
      </c>
      <c r="P224" s="108">
        <v>0</v>
      </c>
      <c r="Q224" s="108">
        <v>0</v>
      </c>
      <c r="R224" s="108">
        <v>0</v>
      </c>
      <c r="S224" s="108">
        <v>0</v>
      </c>
      <c r="T224" s="108">
        <v>0</v>
      </c>
      <c r="U224" s="108">
        <v>0</v>
      </c>
      <c r="V224" s="108">
        <v>0</v>
      </c>
      <c r="W224" s="108">
        <v>0</v>
      </c>
      <c r="X224" s="108">
        <v>0</v>
      </c>
      <c r="Y224" s="108"/>
      <c r="Z224" s="108"/>
      <c r="AA224" s="108"/>
      <c r="AB224" s="108"/>
      <c r="AC224" s="108"/>
      <c r="AD224" s="108"/>
      <c r="AE224" s="108"/>
      <c r="AF224" s="108"/>
      <c r="AG224" s="108"/>
      <c r="AH224" s="108"/>
      <c r="AI224" s="108"/>
      <c r="AJ224" s="108"/>
      <c r="AK224" s="108"/>
      <c r="AL224" s="108"/>
      <c r="AM224" s="108"/>
      <c r="AN224" s="108"/>
      <c r="AO224" s="108"/>
      <c r="AP224" s="108"/>
      <c r="AQ224" s="108"/>
      <c r="AR224" s="108"/>
      <c r="AS224" s="108"/>
      <c r="AT224" s="108"/>
      <c r="AU224" s="108"/>
      <c r="AV224" s="108"/>
      <c r="AW224" s="108">
        <v>0</v>
      </c>
      <c r="AX224" s="108">
        <v>0</v>
      </c>
      <c r="AY224" s="108">
        <v>0</v>
      </c>
      <c r="AZ224" s="108">
        <v>0</v>
      </c>
      <c r="BA224" s="108">
        <v>0</v>
      </c>
      <c r="BB224" s="108">
        <v>0</v>
      </c>
      <c r="BC224" s="108">
        <v>0</v>
      </c>
      <c r="BD224" s="108">
        <v>0</v>
      </c>
      <c r="BE224" s="108">
        <v>-2263585499</v>
      </c>
      <c r="BF224" s="108">
        <v>-2914329762</v>
      </c>
      <c r="BG224" s="108">
        <v>-3360780222</v>
      </c>
      <c r="BH224" s="108">
        <v>-3553558868</v>
      </c>
      <c r="BI224" s="108">
        <v>-3732154441</v>
      </c>
      <c r="BJ224" s="108">
        <v>-3969029601</v>
      </c>
      <c r="BK224" s="108">
        <v>-4043299565</v>
      </c>
      <c r="BL224" s="108">
        <v>-4126781663</v>
      </c>
      <c r="BM224" s="108">
        <v>-3952216729</v>
      </c>
      <c r="BN224" s="108">
        <v>-3905535903</v>
      </c>
      <c r="BO224" s="108">
        <v>-3882900930</v>
      </c>
      <c r="BP224" s="108">
        <v>-3511800912</v>
      </c>
      <c r="BQ224" s="108"/>
      <c r="BR224" s="108"/>
      <c r="BS224" s="108"/>
      <c r="BT224" s="108"/>
      <c r="BU224" s="30"/>
      <c r="BV224" s="108"/>
      <c r="BW224" s="108"/>
      <c r="BX224" s="108"/>
      <c r="BY224" s="108"/>
      <c r="BZ224" s="108"/>
      <c r="CA224" s="108"/>
      <c r="CB224" s="108"/>
      <c r="CC224" s="108"/>
      <c r="CD224" s="108"/>
      <c r="CE224" s="108"/>
      <c r="CF224" s="108"/>
      <c r="CG224" s="108"/>
    </row>
    <row r="225" spans="1:85" hidden="1" outlineLevel="2" collapsed="1" x14ac:dyDescent="0.25">
      <c r="A225" s="105" t="s">
        <v>1753</v>
      </c>
      <c r="B225" s="105">
        <f t="shared" si="35"/>
        <v>6</v>
      </c>
      <c r="C225" s="105" t="s">
        <v>395</v>
      </c>
      <c r="D225" s="105" t="s">
        <v>396</v>
      </c>
      <c r="E225" s="26">
        <f t="shared" si="36"/>
        <v>0</v>
      </c>
      <c r="F225" s="26">
        <f t="shared" ref="F225:F238" si="40">AJ225</f>
        <v>0</v>
      </c>
      <c r="G225" s="26">
        <f t="shared" ref="G225:G238" si="41">AV225</f>
        <v>0</v>
      </c>
      <c r="H225" s="26">
        <f t="shared" si="37"/>
        <v>275782859.88999999</v>
      </c>
      <c r="I225" s="26">
        <f t="shared" si="32"/>
        <v>1205050647.71</v>
      </c>
      <c r="J225" s="26">
        <f t="shared" si="33"/>
        <v>25782859.890000001</v>
      </c>
      <c r="K225" s="26">
        <f t="shared" si="34"/>
        <v>0</v>
      </c>
      <c r="L225" s="150"/>
      <c r="M225" s="26">
        <v>0</v>
      </c>
      <c r="N225" s="26">
        <v>0</v>
      </c>
      <c r="O225" s="26">
        <v>0</v>
      </c>
      <c r="P225" s="26">
        <v>0</v>
      </c>
      <c r="Q225" s="26">
        <v>0</v>
      </c>
      <c r="R225" s="26">
        <v>0</v>
      </c>
      <c r="S225" s="26">
        <v>0</v>
      </c>
      <c r="T225" s="26">
        <v>0</v>
      </c>
      <c r="U225" s="26">
        <v>0</v>
      </c>
      <c r="V225" s="26">
        <v>0</v>
      </c>
      <c r="W225" s="26">
        <v>0</v>
      </c>
      <c r="X225" s="26">
        <v>0</v>
      </c>
      <c r="Y225" s="26">
        <v>0</v>
      </c>
      <c r="Z225" s="26">
        <v>0</v>
      </c>
      <c r="AA225" s="26">
        <v>0</v>
      </c>
      <c r="AB225" s="26">
        <v>0</v>
      </c>
      <c r="AC225" s="26">
        <v>0</v>
      </c>
      <c r="AD225" s="26">
        <v>0</v>
      </c>
      <c r="AE225" s="26">
        <v>0</v>
      </c>
      <c r="AF225" s="26">
        <v>0</v>
      </c>
      <c r="AG225" s="26">
        <v>0</v>
      </c>
      <c r="AH225" s="26">
        <v>0</v>
      </c>
      <c r="AI225" s="26">
        <v>0</v>
      </c>
      <c r="AJ225" s="26">
        <v>0</v>
      </c>
      <c r="AK225" s="26">
        <v>0</v>
      </c>
      <c r="AL225" s="26">
        <v>0</v>
      </c>
      <c r="AM225" s="26">
        <v>0</v>
      </c>
      <c r="AN225" s="26">
        <v>0</v>
      </c>
      <c r="AO225" s="26">
        <v>0</v>
      </c>
      <c r="AP225" s="26">
        <v>0</v>
      </c>
      <c r="AQ225" s="26">
        <v>0</v>
      </c>
      <c r="AR225" s="26">
        <v>0</v>
      </c>
      <c r="AS225" s="26">
        <v>0</v>
      </c>
      <c r="AT225" s="26">
        <v>0</v>
      </c>
      <c r="AU225" s="26">
        <v>0</v>
      </c>
      <c r="AV225" s="26">
        <v>0</v>
      </c>
      <c r="AW225" s="26">
        <v>1833810926.71</v>
      </c>
      <c r="AX225" s="26">
        <v>1613076161.71</v>
      </c>
      <c r="AY225" s="26">
        <v>1401373694.71</v>
      </c>
      <c r="AZ225" s="26">
        <v>1305992037.71</v>
      </c>
      <c r="BA225" s="26">
        <v>829753723.71000004</v>
      </c>
      <c r="BB225" s="26">
        <v>1171672383.71</v>
      </c>
      <c r="BC225" s="26">
        <v>1203926745.71</v>
      </c>
      <c r="BD225" s="26">
        <v>1205050647.71</v>
      </c>
      <c r="BE225" s="26">
        <v>1208186421.71</v>
      </c>
      <c r="BF225" s="26">
        <v>1272592316.71</v>
      </c>
      <c r="BG225" s="26">
        <v>1290702287.71</v>
      </c>
      <c r="BH225" s="26">
        <v>275782859.88999999</v>
      </c>
      <c r="BI225" s="26">
        <v>275782859.88999999</v>
      </c>
      <c r="BJ225" s="26">
        <v>25782859.890000001</v>
      </c>
      <c r="BK225" s="26">
        <v>25782859.890000001</v>
      </c>
      <c r="BL225" s="26">
        <v>25782859.890000001</v>
      </c>
      <c r="BM225" s="26">
        <v>25782859.890000001</v>
      </c>
      <c r="BN225" s="26">
        <v>25782859.890000001</v>
      </c>
      <c r="BO225" s="26">
        <v>25782859.890000001</v>
      </c>
      <c r="BP225" s="26">
        <v>25782859.890000001</v>
      </c>
      <c r="BQ225" s="26"/>
      <c r="BR225" s="26"/>
      <c r="BS225" s="26"/>
      <c r="BT225" s="26"/>
      <c r="BU225" s="30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</row>
    <row r="226" spans="1:85" hidden="1" outlineLevel="3" x14ac:dyDescent="0.25">
      <c r="A226" s="106" t="s">
        <v>1753</v>
      </c>
      <c r="B226" s="106">
        <f t="shared" si="35"/>
        <v>8</v>
      </c>
      <c r="C226" s="106" t="s">
        <v>397</v>
      </c>
      <c r="D226" s="106" t="s">
        <v>377</v>
      </c>
      <c r="E226" s="107">
        <f t="shared" si="36"/>
        <v>0</v>
      </c>
      <c r="F226" s="107">
        <f t="shared" si="40"/>
        <v>0</v>
      </c>
      <c r="G226" s="107">
        <f t="shared" si="41"/>
        <v>0</v>
      </c>
      <c r="H226" s="108">
        <f t="shared" si="37"/>
        <v>0</v>
      </c>
      <c r="I226" s="108">
        <f t="shared" si="32"/>
        <v>0</v>
      </c>
      <c r="J226" s="108">
        <f t="shared" si="33"/>
        <v>0</v>
      </c>
      <c r="K226" s="108">
        <f t="shared" si="34"/>
        <v>0</v>
      </c>
      <c r="L226" s="150"/>
      <c r="M226" s="108">
        <v>0</v>
      </c>
      <c r="N226" s="108">
        <v>0</v>
      </c>
      <c r="O226" s="108">
        <v>0</v>
      </c>
      <c r="P226" s="108">
        <v>0</v>
      </c>
      <c r="Q226" s="108">
        <v>0</v>
      </c>
      <c r="R226" s="108">
        <v>0</v>
      </c>
      <c r="S226" s="108">
        <v>0</v>
      </c>
      <c r="T226" s="108">
        <v>0</v>
      </c>
      <c r="U226" s="108">
        <v>0</v>
      </c>
      <c r="V226" s="108">
        <v>0</v>
      </c>
      <c r="W226" s="108">
        <v>0</v>
      </c>
      <c r="X226" s="108">
        <v>0</v>
      </c>
      <c r="Y226" s="108">
        <v>0</v>
      </c>
      <c r="Z226" s="108">
        <v>0</v>
      </c>
      <c r="AA226" s="108">
        <v>0</v>
      </c>
      <c r="AB226" s="108">
        <v>0</v>
      </c>
      <c r="AC226" s="108">
        <v>0</v>
      </c>
      <c r="AD226" s="108">
        <v>0</v>
      </c>
      <c r="AE226" s="108">
        <v>0</v>
      </c>
      <c r="AF226" s="108">
        <v>0</v>
      </c>
      <c r="AG226" s="108">
        <v>0</v>
      </c>
      <c r="AH226" s="108">
        <v>0</v>
      </c>
      <c r="AI226" s="108">
        <v>0</v>
      </c>
      <c r="AJ226" s="108">
        <v>0</v>
      </c>
      <c r="AK226" s="108">
        <v>0</v>
      </c>
      <c r="AL226" s="108">
        <v>0</v>
      </c>
      <c r="AM226" s="108">
        <v>0</v>
      </c>
      <c r="AN226" s="108">
        <v>0</v>
      </c>
      <c r="AO226" s="108">
        <v>0</v>
      </c>
      <c r="AP226" s="108">
        <v>0</v>
      </c>
      <c r="AQ226" s="108">
        <v>0</v>
      </c>
      <c r="AR226" s="108">
        <v>0</v>
      </c>
      <c r="AS226" s="108">
        <v>0</v>
      </c>
      <c r="AT226" s="108">
        <v>0</v>
      </c>
      <c r="AU226" s="108">
        <v>0</v>
      </c>
      <c r="AV226" s="108">
        <v>0</v>
      </c>
      <c r="AW226" s="108">
        <v>0</v>
      </c>
      <c r="AX226" s="108">
        <v>0</v>
      </c>
      <c r="AY226" s="108">
        <v>0</v>
      </c>
      <c r="AZ226" s="108">
        <v>0</v>
      </c>
      <c r="BA226" s="108">
        <v>0</v>
      </c>
      <c r="BB226" s="108">
        <v>0</v>
      </c>
      <c r="BC226" s="108">
        <v>0</v>
      </c>
      <c r="BD226" s="108">
        <v>0</v>
      </c>
      <c r="BE226" s="108">
        <v>0</v>
      </c>
      <c r="BF226" s="108">
        <v>0</v>
      </c>
      <c r="BG226" s="108">
        <v>0</v>
      </c>
      <c r="BH226" s="108">
        <v>0</v>
      </c>
      <c r="BI226" s="108">
        <v>0</v>
      </c>
      <c r="BJ226" s="108">
        <v>0</v>
      </c>
      <c r="BK226" s="108">
        <v>0</v>
      </c>
      <c r="BL226" s="108">
        <v>0</v>
      </c>
      <c r="BM226" s="108">
        <v>0</v>
      </c>
      <c r="BN226" s="108">
        <v>0</v>
      </c>
      <c r="BO226" s="108">
        <v>0</v>
      </c>
      <c r="BP226" s="108">
        <v>0</v>
      </c>
      <c r="BQ226" s="108"/>
      <c r="BR226" s="108"/>
      <c r="BS226" s="108"/>
      <c r="BT226" s="108"/>
      <c r="BV226" s="108"/>
      <c r="BW226" s="108"/>
      <c r="BX226" s="108"/>
      <c r="BY226" s="108"/>
      <c r="BZ226" s="108"/>
      <c r="CA226" s="108"/>
      <c r="CB226" s="108"/>
      <c r="CC226" s="108"/>
      <c r="CD226" s="108"/>
      <c r="CE226" s="108"/>
      <c r="CF226" s="108"/>
      <c r="CG226" s="108"/>
    </row>
    <row r="227" spans="1:85" hidden="1" outlineLevel="3" x14ac:dyDescent="0.25">
      <c r="A227" s="106" t="s">
        <v>1753</v>
      </c>
      <c r="B227" s="106">
        <f t="shared" si="35"/>
        <v>8</v>
      </c>
      <c r="C227" s="106" t="s">
        <v>398</v>
      </c>
      <c r="D227" s="106" t="s">
        <v>379</v>
      </c>
      <c r="E227" s="107">
        <f t="shared" si="36"/>
        <v>0</v>
      </c>
      <c r="F227" s="107">
        <f t="shared" si="40"/>
        <v>0</v>
      </c>
      <c r="G227" s="107">
        <f t="shared" si="41"/>
        <v>0</v>
      </c>
      <c r="H227" s="108">
        <f t="shared" si="37"/>
        <v>18606502.640000001</v>
      </c>
      <c r="I227" s="108">
        <f t="shared" si="32"/>
        <v>20292049.640000001</v>
      </c>
      <c r="J227" s="108">
        <f t="shared" si="33"/>
        <v>16606502.640000001</v>
      </c>
      <c r="K227" s="108">
        <f t="shared" si="34"/>
        <v>0</v>
      </c>
      <c r="L227" s="150"/>
      <c r="M227" s="108">
        <v>0</v>
      </c>
      <c r="N227" s="108">
        <v>0</v>
      </c>
      <c r="O227" s="108">
        <v>0</v>
      </c>
      <c r="P227" s="108">
        <v>0</v>
      </c>
      <c r="Q227" s="108">
        <v>0</v>
      </c>
      <c r="R227" s="108">
        <v>0</v>
      </c>
      <c r="S227" s="108">
        <v>0</v>
      </c>
      <c r="T227" s="108">
        <v>0</v>
      </c>
      <c r="U227" s="108">
        <v>0</v>
      </c>
      <c r="V227" s="108">
        <v>0</v>
      </c>
      <c r="W227" s="108">
        <v>0</v>
      </c>
      <c r="X227" s="108">
        <v>0</v>
      </c>
      <c r="Y227" s="108">
        <v>0</v>
      </c>
      <c r="Z227" s="108">
        <v>0</v>
      </c>
      <c r="AA227" s="108">
        <v>0</v>
      </c>
      <c r="AB227" s="108">
        <v>0</v>
      </c>
      <c r="AC227" s="108">
        <v>0</v>
      </c>
      <c r="AD227" s="108">
        <v>0</v>
      </c>
      <c r="AE227" s="108">
        <v>0</v>
      </c>
      <c r="AF227" s="108">
        <v>0</v>
      </c>
      <c r="AG227" s="108">
        <v>0</v>
      </c>
      <c r="AH227" s="108">
        <v>0</v>
      </c>
      <c r="AI227" s="108">
        <v>0</v>
      </c>
      <c r="AJ227" s="108">
        <v>0</v>
      </c>
      <c r="AK227" s="108">
        <v>0</v>
      </c>
      <c r="AL227" s="108">
        <v>0</v>
      </c>
      <c r="AM227" s="108">
        <v>0</v>
      </c>
      <c r="AN227" s="108">
        <v>0</v>
      </c>
      <c r="AO227" s="108">
        <v>0</v>
      </c>
      <c r="AP227" s="108">
        <v>0</v>
      </c>
      <c r="AQ227" s="108">
        <v>0</v>
      </c>
      <c r="AR227" s="108">
        <v>0</v>
      </c>
      <c r="AS227" s="108">
        <v>0</v>
      </c>
      <c r="AT227" s="108">
        <v>0</v>
      </c>
      <c r="AU227" s="108">
        <v>0</v>
      </c>
      <c r="AV227" s="108">
        <v>0</v>
      </c>
      <c r="AW227" s="108">
        <v>138731271.63999999</v>
      </c>
      <c r="AX227" s="108">
        <v>137990871.63999999</v>
      </c>
      <c r="AY227" s="108">
        <v>111335919.64</v>
      </c>
      <c r="AZ227" s="108">
        <v>110489108.64</v>
      </c>
      <c r="BA227" s="108">
        <v>105544105.64</v>
      </c>
      <c r="BB227" s="108">
        <v>19821999.640000001</v>
      </c>
      <c r="BC227" s="108">
        <v>20292049.640000001</v>
      </c>
      <c r="BD227" s="108">
        <v>20292049.640000001</v>
      </c>
      <c r="BE227" s="108">
        <v>19821999.640000001</v>
      </c>
      <c r="BF227" s="108">
        <v>19821999.640000001</v>
      </c>
      <c r="BG227" s="108">
        <v>18606502.640000001</v>
      </c>
      <c r="BH227" s="108">
        <v>18606502.640000001</v>
      </c>
      <c r="BI227" s="108">
        <v>16606502.640000001</v>
      </c>
      <c r="BJ227" s="108">
        <v>16606502.640000001</v>
      </c>
      <c r="BK227" s="108">
        <v>16606502.640000001</v>
      </c>
      <c r="BL227" s="108">
        <v>16606502.640000001</v>
      </c>
      <c r="BM227" s="108">
        <v>16606502.640000001</v>
      </c>
      <c r="BN227" s="108">
        <v>16606502.640000001</v>
      </c>
      <c r="BO227" s="108">
        <v>16606502.640000001</v>
      </c>
      <c r="BP227" s="108">
        <v>16606502.640000001</v>
      </c>
      <c r="BQ227" s="108"/>
      <c r="BR227" s="108"/>
      <c r="BS227" s="108"/>
      <c r="BT227" s="108"/>
      <c r="BV227" s="108"/>
      <c r="BW227" s="108"/>
      <c r="BX227" s="108"/>
      <c r="BY227" s="108"/>
      <c r="BZ227" s="108"/>
      <c r="CA227" s="108"/>
      <c r="CB227" s="108"/>
      <c r="CC227" s="108"/>
      <c r="CD227" s="108"/>
      <c r="CE227" s="108"/>
      <c r="CF227" s="108"/>
      <c r="CG227" s="108"/>
    </row>
    <row r="228" spans="1:85" hidden="1" outlineLevel="3" x14ac:dyDescent="0.25">
      <c r="A228" s="106" t="s">
        <v>1753</v>
      </c>
      <c r="B228" s="106">
        <f t="shared" si="35"/>
        <v>8</v>
      </c>
      <c r="C228" s="106" t="s">
        <v>399</v>
      </c>
      <c r="D228" s="106" t="s">
        <v>400</v>
      </c>
      <c r="E228" s="107">
        <f t="shared" si="36"/>
        <v>0</v>
      </c>
      <c r="F228" s="107">
        <f t="shared" si="40"/>
        <v>0</v>
      </c>
      <c r="G228" s="107">
        <f t="shared" si="41"/>
        <v>0</v>
      </c>
      <c r="H228" s="108">
        <f t="shared" si="37"/>
        <v>6290244680.8500004</v>
      </c>
      <c r="I228" s="108">
        <f t="shared" si="32"/>
        <v>5666482419.6700001</v>
      </c>
      <c r="J228" s="108">
        <f t="shared" si="33"/>
        <v>6292244680.8500004</v>
      </c>
      <c r="K228" s="108">
        <f t="shared" si="34"/>
        <v>0</v>
      </c>
      <c r="L228" s="150"/>
      <c r="M228" s="108">
        <v>0</v>
      </c>
      <c r="N228" s="108">
        <v>0</v>
      </c>
      <c r="O228" s="108">
        <v>0</v>
      </c>
      <c r="P228" s="108">
        <v>0</v>
      </c>
      <c r="Q228" s="108">
        <v>0</v>
      </c>
      <c r="R228" s="108">
        <v>0</v>
      </c>
      <c r="S228" s="108">
        <v>0</v>
      </c>
      <c r="T228" s="108">
        <v>0</v>
      </c>
      <c r="U228" s="108">
        <v>0</v>
      </c>
      <c r="V228" s="108">
        <v>0</v>
      </c>
      <c r="W228" s="108">
        <v>0</v>
      </c>
      <c r="X228" s="108">
        <v>0</v>
      </c>
      <c r="Y228" s="108">
        <v>0</v>
      </c>
      <c r="Z228" s="108">
        <v>0</v>
      </c>
      <c r="AA228" s="108">
        <v>0</v>
      </c>
      <c r="AB228" s="108">
        <v>0</v>
      </c>
      <c r="AC228" s="108">
        <v>0</v>
      </c>
      <c r="AD228" s="108">
        <v>0</v>
      </c>
      <c r="AE228" s="108">
        <v>0</v>
      </c>
      <c r="AF228" s="108">
        <v>0</v>
      </c>
      <c r="AG228" s="108">
        <v>0</v>
      </c>
      <c r="AH228" s="108">
        <v>0</v>
      </c>
      <c r="AI228" s="108">
        <v>0</v>
      </c>
      <c r="AJ228" s="108">
        <v>0</v>
      </c>
      <c r="AK228" s="108">
        <v>0</v>
      </c>
      <c r="AL228" s="108">
        <v>0</v>
      </c>
      <c r="AM228" s="108">
        <v>0</v>
      </c>
      <c r="AN228" s="108">
        <v>0</v>
      </c>
      <c r="AO228" s="108">
        <v>0</v>
      </c>
      <c r="AP228" s="108">
        <v>0</v>
      </c>
      <c r="AQ228" s="108">
        <v>0</v>
      </c>
      <c r="AR228" s="108">
        <v>0</v>
      </c>
      <c r="AS228" s="108">
        <v>0</v>
      </c>
      <c r="AT228" s="108">
        <v>0</v>
      </c>
      <c r="AU228" s="108">
        <v>0</v>
      </c>
      <c r="AV228" s="108">
        <v>0</v>
      </c>
      <c r="AW228" s="108">
        <v>5666482419.6700001</v>
      </c>
      <c r="AX228" s="108">
        <v>5666482419.6700001</v>
      </c>
      <c r="AY228" s="108">
        <v>5666482419.6700001</v>
      </c>
      <c r="AZ228" s="108">
        <v>5666482419.6700001</v>
      </c>
      <c r="BA228" s="108">
        <v>5666482419.6700001</v>
      </c>
      <c r="BB228" s="108">
        <v>5666482419.6700001</v>
      </c>
      <c r="BC228" s="108">
        <v>5666482419.6700001</v>
      </c>
      <c r="BD228" s="108">
        <v>5666482419.6700001</v>
      </c>
      <c r="BE228" s="108">
        <v>5666482419.6700001</v>
      </c>
      <c r="BF228" s="108">
        <v>5666482419.6700001</v>
      </c>
      <c r="BG228" s="108">
        <v>5666482419.6700001</v>
      </c>
      <c r="BH228" s="108">
        <v>6290244680.8500004</v>
      </c>
      <c r="BI228" s="108">
        <v>6292244680.8500004</v>
      </c>
      <c r="BJ228" s="108">
        <v>6292244680.8500004</v>
      </c>
      <c r="BK228" s="108">
        <v>6292244680.8500004</v>
      </c>
      <c r="BL228" s="108">
        <v>6292244680.8500004</v>
      </c>
      <c r="BM228" s="108">
        <v>6292244680.8500004</v>
      </c>
      <c r="BN228" s="108">
        <v>6292244680.8500004</v>
      </c>
      <c r="BO228" s="108">
        <v>6292244680.8500004</v>
      </c>
      <c r="BP228" s="108">
        <v>6292244680.8500004</v>
      </c>
      <c r="BQ228" s="108"/>
      <c r="BR228" s="108"/>
      <c r="BS228" s="108"/>
      <c r="BT228" s="108"/>
      <c r="BV228" s="108"/>
      <c r="BW228" s="108"/>
      <c r="BX228" s="108"/>
      <c r="BY228" s="108"/>
      <c r="BZ228" s="108"/>
      <c r="CA228" s="108"/>
      <c r="CB228" s="108"/>
      <c r="CC228" s="108"/>
      <c r="CD228" s="108"/>
      <c r="CE228" s="108"/>
      <c r="CF228" s="108"/>
      <c r="CG228" s="108"/>
    </row>
    <row r="229" spans="1:85" hidden="1" outlineLevel="3" x14ac:dyDescent="0.25">
      <c r="A229" s="106" t="s">
        <v>1753</v>
      </c>
      <c r="B229" s="106">
        <f t="shared" si="35"/>
        <v>8</v>
      </c>
      <c r="C229" s="106" t="s">
        <v>401</v>
      </c>
      <c r="D229" s="106" t="s">
        <v>402</v>
      </c>
      <c r="E229" s="107">
        <f t="shared" si="36"/>
        <v>0</v>
      </c>
      <c r="F229" s="107">
        <f t="shared" si="40"/>
        <v>0</v>
      </c>
      <c r="G229" s="107">
        <f t="shared" si="41"/>
        <v>0</v>
      </c>
      <c r="H229" s="108">
        <f t="shared" si="37"/>
        <v>0</v>
      </c>
      <c r="I229" s="108">
        <f t="shared" si="32"/>
        <v>0</v>
      </c>
      <c r="J229" s="108">
        <f t="shared" si="33"/>
        <v>0</v>
      </c>
      <c r="K229" s="108">
        <f t="shared" si="34"/>
        <v>0</v>
      </c>
      <c r="L229" s="150"/>
      <c r="M229" s="108">
        <v>0</v>
      </c>
      <c r="N229" s="108">
        <v>0</v>
      </c>
      <c r="O229" s="108">
        <v>0</v>
      </c>
      <c r="P229" s="108">
        <v>0</v>
      </c>
      <c r="Q229" s="108">
        <v>0</v>
      </c>
      <c r="R229" s="108">
        <v>0</v>
      </c>
      <c r="S229" s="108">
        <v>0</v>
      </c>
      <c r="T229" s="108">
        <v>0</v>
      </c>
      <c r="U229" s="108">
        <v>0</v>
      </c>
      <c r="V229" s="108">
        <v>0</v>
      </c>
      <c r="W229" s="108">
        <v>0</v>
      </c>
      <c r="X229" s="108">
        <v>0</v>
      </c>
      <c r="Y229" s="108">
        <v>0</v>
      </c>
      <c r="Z229" s="108">
        <v>0</v>
      </c>
      <c r="AA229" s="108">
        <v>0</v>
      </c>
      <c r="AB229" s="108">
        <v>0</v>
      </c>
      <c r="AC229" s="108">
        <v>0</v>
      </c>
      <c r="AD229" s="108">
        <v>0</v>
      </c>
      <c r="AE229" s="108">
        <v>0</v>
      </c>
      <c r="AF229" s="108">
        <v>0</v>
      </c>
      <c r="AG229" s="108">
        <v>0</v>
      </c>
      <c r="AH229" s="108">
        <v>0</v>
      </c>
      <c r="AI229" s="108">
        <v>0</v>
      </c>
      <c r="AJ229" s="108">
        <v>0</v>
      </c>
      <c r="AK229" s="108">
        <v>0</v>
      </c>
      <c r="AL229" s="108">
        <v>0</v>
      </c>
      <c r="AM229" s="108">
        <v>0</v>
      </c>
      <c r="AN229" s="108">
        <v>0</v>
      </c>
      <c r="AO229" s="108">
        <v>0</v>
      </c>
      <c r="AP229" s="108">
        <v>0</v>
      </c>
      <c r="AQ229" s="108">
        <v>0</v>
      </c>
      <c r="AR229" s="108">
        <v>0</v>
      </c>
      <c r="AS229" s="108">
        <v>0</v>
      </c>
      <c r="AT229" s="108">
        <v>0</v>
      </c>
      <c r="AU229" s="108">
        <v>0</v>
      </c>
      <c r="AV229" s="108">
        <v>0</v>
      </c>
      <c r="AW229" s="108">
        <v>0</v>
      </c>
      <c r="AX229" s="108">
        <v>0</v>
      </c>
      <c r="AY229" s="108">
        <v>0</v>
      </c>
      <c r="AZ229" s="108">
        <v>0</v>
      </c>
      <c r="BA229" s="108">
        <v>0</v>
      </c>
      <c r="BB229" s="108">
        <v>0</v>
      </c>
      <c r="BC229" s="108">
        <v>0</v>
      </c>
      <c r="BD229" s="108">
        <v>0</v>
      </c>
      <c r="BE229" s="108">
        <v>0</v>
      </c>
      <c r="BF229" s="108">
        <v>0</v>
      </c>
      <c r="BG229" s="108">
        <v>0</v>
      </c>
      <c r="BH229" s="108">
        <v>0</v>
      </c>
      <c r="BI229" s="108">
        <v>0</v>
      </c>
      <c r="BJ229" s="108">
        <v>0</v>
      </c>
      <c r="BK229" s="108">
        <v>0</v>
      </c>
      <c r="BL229" s="108">
        <v>0</v>
      </c>
      <c r="BM229" s="108">
        <v>0</v>
      </c>
      <c r="BN229" s="108">
        <v>0</v>
      </c>
      <c r="BO229" s="108">
        <v>0</v>
      </c>
      <c r="BP229" s="108">
        <v>0</v>
      </c>
      <c r="BQ229" s="108"/>
      <c r="BR229" s="108"/>
      <c r="BS229" s="108"/>
      <c r="BT229" s="108"/>
      <c r="BV229" s="108"/>
      <c r="BW229" s="108"/>
      <c r="BX229" s="108"/>
      <c r="BY229" s="108"/>
      <c r="BZ229" s="108"/>
      <c r="CA229" s="108"/>
      <c r="CB229" s="108"/>
      <c r="CC229" s="108"/>
      <c r="CD229" s="108"/>
      <c r="CE229" s="108"/>
      <c r="CF229" s="108"/>
      <c r="CG229" s="108"/>
    </row>
    <row r="230" spans="1:85" hidden="1" outlineLevel="3" x14ac:dyDescent="0.25">
      <c r="A230" s="106" t="s">
        <v>1753</v>
      </c>
      <c r="B230" s="106">
        <f t="shared" si="35"/>
        <v>8</v>
      </c>
      <c r="C230" s="106" t="s">
        <v>403</v>
      </c>
      <c r="D230" s="106" t="s">
        <v>404</v>
      </c>
      <c r="E230" s="107">
        <f t="shared" si="36"/>
        <v>0</v>
      </c>
      <c r="F230" s="107">
        <f t="shared" si="40"/>
        <v>0</v>
      </c>
      <c r="G230" s="107">
        <f t="shared" si="41"/>
        <v>0</v>
      </c>
      <c r="H230" s="108">
        <f t="shared" si="37"/>
        <v>0</v>
      </c>
      <c r="I230" s="108">
        <f t="shared" si="32"/>
        <v>0</v>
      </c>
      <c r="J230" s="108">
        <f t="shared" si="33"/>
        <v>0</v>
      </c>
      <c r="K230" s="108">
        <f t="shared" si="34"/>
        <v>0</v>
      </c>
      <c r="L230" s="150"/>
      <c r="M230" s="108">
        <v>0</v>
      </c>
      <c r="N230" s="108">
        <v>0</v>
      </c>
      <c r="O230" s="108">
        <v>0</v>
      </c>
      <c r="P230" s="108">
        <v>0</v>
      </c>
      <c r="Q230" s="108">
        <v>0</v>
      </c>
      <c r="R230" s="108">
        <v>0</v>
      </c>
      <c r="S230" s="108">
        <v>0</v>
      </c>
      <c r="T230" s="108">
        <v>0</v>
      </c>
      <c r="U230" s="108">
        <v>0</v>
      </c>
      <c r="V230" s="108">
        <v>0</v>
      </c>
      <c r="W230" s="108">
        <v>0</v>
      </c>
      <c r="X230" s="108">
        <v>0</v>
      </c>
      <c r="Y230" s="108">
        <v>0</v>
      </c>
      <c r="Z230" s="108">
        <v>0</v>
      </c>
      <c r="AA230" s="108">
        <v>0</v>
      </c>
      <c r="AB230" s="108">
        <v>0</v>
      </c>
      <c r="AC230" s="108">
        <v>0</v>
      </c>
      <c r="AD230" s="108">
        <v>0</v>
      </c>
      <c r="AE230" s="108">
        <v>0</v>
      </c>
      <c r="AF230" s="108">
        <v>0</v>
      </c>
      <c r="AG230" s="108">
        <v>0</v>
      </c>
      <c r="AH230" s="108">
        <v>0</v>
      </c>
      <c r="AI230" s="108">
        <v>0</v>
      </c>
      <c r="AJ230" s="108">
        <v>0</v>
      </c>
      <c r="AK230" s="108">
        <v>0</v>
      </c>
      <c r="AL230" s="108">
        <v>0</v>
      </c>
      <c r="AM230" s="108">
        <v>0</v>
      </c>
      <c r="AN230" s="108">
        <v>0</v>
      </c>
      <c r="AO230" s="108">
        <v>0</v>
      </c>
      <c r="AP230" s="108">
        <v>0</v>
      </c>
      <c r="AQ230" s="108">
        <v>0</v>
      </c>
      <c r="AR230" s="108">
        <v>0</v>
      </c>
      <c r="AS230" s="108">
        <v>0</v>
      </c>
      <c r="AT230" s="108">
        <v>0</v>
      </c>
      <c r="AU230" s="108">
        <v>0</v>
      </c>
      <c r="AV230" s="108">
        <v>0</v>
      </c>
      <c r="AW230" s="108">
        <v>0</v>
      </c>
      <c r="AX230" s="108">
        <v>0</v>
      </c>
      <c r="AY230" s="108">
        <v>0</v>
      </c>
      <c r="AZ230" s="108">
        <v>0</v>
      </c>
      <c r="BA230" s="108">
        <v>0</v>
      </c>
      <c r="BB230" s="108">
        <v>0</v>
      </c>
      <c r="BC230" s="108">
        <v>0</v>
      </c>
      <c r="BD230" s="108">
        <v>0</v>
      </c>
      <c r="BE230" s="108">
        <v>0</v>
      </c>
      <c r="BF230" s="108">
        <v>0</v>
      </c>
      <c r="BG230" s="108">
        <v>0</v>
      </c>
      <c r="BH230" s="108">
        <v>0</v>
      </c>
      <c r="BI230" s="108">
        <v>0</v>
      </c>
      <c r="BJ230" s="108">
        <v>0</v>
      </c>
      <c r="BK230" s="108">
        <v>0</v>
      </c>
      <c r="BL230" s="108">
        <v>0</v>
      </c>
      <c r="BM230" s="108">
        <v>0</v>
      </c>
      <c r="BN230" s="108">
        <v>0</v>
      </c>
      <c r="BO230" s="108">
        <v>0</v>
      </c>
      <c r="BP230" s="108">
        <v>0</v>
      </c>
      <c r="BQ230" s="108"/>
      <c r="BR230" s="108"/>
      <c r="BS230" s="108"/>
      <c r="BT230" s="108"/>
      <c r="BV230" s="108"/>
      <c r="BW230" s="108"/>
      <c r="BX230" s="108"/>
      <c r="BY230" s="108"/>
      <c r="BZ230" s="108"/>
      <c r="CA230" s="108"/>
      <c r="CB230" s="108"/>
      <c r="CC230" s="108"/>
      <c r="CD230" s="108"/>
      <c r="CE230" s="108"/>
      <c r="CF230" s="108"/>
      <c r="CG230" s="108"/>
    </row>
    <row r="231" spans="1:85" hidden="1" outlineLevel="3" x14ac:dyDescent="0.25">
      <c r="A231" s="106" t="s">
        <v>1753</v>
      </c>
      <c r="B231" s="106">
        <f t="shared" si="35"/>
        <v>8</v>
      </c>
      <c r="C231" s="106" t="s">
        <v>405</v>
      </c>
      <c r="D231" s="106" t="s">
        <v>406</v>
      </c>
      <c r="E231" s="107">
        <f t="shared" si="36"/>
        <v>0</v>
      </c>
      <c r="F231" s="107">
        <f t="shared" si="40"/>
        <v>0</v>
      </c>
      <c r="G231" s="107">
        <f t="shared" si="41"/>
        <v>0</v>
      </c>
      <c r="H231" s="108">
        <f t="shared" si="37"/>
        <v>0</v>
      </c>
      <c r="I231" s="108">
        <f t="shared" si="32"/>
        <v>0</v>
      </c>
      <c r="J231" s="108">
        <f t="shared" si="33"/>
        <v>0</v>
      </c>
      <c r="K231" s="108">
        <f t="shared" si="34"/>
        <v>0</v>
      </c>
      <c r="L231" s="150"/>
      <c r="M231" s="108">
        <v>0</v>
      </c>
      <c r="N231" s="108">
        <v>0</v>
      </c>
      <c r="O231" s="108">
        <v>0</v>
      </c>
      <c r="P231" s="108">
        <v>0</v>
      </c>
      <c r="Q231" s="108">
        <v>0</v>
      </c>
      <c r="R231" s="108">
        <v>0</v>
      </c>
      <c r="S231" s="108">
        <v>0</v>
      </c>
      <c r="T231" s="108">
        <v>0</v>
      </c>
      <c r="U231" s="108">
        <v>0</v>
      </c>
      <c r="V231" s="108">
        <v>0</v>
      </c>
      <c r="W231" s="108">
        <v>0</v>
      </c>
      <c r="X231" s="108">
        <v>0</v>
      </c>
      <c r="Y231" s="108">
        <v>0</v>
      </c>
      <c r="Z231" s="108">
        <v>0</v>
      </c>
      <c r="AA231" s="108">
        <v>0</v>
      </c>
      <c r="AB231" s="108">
        <v>0</v>
      </c>
      <c r="AC231" s="108">
        <v>0</v>
      </c>
      <c r="AD231" s="108">
        <v>0</v>
      </c>
      <c r="AE231" s="108">
        <v>0</v>
      </c>
      <c r="AF231" s="108">
        <v>0</v>
      </c>
      <c r="AG231" s="108">
        <v>0</v>
      </c>
      <c r="AH231" s="108">
        <v>0</v>
      </c>
      <c r="AI231" s="108">
        <v>0</v>
      </c>
      <c r="AJ231" s="108">
        <v>0</v>
      </c>
      <c r="AK231" s="108">
        <v>0</v>
      </c>
      <c r="AL231" s="108">
        <v>0</v>
      </c>
      <c r="AM231" s="108">
        <v>0</v>
      </c>
      <c r="AN231" s="108">
        <v>0</v>
      </c>
      <c r="AO231" s="108">
        <v>0</v>
      </c>
      <c r="AP231" s="108">
        <v>0</v>
      </c>
      <c r="AQ231" s="108">
        <v>0</v>
      </c>
      <c r="AR231" s="108">
        <v>0</v>
      </c>
      <c r="AS231" s="108">
        <v>0</v>
      </c>
      <c r="AT231" s="108">
        <v>0</v>
      </c>
      <c r="AU231" s="108">
        <v>0</v>
      </c>
      <c r="AV231" s="108">
        <v>0</v>
      </c>
      <c r="AW231" s="108">
        <v>0</v>
      </c>
      <c r="AX231" s="108">
        <v>0</v>
      </c>
      <c r="AY231" s="108">
        <v>0</v>
      </c>
      <c r="AZ231" s="108">
        <v>0</v>
      </c>
      <c r="BA231" s="108">
        <v>0</v>
      </c>
      <c r="BB231" s="108">
        <v>0</v>
      </c>
      <c r="BC231" s="108">
        <v>0</v>
      </c>
      <c r="BD231" s="108">
        <v>0</v>
      </c>
      <c r="BE231" s="108">
        <v>0</v>
      </c>
      <c r="BF231" s="108">
        <v>0</v>
      </c>
      <c r="BG231" s="108">
        <v>0</v>
      </c>
      <c r="BH231" s="108">
        <v>0</v>
      </c>
      <c r="BI231" s="108">
        <v>0</v>
      </c>
      <c r="BJ231" s="108">
        <v>0</v>
      </c>
      <c r="BK231" s="108">
        <v>0</v>
      </c>
      <c r="BL231" s="108">
        <v>0</v>
      </c>
      <c r="BM231" s="108">
        <v>0</v>
      </c>
      <c r="BN231" s="108">
        <v>0</v>
      </c>
      <c r="BO231" s="108">
        <v>0</v>
      </c>
      <c r="BP231" s="108">
        <v>0</v>
      </c>
      <c r="BQ231" s="108"/>
      <c r="BR231" s="108"/>
      <c r="BS231" s="108"/>
      <c r="BT231" s="108"/>
      <c r="BV231" s="108"/>
      <c r="BW231" s="108"/>
      <c r="BX231" s="108"/>
      <c r="BY231" s="108"/>
      <c r="BZ231" s="108"/>
      <c r="CA231" s="108"/>
      <c r="CB231" s="108"/>
      <c r="CC231" s="108"/>
      <c r="CD231" s="108"/>
      <c r="CE231" s="108"/>
      <c r="CF231" s="108"/>
      <c r="CG231" s="108"/>
    </row>
    <row r="232" spans="1:85" hidden="1" outlineLevel="3" x14ac:dyDescent="0.25">
      <c r="A232" s="106"/>
      <c r="B232" s="106">
        <f t="shared" si="35"/>
        <v>8</v>
      </c>
      <c r="C232" s="106" t="s">
        <v>1914</v>
      </c>
      <c r="D232" s="106" t="s">
        <v>1915</v>
      </c>
      <c r="E232" s="107">
        <f t="shared" si="36"/>
        <v>0</v>
      </c>
      <c r="F232" s="107"/>
      <c r="G232" s="107"/>
      <c r="H232" s="108"/>
      <c r="I232" s="108">
        <f t="shared" si="32"/>
        <v>69872699</v>
      </c>
      <c r="J232" s="108">
        <f t="shared" si="33"/>
        <v>82602007</v>
      </c>
      <c r="K232" s="108">
        <f t="shared" si="34"/>
        <v>0</v>
      </c>
      <c r="L232" s="150"/>
      <c r="M232" s="108"/>
      <c r="N232" s="108"/>
      <c r="O232" s="108"/>
      <c r="P232" s="108"/>
      <c r="Q232" s="108"/>
      <c r="R232" s="108"/>
      <c r="S232" s="108"/>
      <c r="T232" s="108"/>
      <c r="U232" s="108"/>
      <c r="V232" s="108"/>
      <c r="W232" s="108"/>
      <c r="X232" s="108"/>
      <c r="Y232" s="108"/>
      <c r="Z232" s="108"/>
      <c r="AA232" s="108"/>
      <c r="AB232" s="108"/>
      <c r="AC232" s="108"/>
      <c r="AD232" s="108"/>
      <c r="AE232" s="108"/>
      <c r="AF232" s="108"/>
      <c r="AG232" s="108"/>
      <c r="AH232" s="108"/>
      <c r="AI232" s="108"/>
      <c r="AJ232" s="108"/>
      <c r="AK232" s="108"/>
      <c r="AL232" s="108"/>
      <c r="AM232" s="108"/>
      <c r="AN232" s="108"/>
      <c r="AO232" s="108"/>
      <c r="AP232" s="108"/>
      <c r="AQ232" s="108"/>
      <c r="AR232" s="108"/>
      <c r="AS232" s="108"/>
      <c r="AT232" s="108"/>
      <c r="AU232" s="108"/>
      <c r="AV232" s="108"/>
      <c r="AW232" s="108">
        <v>42219374</v>
      </c>
      <c r="AX232" s="108">
        <v>46169849</v>
      </c>
      <c r="AY232" s="108">
        <v>50120324</v>
      </c>
      <c r="AZ232" s="108">
        <v>54070799</v>
      </c>
      <c r="BA232" s="108">
        <v>58021274</v>
      </c>
      <c r="BB232" s="108">
        <v>61971749</v>
      </c>
      <c r="BC232" s="108">
        <v>65922224</v>
      </c>
      <c r="BD232" s="108">
        <v>69872699</v>
      </c>
      <c r="BE232" s="108">
        <v>73823174</v>
      </c>
      <c r="BF232" s="108">
        <v>77773649</v>
      </c>
      <c r="BG232" s="108">
        <v>81724124</v>
      </c>
      <c r="BH232" s="108">
        <v>82602007</v>
      </c>
      <c r="BI232" s="108">
        <v>82602007</v>
      </c>
      <c r="BJ232" s="108">
        <v>82602007</v>
      </c>
      <c r="BK232" s="108">
        <v>82602007</v>
      </c>
      <c r="BL232" s="108">
        <v>82602007</v>
      </c>
      <c r="BM232" s="108">
        <v>82602007</v>
      </c>
      <c r="BN232" s="108">
        <v>82602007</v>
      </c>
      <c r="BO232" s="108">
        <v>82602007</v>
      </c>
      <c r="BP232" s="108">
        <v>82602007</v>
      </c>
      <c r="BQ232" s="108"/>
      <c r="BR232" s="108"/>
      <c r="BS232" s="108"/>
      <c r="BT232" s="108"/>
      <c r="BV232" s="108"/>
      <c r="BW232" s="108"/>
      <c r="BX232" s="108"/>
      <c r="BY232" s="108"/>
      <c r="BZ232" s="108"/>
      <c r="CA232" s="108"/>
      <c r="CB232" s="108"/>
      <c r="CC232" s="108"/>
      <c r="CD232" s="108"/>
      <c r="CE232" s="108"/>
      <c r="CF232" s="108"/>
      <c r="CG232" s="108"/>
    </row>
    <row r="233" spans="1:85" hidden="1" outlineLevel="3" x14ac:dyDescent="0.25">
      <c r="A233" s="106" t="s">
        <v>1753</v>
      </c>
      <c r="B233" s="106">
        <f t="shared" si="35"/>
        <v>8</v>
      </c>
      <c r="C233" s="106" t="s">
        <v>407</v>
      </c>
      <c r="D233" s="106" t="s">
        <v>383</v>
      </c>
      <c r="E233" s="107">
        <f t="shared" si="36"/>
        <v>0</v>
      </c>
      <c r="F233" s="107">
        <f t="shared" si="40"/>
        <v>0</v>
      </c>
      <c r="G233" s="107">
        <f t="shared" si="41"/>
        <v>0</v>
      </c>
      <c r="H233" s="108">
        <f t="shared" si="37"/>
        <v>-1954422767</v>
      </c>
      <c r="I233" s="108">
        <f t="shared" si="32"/>
        <v>-2231892935</v>
      </c>
      <c r="J233" s="108">
        <f t="shared" si="33"/>
        <v>-1954422767</v>
      </c>
      <c r="K233" s="108">
        <f t="shared" si="34"/>
        <v>0</v>
      </c>
      <c r="L233" s="150"/>
      <c r="M233" s="108">
        <v>0</v>
      </c>
      <c r="N233" s="108">
        <v>0</v>
      </c>
      <c r="O233" s="108">
        <v>0</v>
      </c>
      <c r="P233" s="108">
        <v>0</v>
      </c>
      <c r="Q233" s="108">
        <v>0</v>
      </c>
      <c r="R233" s="108">
        <v>0</v>
      </c>
      <c r="S233" s="108">
        <v>0</v>
      </c>
      <c r="T233" s="108">
        <v>0</v>
      </c>
      <c r="U233" s="108">
        <v>0</v>
      </c>
      <c r="V233" s="108">
        <v>0</v>
      </c>
      <c r="W233" s="108">
        <v>0</v>
      </c>
      <c r="X233" s="108">
        <v>0</v>
      </c>
      <c r="Y233" s="108">
        <v>0</v>
      </c>
      <c r="Z233" s="108">
        <v>0</v>
      </c>
      <c r="AA233" s="108">
        <v>0</v>
      </c>
      <c r="AB233" s="108">
        <v>0</v>
      </c>
      <c r="AC233" s="108">
        <v>0</v>
      </c>
      <c r="AD233" s="108">
        <v>0</v>
      </c>
      <c r="AE233" s="108">
        <v>0</v>
      </c>
      <c r="AF233" s="108">
        <v>0</v>
      </c>
      <c r="AG233" s="108">
        <v>0</v>
      </c>
      <c r="AH233" s="108">
        <v>0</v>
      </c>
      <c r="AI233" s="108">
        <v>0</v>
      </c>
      <c r="AJ233" s="108">
        <v>0</v>
      </c>
      <c r="AK233" s="108">
        <v>0</v>
      </c>
      <c r="AL233" s="108">
        <v>0</v>
      </c>
      <c r="AM233" s="108">
        <v>0</v>
      </c>
      <c r="AN233" s="108">
        <v>0</v>
      </c>
      <c r="AO233" s="108">
        <v>0</v>
      </c>
      <c r="AP233" s="108">
        <v>0</v>
      </c>
      <c r="AQ233" s="108">
        <v>0</v>
      </c>
      <c r="AR233" s="108">
        <v>0</v>
      </c>
      <c r="AS233" s="108">
        <v>0</v>
      </c>
      <c r="AT233" s="108">
        <v>0</v>
      </c>
      <c r="AU233" s="108">
        <v>0</v>
      </c>
      <c r="AV233" s="108">
        <v>0</v>
      </c>
      <c r="AW233" s="108">
        <v>-2231892935</v>
      </c>
      <c r="AX233" s="108">
        <v>-2231892935</v>
      </c>
      <c r="AY233" s="108">
        <v>-2231892935</v>
      </c>
      <c r="AZ233" s="108">
        <v>-2231892935</v>
      </c>
      <c r="BA233" s="108">
        <v>-2231892935</v>
      </c>
      <c r="BB233" s="108">
        <v>-2231892935</v>
      </c>
      <c r="BC233" s="108">
        <v>-2231892935</v>
      </c>
      <c r="BD233" s="108">
        <v>-2231892935</v>
      </c>
      <c r="BE233" s="108">
        <v>-1954422767</v>
      </c>
      <c r="BF233" s="108">
        <v>-1954422767</v>
      </c>
      <c r="BG233" s="108">
        <v>-1954422767</v>
      </c>
      <c r="BH233" s="108">
        <v>-1954422767</v>
      </c>
      <c r="BI233" s="108">
        <v>-1954422767</v>
      </c>
      <c r="BJ233" s="108">
        <v>-1954422767</v>
      </c>
      <c r="BK233" s="108">
        <v>-1954422767</v>
      </c>
      <c r="BL233" s="108">
        <v>-1954422767</v>
      </c>
      <c r="BM233" s="108">
        <v>-1954422767</v>
      </c>
      <c r="BN233" s="108">
        <v>-1954422767</v>
      </c>
      <c r="BO233" s="108">
        <v>-1954422767</v>
      </c>
      <c r="BP233" s="108">
        <v>-1954422767</v>
      </c>
      <c r="BQ233" s="108"/>
      <c r="BR233" s="108"/>
      <c r="BS233" s="108"/>
      <c r="BT233" s="108"/>
      <c r="BV233" s="108"/>
      <c r="BW233" s="108"/>
      <c r="BX233" s="108"/>
      <c r="BY233" s="108"/>
      <c r="BZ233" s="108"/>
      <c r="CA233" s="108"/>
      <c r="CB233" s="108"/>
      <c r="CC233" s="108"/>
      <c r="CD233" s="108"/>
      <c r="CE233" s="108"/>
      <c r="CF233" s="108"/>
      <c r="CG233" s="108"/>
    </row>
    <row r="234" spans="1:85" hidden="1" outlineLevel="3" x14ac:dyDescent="0.25">
      <c r="A234" s="106" t="s">
        <v>1753</v>
      </c>
      <c r="B234" s="106">
        <f t="shared" si="35"/>
        <v>8</v>
      </c>
      <c r="C234" s="106" t="s">
        <v>408</v>
      </c>
      <c r="D234" s="106" t="s">
        <v>409</v>
      </c>
      <c r="E234" s="107">
        <f t="shared" si="36"/>
        <v>0</v>
      </c>
      <c r="F234" s="107">
        <f t="shared" si="40"/>
        <v>0</v>
      </c>
      <c r="G234" s="107">
        <f t="shared" si="41"/>
        <v>0</v>
      </c>
      <c r="H234" s="108">
        <f t="shared" si="37"/>
        <v>-3779318813.5999999</v>
      </c>
      <c r="I234" s="108">
        <f t="shared" si="32"/>
        <v>-3381952379.5999999</v>
      </c>
      <c r="J234" s="108">
        <f t="shared" si="33"/>
        <v>-3779318813.5999999</v>
      </c>
      <c r="K234" s="108">
        <f t="shared" si="34"/>
        <v>0</v>
      </c>
      <c r="L234" s="150"/>
      <c r="M234" s="108">
        <v>0</v>
      </c>
      <c r="N234" s="108">
        <v>0</v>
      </c>
      <c r="O234" s="108">
        <v>0</v>
      </c>
      <c r="P234" s="108">
        <v>0</v>
      </c>
      <c r="Q234" s="108">
        <v>0</v>
      </c>
      <c r="R234" s="108">
        <v>0</v>
      </c>
      <c r="S234" s="108">
        <v>0</v>
      </c>
      <c r="T234" s="108">
        <v>0</v>
      </c>
      <c r="U234" s="108">
        <v>0</v>
      </c>
      <c r="V234" s="108">
        <v>0</v>
      </c>
      <c r="W234" s="108">
        <v>0</v>
      </c>
      <c r="X234" s="108">
        <v>0</v>
      </c>
      <c r="Y234" s="108">
        <v>0</v>
      </c>
      <c r="Z234" s="108">
        <v>0</v>
      </c>
      <c r="AA234" s="108">
        <v>0</v>
      </c>
      <c r="AB234" s="108">
        <v>0</v>
      </c>
      <c r="AC234" s="108">
        <v>0</v>
      </c>
      <c r="AD234" s="108">
        <v>0</v>
      </c>
      <c r="AE234" s="108">
        <v>0</v>
      </c>
      <c r="AF234" s="108">
        <v>0</v>
      </c>
      <c r="AG234" s="108">
        <v>0</v>
      </c>
      <c r="AH234" s="108">
        <v>0</v>
      </c>
      <c r="AI234" s="108">
        <v>0</v>
      </c>
      <c r="AJ234" s="108">
        <v>0</v>
      </c>
      <c r="AK234" s="108">
        <v>0</v>
      </c>
      <c r="AL234" s="108">
        <v>0</v>
      </c>
      <c r="AM234" s="108">
        <v>0</v>
      </c>
      <c r="AN234" s="108">
        <v>0</v>
      </c>
      <c r="AO234" s="108">
        <v>0</v>
      </c>
      <c r="AP234" s="108">
        <v>0</v>
      </c>
      <c r="AQ234" s="108">
        <v>0</v>
      </c>
      <c r="AR234" s="108">
        <v>0</v>
      </c>
      <c r="AS234" s="108">
        <v>0</v>
      </c>
      <c r="AT234" s="108">
        <v>0</v>
      </c>
      <c r="AU234" s="108">
        <v>0</v>
      </c>
      <c r="AV234" s="108">
        <v>0</v>
      </c>
      <c r="AW234" s="108">
        <v>-2304973945.5999999</v>
      </c>
      <c r="AX234" s="108">
        <v>-2524021918.5999999</v>
      </c>
      <c r="AY234" s="108">
        <v>-2785592079.5999999</v>
      </c>
      <c r="AZ234" s="108">
        <v>-3021675219.5999999</v>
      </c>
      <c r="BA234" s="108">
        <v>-3018700194.5999999</v>
      </c>
      <c r="BB234" s="108">
        <v>-3212002868.5999999</v>
      </c>
      <c r="BC234" s="108">
        <v>-3259760493.5999999</v>
      </c>
      <c r="BD234" s="108">
        <v>-3381952379.5999999</v>
      </c>
      <c r="BE234" s="108">
        <v>-3665824046.5999999</v>
      </c>
      <c r="BF234" s="108">
        <v>-3731335391.5999999</v>
      </c>
      <c r="BG234" s="108">
        <v>-3735285866.5999999</v>
      </c>
      <c r="BH234" s="108">
        <v>-3779318813.5999999</v>
      </c>
      <c r="BI234" s="108">
        <v>-3779318813.5999999</v>
      </c>
      <c r="BJ234" s="108">
        <v>-3779318813.5999999</v>
      </c>
      <c r="BK234" s="108">
        <v>-3779318813.5999999</v>
      </c>
      <c r="BL234" s="108">
        <v>-3779318813.5999999</v>
      </c>
      <c r="BM234" s="108">
        <v>-3779318813.5999999</v>
      </c>
      <c r="BN234" s="108">
        <v>-3779318813.5999999</v>
      </c>
      <c r="BO234" s="108">
        <v>-3779318813.5999999</v>
      </c>
      <c r="BP234" s="108">
        <v>-3779318813.5999999</v>
      </c>
      <c r="BQ234" s="108"/>
      <c r="BR234" s="108"/>
      <c r="BS234" s="108"/>
      <c r="BT234" s="108"/>
      <c r="BV234" s="108"/>
      <c r="BW234" s="108"/>
      <c r="BX234" s="108"/>
      <c r="BY234" s="108"/>
      <c r="BZ234" s="108"/>
      <c r="CA234" s="108"/>
      <c r="CB234" s="108"/>
      <c r="CC234" s="108"/>
      <c r="CD234" s="108"/>
      <c r="CE234" s="108"/>
      <c r="CF234" s="108"/>
      <c r="CG234" s="108"/>
    </row>
    <row r="235" spans="1:85" hidden="1" outlineLevel="3" x14ac:dyDescent="0.25">
      <c r="A235" s="106" t="s">
        <v>1753</v>
      </c>
      <c r="B235" s="106">
        <f t="shared" si="35"/>
        <v>8</v>
      </c>
      <c r="C235" s="106" t="s">
        <v>410</v>
      </c>
      <c r="D235" s="106" t="s">
        <v>411</v>
      </c>
      <c r="E235" s="107">
        <f t="shared" si="36"/>
        <v>0</v>
      </c>
      <c r="F235" s="107">
        <f t="shared" si="40"/>
        <v>0</v>
      </c>
      <c r="G235" s="107">
        <f t="shared" si="41"/>
        <v>0</v>
      </c>
      <c r="H235" s="108">
        <f t="shared" si="37"/>
        <v>-4647796</v>
      </c>
      <c r="I235" s="108">
        <f t="shared" si="32"/>
        <v>-4647795</v>
      </c>
      <c r="J235" s="108">
        <f t="shared" si="33"/>
        <v>-4647796</v>
      </c>
      <c r="K235" s="108">
        <f t="shared" si="34"/>
        <v>0</v>
      </c>
      <c r="L235" s="150"/>
      <c r="M235" s="108">
        <v>0</v>
      </c>
      <c r="N235" s="108">
        <v>0</v>
      </c>
      <c r="O235" s="108">
        <v>0</v>
      </c>
      <c r="P235" s="108">
        <v>0</v>
      </c>
      <c r="Q235" s="108">
        <v>0</v>
      </c>
      <c r="R235" s="108">
        <v>0</v>
      </c>
      <c r="S235" s="108">
        <v>0</v>
      </c>
      <c r="T235" s="108">
        <v>0</v>
      </c>
      <c r="U235" s="108">
        <v>0</v>
      </c>
      <c r="V235" s="108">
        <v>0</v>
      </c>
      <c r="W235" s="108">
        <v>0</v>
      </c>
      <c r="X235" s="108">
        <v>0</v>
      </c>
      <c r="Y235" s="108">
        <v>0</v>
      </c>
      <c r="Z235" s="108">
        <v>0</v>
      </c>
      <c r="AA235" s="108">
        <v>0</v>
      </c>
      <c r="AB235" s="108">
        <v>0</v>
      </c>
      <c r="AC235" s="108">
        <v>0</v>
      </c>
      <c r="AD235" s="108">
        <v>0</v>
      </c>
      <c r="AE235" s="108">
        <v>0</v>
      </c>
      <c r="AF235" s="108">
        <v>0</v>
      </c>
      <c r="AG235" s="108">
        <v>0</v>
      </c>
      <c r="AH235" s="108">
        <v>0</v>
      </c>
      <c r="AI235" s="108">
        <v>0</v>
      </c>
      <c r="AJ235" s="108">
        <v>0</v>
      </c>
      <c r="AK235" s="108">
        <v>0</v>
      </c>
      <c r="AL235" s="108">
        <v>0</v>
      </c>
      <c r="AM235" s="108">
        <v>0</v>
      </c>
      <c r="AN235" s="108">
        <v>0</v>
      </c>
      <c r="AO235" s="108">
        <v>0</v>
      </c>
      <c r="AP235" s="108">
        <v>0</v>
      </c>
      <c r="AQ235" s="108">
        <v>0</v>
      </c>
      <c r="AR235" s="108">
        <v>0</v>
      </c>
      <c r="AS235" s="108">
        <v>0</v>
      </c>
      <c r="AT235" s="108">
        <v>0</v>
      </c>
      <c r="AU235" s="108">
        <v>0</v>
      </c>
      <c r="AV235" s="108">
        <v>0</v>
      </c>
      <c r="AW235" s="108">
        <v>-350572964</v>
      </c>
      <c r="AX235" s="108">
        <v>-355469831</v>
      </c>
      <c r="AY235" s="108">
        <v>-282897660</v>
      </c>
      <c r="AZ235" s="108">
        <v>-145299841</v>
      </c>
      <c r="BA235" s="108">
        <v>-129844725</v>
      </c>
      <c r="BB235" s="108">
        <v>-124013108</v>
      </c>
      <c r="BC235" s="108">
        <v>-124013108</v>
      </c>
      <c r="BD235" s="108">
        <v>-4647795</v>
      </c>
      <c r="BE235" s="108">
        <v>-4647795</v>
      </c>
      <c r="BF235" s="108">
        <v>-4647796</v>
      </c>
      <c r="BG235" s="108">
        <v>-4647796</v>
      </c>
      <c r="BH235" s="108">
        <v>-4647796</v>
      </c>
      <c r="BI235" s="108">
        <v>-4647796</v>
      </c>
      <c r="BJ235" s="108">
        <v>-4647796</v>
      </c>
      <c r="BK235" s="108">
        <v>-4647796</v>
      </c>
      <c r="BL235" s="108">
        <v>-4647796</v>
      </c>
      <c r="BM235" s="108">
        <v>-4647796</v>
      </c>
      <c r="BN235" s="108">
        <v>-4647796</v>
      </c>
      <c r="BO235" s="108">
        <v>-4647796</v>
      </c>
      <c r="BP235" s="108">
        <v>-4647796</v>
      </c>
      <c r="BQ235" s="108"/>
      <c r="BR235" s="108"/>
      <c r="BS235" s="108"/>
      <c r="BT235" s="108"/>
      <c r="BV235" s="108"/>
      <c r="BW235" s="108"/>
      <c r="BX235" s="108"/>
      <c r="BY235" s="108"/>
      <c r="BZ235" s="108"/>
      <c r="CA235" s="108"/>
      <c r="CB235" s="108"/>
      <c r="CC235" s="108"/>
      <c r="CD235" s="108"/>
      <c r="CE235" s="108"/>
      <c r="CF235" s="108"/>
      <c r="CG235" s="108"/>
    </row>
    <row r="236" spans="1:85" hidden="1" outlineLevel="3" x14ac:dyDescent="0.25">
      <c r="A236" s="106"/>
      <c r="B236" s="106">
        <f t="shared" si="35"/>
        <v>8</v>
      </c>
      <c r="C236" s="106" t="s">
        <v>1944</v>
      </c>
      <c r="D236" s="106" t="s">
        <v>1945</v>
      </c>
      <c r="E236" s="107">
        <f>X236</f>
        <v>0</v>
      </c>
      <c r="F236" s="107">
        <f>AJ236</f>
        <v>0</v>
      </c>
      <c r="G236" s="107">
        <f>AV236</f>
        <v>0</v>
      </c>
      <c r="H236" s="108">
        <f>BH236</f>
        <v>-440278367</v>
      </c>
      <c r="I236" s="108">
        <f t="shared" si="32"/>
        <v>0</v>
      </c>
      <c r="J236" s="108">
        <f t="shared" si="33"/>
        <v>-440278367</v>
      </c>
      <c r="K236" s="108">
        <f t="shared" si="34"/>
        <v>0</v>
      </c>
      <c r="L236" s="150"/>
      <c r="M236" s="108"/>
      <c r="N236" s="108"/>
      <c r="O236" s="108"/>
      <c r="P236" s="108"/>
      <c r="Q236" s="108"/>
      <c r="R236" s="108"/>
      <c r="S236" s="108"/>
      <c r="T236" s="108"/>
      <c r="U236" s="108"/>
      <c r="V236" s="108"/>
      <c r="W236" s="108"/>
      <c r="X236" s="108"/>
      <c r="Y236" s="108"/>
      <c r="Z236" s="108"/>
      <c r="AA236" s="108"/>
      <c r="AB236" s="108"/>
      <c r="AC236" s="108"/>
      <c r="AD236" s="108"/>
      <c r="AE236" s="108"/>
      <c r="AF236" s="108"/>
      <c r="AG236" s="108"/>
      <c r="AH236" s="108"/>
      <c r="AI236" s="108"/>
      <c r="AJ236" s="108"/>
      <c r="AK236" s="108"/>
      <c r="AL236" s="108"/>
      <c r="AM236" s="108"/>
      <c r="AN236" s="108"/>
      <c r="AO236" s="108"/>
      <c r="AP236" s="108"/>
      <c r="AQ236" s="108"/>
      <c r="AR236" s="108"/>
      <c r="AS236" s="108"/>
      <c r="AT236" s="108"/>
      <c r="AU236" s="108"/>
      <c r="AV236" s="108"/>
      <c r="AW236" s="108">
        <v>0</v>
      </c>
      <c r="AX236" s="108">
        <v>0</v>
      </c>
      <c r="AY236" s="108">
        <v>0</v>
      </c>
      <c r="AZ236" s="108">
        <v>0</v>
      </c>
      <c r="BA236" s="108">
        <v>0</v>
      </c>
      <c r="BB236" s="108">
        <v>0</v>
      </c>
      <c r="BC236" s="108">
        <v>0</v>
      </c>
      <c r="BD236" s="108">
        <v>0</v>
      </c>
      <c r="BE236" s="108">
        <v>0</v>
      </c>
      <c r="BF236" s="108">
        <v>0</v>
      </c>
      <c r="BG236" s="108">
        <v>0</v>
      </c>
      <c r="BH236" s="108">
        <v>-440278367</v>
      </c>
      <c r="BI236" s="108">
        <v>-440278367</v>
      </c>
      <c r="BJ236" s="108">
        <v>-440278367</v>
      </c>
      <c r="BK236" s="108">
        <v>-440278367</v>
      </c>
      <c r="BL236" s="108">
        <v>-440278367</v>
      </c>
      <c r="BM236" s="108">
        <v>-440278367</v>
      </c>
      <c r="BN236" s="108">
        <v>-440278367</v>
      </c>
      <c r="BO236" s="108">
        <v>-440278367</v>
      </c>
      <c r="BP236" s="108">
        <v>-440278367</v>
      </c>
      <c r="BQ236" s="108"/>
      <c r="BR236" s="108"/>
      <c r="BS236" s="108"/>
      <c r="BT236" s="108"/>
      <c r="BV236" s="108"/>
      <c r="BW236" s="108"/>
      <c r="BX236" s="108"/>
      <c r="BY236" s="108"/>
      <c r="BZ236" s="108"/>
      <c r="CA236" s="108"/>
      <c r="CB236" s="108"/>
      <c r="CC236" s="108"/>
      <c r="CD236" s="108"/>
      <c r="CE236" s="108"/>
      <c r="CF236" s="108"/>
      <c r="CG236" s="108"/>
    </row>
    <row r="237" spans="1:85" hidden="1" outlineLevel="3" x14ac:dyDescent="0.25">
      <c r="A237" s="106"/>
      <c r="B237" s="106">
        <f t="shared" si="35"/>
        <v>8</v>
      </c>
      <c r="C237" s="106" t="s">
        <v>1946</v>
      </c>
      <c r="D237" s="106" t="s">
        <v>1947</v>
      </c>
      <c r="E237" s="107">
        <f>X237</f>
        <v>0</v>
      </c>
      <c r="F237" s="107">
        <f>AJ237</f>
        <v>0</v>
      </c>
      <c r="G237" s="107">
        <f>AV237</f>
        <v>0</v>
      </c>
      <c r="H237" s="108">
        <f>BH237</f>
        <v>-195119452</v>
      </c>
      <c r="I237" s="108">
        <f t="shared" si="32"/>
        <v>0</v>
      </c>
      <c r="J237" s="108">
        <f t="shared" si="33"/>
        <v>-195119452</v>
      </c>
      <c r="K237" s="108">
        <f t="shared" si="34"/>
        <v>0</v>
      </c>
      <c r="L237" s="150"/>
      <c r="M237" s="108"/>
      <c r="N237" s="108"/>
      <c r="O237" s="108"/>
      <c r="P237" s="108"/>
      <c r="Q237" s="108"/>
      <c r="R237" s="108"/>
      <c r="S237" s="108"/>
      <c r="T237" s="108"/>
      <c r="U237" s="108"/>
      <c r="V237" s="108"/>
      <c r="W237" s="108"/>
      <c r="X237" s="108"/>
      <c r="Y237" s="108"/>
      <c r="Z237" s="108"/>
      <c r="AA237" s="108"/>
      <c r="AB237" s="108"/>
      <c r="AC237" s="108"/>
      <c r="AD237" s="108"/>
      <c r="AE237" s="108"/>
      <c r="AF237" s="108"/>
      <c r="AG237" s="108"/>
      <c r="AH237" s="108"/>
      <c r="AI237" s="108"/>
      <c r="AJ237" s="108"/>
      <c r="AK237" s="108"/>
      <c r="AL237" s="108"/>
      <c r="AM237" s="108"/>
      <c r="AN237" s="108"/>
      <c r="AO237" s="108"/>
      <c r="AP237" s="108"/>
      <c r="AQ237" s="108"/>
      <c r="AR237" s="108"/>
      <c r="AS237" s="108"/>
      <c r="AT237" s="108"/>
      <c r="AU237" s="108"/>
      <c r="AV237" s="108"/>
      <c r="AW237" s="108">
        <v>0</v>
      </c>
      <c r="AX237" s="108">
        <v>0</v>
      </c>
      <c r="AY237" s="108">
        <v>0</v>
      </c>
      <c r="AZ237" s="108">
        <v>0</v>
      </c>
      <c r="BA237" s="108">
        <v>0</v>
      </c>
      <c r="BB237" s="108">
        <v>0</v>
      </c>
      <c r="BC237" s="108">
        <v>0</v>
      </c>
      <c r="BD237" s="108">
        <v>0</v>
      </c>
      <c r="BE237" s="108">
        <v>0</v>
      </c>
      <c r="BF237" s="108">
        <v>0</v>
      </c>
      <c r="BG237" s="108">
        <v>0</v>
      </c>
      <c r="BH237" s="108">
        <v>-195119452</v>
      </c>
      <c r="BI237" s="108">
        <v>-195119452</v>
      </c>
      <c r="BJ237" s="108">
        <v>-195119452</v>
      </c>
      <c r="BK237" s="108">
        <v>-195119452</v>
      </c>
      <c r="BL237" s="108">
        <v>-195119452</v>
      </c>
      <c r="BM237" s="108">
        <v>-195119452</v>
      </c>
      <c r="BN237" s="108">
        <v>-195119452</v>
      </c>
      <c r="BO237" s="108">
        <v>-195119452</v>
      </c>
      <c r="BP237" s="108">
        <v>-195119452</v>
      </c>
      <c r="BQ237" s="108"/>
      <c r="BR237" s="108"/>
      <c r="BS237" s="108"/>
      <c r="BT237" s="108"/>
      <c r="BV237" s="108"/>
      <c r="BW237" s="108"/>
      <c r="BX237" s="108"/>
      <c r="BY237" s="108"/>
      <c r="BZ237" s="108"/>
      <c r="CA237" s="108"/>
      <c r="CB237" s="108"/>
      <c r="CC237" s="108"/>
      <c r="CD237" s="108"/>
      <c r="CE237" s="108"/>
      <c r="CF237" s="108"/>
      <c r="CG237" s="108"/>
    </row>
    <row r="238" spans="1:85" hidden="1" outlineLevel="3" x14ac:dyDescent="0.25">
      <c r="A238" s="106" t="s">
        <v>1753</v>
      </c>
      <c r="B238" s="106">
        <f t="shared" si="35"/>
        <v>8</v>
      </c>
      <c r="C238" s="106" t="s">
        <v>412</v>
      </c>
      <c r="D238" s="106" t="s">
        <v>413</v>
      </c>
      <c r="E238" s="107">
        <f t="shared" si="36"/>
        <v>0</v>
      </c>
      <c r="F238" s="107">
        <f t="shared" si="40"/>
        <v>0</v>
      </c>
      <c r="G238" s="107">
        <f t="shared" si="41"/>
        <v>0</v>
      </c>
      <c r="H238" s="108">
        <f t="shared" si="37"/>
        <v>214051952</v>
      </c>
      <c r="I238" s="108">
        <f t="shared" si="32"/>
        <v>1054282768</v>
      </c>
      <c r="J238" s="108">
        <f t="shared" si="33"/>
        <v>0</v>
      </c>
      <c r="K238" s="108">
        <f t="shared" si="34"/>
        <v>0</v>
      </c>
      <c r="L238" s="150"/>
      <c r="M238" s="108">
        <v>0</v>
      </c>
      <c r="N238" s="108">
        <v>0</v>
      </c>
      <c r="O238" s="108">
        <v>0</v>
      </c>
      <c r="P238" s="108">
        <v>0</v>
      </c>
      <c r="Q238" s="108">
        <v>0</v>
      </c>
      <c r="R238" s="108">
        <v>0</v>
      </c>
      <c r="S238" s="108">
        <v>0</v>
      </c>
      <c r="T238" s="108">
        <v>0</v>
      </c>
      <c r="U238" s="108">
        <v>0</v>
      </c>
      <c r="V238" s="108">
        <v>0</v>
      </c>
      <c r="W238" s="108">
        <v>0</v>
      </c>
      <c r="X238" s="108">
        <v>0</v>
      </c>
      <c r="Y238" s="108">
        <v>0</v>
      </c>
      <c r="Z238" s="108">
        <v>0</v>
      </c>
      <c r="AA238" s="108">
        <v>0</v>
      </c>
      <c r="AB238" s="108">
        <v>0</v>
      </c>
      <c r="AC238" s="108">
        <v>0</v>
      </c>
      <c r="AD238" s="108">
        <v>0</v>
      </c>
      <c r="AE238" s="108">
        <v>0</v>
      </c>
      <c r="AF238" s="108">
        <v>0</v>
      </c>
      <c r="AG238" s="108">
        <v>0</v>
      </c>
      <c r="AH238" s="108">
        <v>0</v>
      </c>
      <c r="AI238" s="108">
        <v>0</v>
      </c>
      <c r="AJ238" s="108">
        <v>0</v>
      </c>
      <c r="AK238" s="108">
        <v>0</v>
      </c>
      <c r="AL238" s="108">
        <v>0</v>
      </c>
      <c r="AM238" s="108">
        <v>0</v>
      </c>
      <c r="AN238" s="108">
        <v>0</v>
      </c>
      <c r="AO238" s="108">
        <v>0</v>
      </c>
      <c r="AP238" s="108">
        <v>0</v>
      </c>
      <c r="AQ238" s="108">
        <v>0</v>
      </c>
      <c r="AR238" s="108">
        <v>0</v>
      </c>
      <c r="AS238" s="108">
        <v>0</v>
      </c>
      <c r="AT238" s="108">
        <v>0</v>
      </c>
      <c r="AU238" s="108">
        <v>0</v>
      </c>
      <c r="AV238" s="108">
        <v>0</v>
      </c>
      <c r="AW238" s="108">
        <v>867529958</v>
      </c>
      <c r="AX238" s="108">
        <v>867529958</v>
      </c>
      <c r="AY238" s="108">
        <v>867529958</v>
      </c>
      <c r="AZ238" s="108">
        <v>867529958</v>
      </c>
      <c r="BA238" s="108">
        <v>367529958</v>
      </c>
      <c r="BB238" s="108">
        <v>978691306</v>
      </c>
      <c r="BC238" s="108">
        <v>1054282768</v>
      </c>
      <c r="BD238" s="108">
        <v>1054282768</v>
      </c>
      <c r="BE238" s="108">
        <v>1054282768</v>
      </c>
      <c r="BF238" s="108">
        <v>1180249534</v>
      </c>
      <c r="BG238" s="108">
        <v>1180249534</v>
      </c>
      <c r="BH238" s="108">
        <v>214051952</v>
      </c>
      <c r="BI238" s="108">
        <v>214051952</v>
      </c>
      <c r="BJ238" s="108">
        <v>0</v>
      </c>
      <c r="BK238" s="108">
        <v>0</v>
      </c>
      <c r="BL238" s="108">
        <v>0</v>
      </c>
      <c r="BM238" s="108">
        <v>0</v>
      </c>
      <c r="BN238" s="108">
        <v>0</v>
      </c>
      <c r="BO238" s="108">
        <v>0</v>
      </c>
      <c r="BP238" s="108">
        <v>0</v>
      </c>
      <c r="BQ238" s="108"/>
      <c r="BR238" s="108"/>
      <c r="BS238" s="108"/>
      <c r="BT238" s="108"/>
      <c r="BV238" s="108"/>
      <c r="BW238" s="108"/>
      <c r="BX238" s="108"/>
      <c r="BY238" s="108"/>
      <c r="BZ238" s="108"/>
      <c r="CA238" s="108"/>
      <c r="CB238" s="108"/>
      <c r="CC238" s="108"/>
      <c r="CD238" s="108"/>
      <c r="CE238" s="108"/>
      <c r="CF238" s="108"/>
      <c r="CG238" s="108"/>
    </row>
    <row r="239" spans="1:85" hidden="1" outlineLevel="3" x14ac:dyDescent="0.25">
      <c r="A239" s="106"/>
      <c r="B239" s="106">
        <f t="shared" si="35"/>
        <v>8</v>
      </c>
      <c r="C239" s="106" t="s">
        <v>1891</v>
      </c>
      <c r="D239" s="106" t="s">
        <v>1892</v>
      </c>
      <c r="E239" s="107">
        <f t="shared" si="36"/>
        <v>0</v>
      </c>
      <c r="F239" s="107"/>
      <c r="G239" s="107"/>
      <c r="H239" s="108">
        <f t="shared" si="37"/>
        <v>44064913</v>
      </c>
      <c r="I239" s="108">
        <f t="shared" si="32"/>
        <v>12613821</v>
      </c>
      <c r="J239" s="108">
        <f t="shared" si="33"/>
        <v>8116865</v>
      </c>
      <c r="K239" s="108">
        <f t="shared" si="34"/>
        <v>0</v>
      </c>
      <c r="L239" s="150"/>
      <c r="M239" s="108">
        <v>0</v>
      </c>
      <c r="N239" s="108">
        <v>0</v>
      </c>
      <c r="O239" s="108">
        <v>0</v>
      </c>
      <c r="P239" s="108">
        <v>0</v>
      </c>
      <c r="Q239" s="108">
        <v>0</v>
      </c>
      <c r="R239" s="108">
        <v>0</v>
      </c>
      <c r="S239" s="108">
        <v>0</v>
      </c>
      <c r="T239" s="108">
        <v>0</v>
      </c>
      <c r="U239" s="108">
        <v>0</v>
      </c>
      <c r="V239" s="108">
        <v>0</v>
      </c>
      <c r="W239" s="108">
        <v>0</v>
      </c>
      <c r="X239" s="108">
        <v>0</v>
      </c>
      <c r="Y239" s="108"/>
      <c r="Z239" s="108"/>
      <c r="AA239" s="108"/>
      <c r="AB239" s="108"/>
      <c r="AC239" s="108"/>
      <c r="AD239" s="108"/>
      <c r="AE239" s="108"/>
      <c r="AF239" s="108"/>
      <c r="AG239" s="108"/>
      <c r="AH239" s="108"/>
      <c r="AI239" s="108"/>
      <c r="AJ239" s="108"/>
      <c r="AK239" s="108"/>
      <c r="AL239" s="108"/>
      <c r="AM239" s="108"/>
      <c r="AN239" s="108"/>
      <c r="AO239" s="108"/>
      <c r="AP239" s="108"/>
      <c r="AQ239" s="108"/>
      <c r="AR239" s="108"/>
      <c r="AS239" s="108"/>
      <c r="AT239" s="108"/>
      <c r="AU239" s="108"/>
      <c r="AV239" s="108"/>
      <c r="AW239" s="108">
        <v>6287748</v>
      </c>
      <c r="AX239" s="108">
        <v>6287748</v>
      </c>
      <c r="AY239" s="108">
        <v>6287748</v>
      </c>
      <c r="AZ239" s="108">
        <v>6287748</v>
      </c>
      <c r="BA239" s="108">
        <v>12613821</v>
      </c>
      <c r="BB239" s="108">
        <v>12613821</v>
      </c>
      <c r="BC239" s="108">
        <v>12613821</v>
      </c>
      <c r="BD239" s="108">
        <v>12613821</v>
      </c>
      <c r="BE239" s="108">
        <v>18670669</v>
      </c>
      <c r="BF239" s="108">
        <v>18670669</v>
      </c>
      <c r="BG239" s="108">
        <v>37996137</v>
      </c>
      <c r="BH239" s="108">
        <v>44064913</v>
      </c>
      <c r="BI239" s="108">
        <v>44064913</v>
      </c>
      <c r="BJ239" s="108">
        <v>8116865</v>
      </c>
      <c r="BK239" s="108">
        <v>8116865</v>
      </c>
      <c r="BL239" s="108">
        <v>8116865</v>
      </c>
      <c r="BM239" s="108">
        <v>8116865</v>
      </c>
      <c r="BN239" s="108">
        <v>8116865</v>
      </c>
      <c r="BO239" s="108">
        <v>8116865</v>
      </c>
      <c r="BP239" s="108">
        <v>8116865</v>
      </c>
      <c r="BQ239" s="108"/>
      <c r="BR239" s="108"/>
      <c r="BS239" s="108"/>
      <c r="BT239" s="108"/>
      <c r="BV239" s="108"/>
      <c r="BW239" s="108"/>
      <c r="BX239" s="108"/>
      <c r="BY239" s="108"/>
      <c r="BZ239" s="108"/>
      <c r="CA239" s="108"/>
      <c r="CB239" s="108"/>
      <c r="CC239" s="108"/>
      <c r="CD239" s="108"/>
      <c r="CE239" s="108"/>
      <c r="CF239" s="108"/>
      <c r="CG239" s="108"/>
    </row>
    <row r="240" spans="1:85" hidden="1" outlineLevel="2" collapsed="1" x14ac:dyDescent="0.25">
      <c r="A240" s="105" t="s">
        <v>1753</v>
      </c>
      <c r="B240" s="105">
        <f t="shared" si="35"/>
        <v>6</v>
      </c>
      <c r="C240" s="105" t="s">
        <v>414</v>
      </c>
      <c r="D240" s="105" t="s">
        <v>222</v>
      </c>
      <c r="E240" s="26">
        <f t="shared" si="36"/>
        <v>521733</v>
      </c>
      <c r="F240" s="26">
        <f t="shared" ref="F240:F271" si="42">AJ240</f>
        <v>0</v>
      </c>
      <c r="G240" s="26">
        <f t="shared" ref="G240:G271" si="43">AV240</f>
        <v>4012050</v>
      </c>
      <c r="H240" s="26">
        <f t="shared" si="37"/>
        <v>0</v>
      </c>
      <c r="I240" s="26">
        <f t="shared" si="32"/>
        <v>3852120</v>
      </c>
      <c r="J240" s="26">
        <f t="shared" si="33"/>
        <v>15763262</v>
      </c>
      <c r="K240" s="26">
        <f t="shared" si="34"/>
        <v>0</v>
      </c>
      <c r="L240" s="150"/>
      <c r="M240" s="26">
        <v>0</v>
      </c>
      <c r="N240" s="26">
        <v>0</v>
      </c>
      <c r="O240" s="26">
        <v>0</v>
      </c>
      <c r="P240" s="26">
        <v>521733</v>
      </c>
      <c r="Q240" s="26">
        <v>521733</v>
      </c>
      <c r="R240" s="26">
        <v>521733</v>
      </c>
      <c r="S240" s="26">
        <v>521733</v>
      </c>
      <c r="T240" s="26">
        <v>521733</v>
      </c>
      <c r="U240" s="26">
        <v>776483</v>
      </c>
      <c r="V240" s="26">
        <v>776483</v>
      </c>
      <c r="W240" s="26">
        <v>776483</v>
      </c>
      <c r="X240" s="26">
        <v>521733</v>
      </c>
      <c r="Y240" s="26">
        <v>521733</v>
      </c>
      <c r="Z240" s="26">
        <v>521733</v>
      </c>
      <c r="AA240" s="26">
        <v>521733</v>
      </c>
      <c r="AB240" s="26">
        <v>521733</v>
      </c>
      <c r="AC240" s="26">
        <v>521733</v>
      </c>
      <c r="AD240" s="26">
        <v>521733</v>
      </c>
      <c r="AE240" s="26">
        <v>521733</v>
      </c>
      <c r="AF240" s="26">
        <v>521733</v>
      </c>
      <c r="AG240" s="26">
        <v>521733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2070230</v>
      </c>
      <c r="AQ240" s="26">
        <v>2898630</v>
      </c>
      <c r="AR240" s="26">
        <v>2898630</v>
      </c>
      <c r="AS240" s="26">
        <v>2898630</v>
      </c>
      <c r="AT240" s="26">
        <v>2898630</v>
      </c>
      <c r="AU240" s="26">
        <v>2939980</v>
      </c>
      <c r="AV240" s="26">
        <v>4012050</v>
      </c>
      <c r="AW240" s="26">
        <v>8299121</v>
      </c>
      <c r="AX240" s="26">
        <v>8299121</v>
      </c>
      <c r="AY240" s="26">
        <v>8299121</v>
      </c>
      <c r="AZ240" s="26">
        <v>8299121</v>
      </c>
      <c r="BA240" s="26">
        <v>8299121</v>
      </c>
      <c r="BB240" s="26">
        <v>8299121</v>
      </c>
      <c r="BC240" s="26">
        <v>3852120</v>
      </c>
      <c r="BD240" s="26">
        <v>3852120</v>
      </c>
      <c r="BE240" s="26">
        <v>997600</v>
      </c>
      <c r="BF240" s="26">
        <v>997600</v>
      </c>
      <c r="BG240" s="26">
        <v>997600</v>
      </c>
      <c r="BH240" s="26">
        <v>0</v>
      </c>
      <c r="BI240" s="26">
        <v>0</v>
      </c>
      <c r="BJ240" s="26">
        <v>0</v>
      </c>
      <c r="BK240" s="26">
        <v>0</v>
      </c>
      <c r="BL240" s="26">
        <v>113620</v>
      </c>
      <c r="BM240" s="26">
        <v>0</v>
      </c>
      <c r="BN240" s="26">
        <v>902022</v>
      </c>
      <c r="BO240" s="26">
        <v>8263341</v>
      </c>
      <c r="BP240" s="26">
        <v>15763262</v>
      </c>
      <c r="BQ240" s="26"/>
      <c r="BR240" s="26"/>
      <c r="BS240" s="26"/>
      <c r="BT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</row>
    <row r="241" spans="1:85" hidden="1" outlineLevel="3" x14ac:dyDescent="0.25">
      <c r="A241" s="106" t="s">
        <v>1753</v>
      </c>
      <c r="B241" s="106">
        <f t="shared" si="35"/>
        <v>8</v>
      </c>
      <c r="C241" s="106" t="s">
        <v>415</v>
      </c>
      <c r="D241" s="106" t="s">
        <v>416</v>
      </c>
      <c r="E241" s="107">
        <f t="shared" si="36"/>
        <v>0</v>
      </c>
      <c r="F241" s="107">
        <f t="shared" si="42"/>
        <v>0</v>
      </c>
      <c r="G241" s="107">
        <f t="shared" si="43"/>
        <v>0</v>
      </c>
      <c r="H241" s="108">
        <f t="shared" si="37"/>
        <v>0</v>
      </c>
      <c r="I241" s="108">
        <f t="shared" si="32"/>
        <v>0</v>
      </c>
      <c r="J241" s="108">
        <f t="shared" si="33"/>
        <v>0</v>
      </c>
      <c r="K241" s="108">
        <f t="shared" si="34"/>
        <v>0</v>
      </c>
      <c r="L241" s="150"/>
      <c r="M241" s="108">
        <v>0</v>
      </c>
      <c r="N241" s="108">
        <v>0</v>
      </c>
      <c r="O241" s="108">
        <v>0</v>
      </c>
      <c r="P241" s="108">
        <v>0</v>
      </c>
      <c r="Q241" s="108">
        <v>0</v>
      </c>
      <c r="R241" s="108">
        <v>0</v>
      </c>
      <c r="S241" s="108">
        <v>0</v>
      </c>
      <c r="T241" s="108">
        <v>0</v>
      </c>
      <c r="U241" s="108">
        <v>0</v>
      </c>
      <c r="V241" s="108">
        <v>0</v>
      </c>
      <c r="W241" s="108">
        <v>0</v>
      </c>
      <c r="X241" s="108">
        <v>0</v>
      </c>
      <c r="Y241" s="108">
        <v>0</v>
      </c>
      <c r="Z241" s="108">
        <v>0</v>
      </c>
      <c r="AA241" s="108">
        <v>0</v>
      </c>
      <c r="AB241" s="108">
        <v>0</v>
      </c>
      <c r="AC241" s="108">
        <v>0</v>
      </c>
      <c r="AD241" s="108">
        <v>0</v>
      </c>
      <c r="AE241" s="108">
        <v>0</v>
      </c>
      <c r="AF241" s="108">
        <v>0</v>
      </c>
      <c r="AG241" s="108">
        <v>0</v>
      </c>
      <c r="AH241" s="108">
        <v>0</v>
      </c>
      <c r="AI241" s="108">
        <v>0</v>
      </c>
      <c r="AJ241" s="108">
        <v>0</v>
      </c>
      <c r="AK241" s="108">
        <v>0</v>
      </c>
      <c r="AL241" s="108">
        <v>0</v>
      </c>
      <c r="AM241" s="108">
        <v>0</v>
      </c>
      <c r="AN241" s="108">
        <v>0</v>
      </c>
      <c r="AO241" s="108">
        <v>0</v>
      </c>
      <c r="AP241" s="108">
        <v>0</v>
      </c>
      <c r="AQ241" s="108">
        <v>0</v>
      </c>
      <c r="AR241" s="108">
        <v>0</v>
      </c>
      <c r="AS241" s="108">
        <v>0</v>
      </c>
      <c r="AT241" s="108">
        <v>0</v>
      </c>
      <c r="AU241" s="108">
        <v>0</v>
      </c>
      <c r="AV241" s="108">
        <v>0</v>
      </c>
      <c r="AW241" s="108">
        <v>0</v>
      </c>
      <c r="AX241" s="108">
        <v>0</v>
      </c>
      <c r="AY241" s="108">
        <v>0</v>
      </c>
      <c r="AZ241" s="108">
        <v>0</v>
      </c>
      <c r="BA241" s="108">
        <v>0</v>
      </c>
      <c r="BB241" s="108">
        <v>0</v>
      </c>
      <c r="BC241" s="108">
        <v>0</v>
      </c>
      <c r="BD241" s="108">
        <v>0</v>
      </c>
      <c r="BE241" s="108">
        <v>0</v>
      </c>
      <c r="BF241" s="108">
        <v>0</v>
      </c>
      <c r="BG241" s="108">
        <v>0</v>
      </c>
      <c r="BH241" s="108">
        <v>0</v>
      </c>
      <c r="BI241" s="108">
        <v>0</v>
      </c>
      <c r="BJ241" s="108">
        <v>0</v>
      </c>
      <c r="BK241" s="108">
        <v>0</v>
      </c>
      <c r="BL241" s="108">
        <v>0</v>
      </c>
      <c r="BM241" s="108">
        <v>0</v>
      </c>
      <c r="BN241" s="108">
        <v>0</v>
      </c>
      <c r="BO241" s="108">
        <v>0</v>
      </c>
      <c r="BP241" s="108">
        <v>0</v>
      </c>
      <c r="BQ241" s="108"/>
      <c r="BR241" s="108"/>
      <c r="BS241" s="108"/>
      <c r="BT241" s="108"/>
      <c r="BV241" s="108"/>
      <c r="BW241" s="108"/>
      <c r="BX241" s="108"/>
      <c r="BY241" s="108"/>
      <c r="BZ241" s="108"/>
      <c r="CA241" s="108"/>
      <c r="CB241" s="108"/>
      <c r="CC241" s="108"/>
      <c r="CD241" s="108"/>
      <c r="CE241" s="108"/>
      <c r="CF241" s="108"/>
      <c r="CG241" s="108"/>
    </row>
    <row r="242" spans="1:85" hidden="1" outlineLevel="1" collapsed="1" x14ac:dyDescent="0.25">
      <c r="A242" s="103" t="s">
        <v>1753</v>
      </c>
      <c r="B242" s="103">
        <f t="shared" si="35"/>
        <v>4</v>
      </c>
      <c r="C242" s="103" t="s">
        <v>417</v>
      </c>
      <c r="D242" s="103" t="s">
        <v>418</v>
      </c>
      <c r="E242" s="104">
        <f t="shared" si="36"/>
        <v>205968801</v>
      </c>
      <c r="F242" s="104">
        <f t="shared" si="42"/>
        <v>282877728</v>
      </c>
      <c r="G242" s="104">
        <f t="shared" si="43"/>
        <v>317418444</v>
      </c>
      <c r="H242" s="104">
        <f t="shared" si="37"/>
        <v>442686164</v>
      </c>
      <c r="I242" s="104">
        <f t="shared" si="32"/>
        <v>317418444</v>
      </c>
      <c r="J242" s="104">
        <f t="shared" si="33"/>
        <v>442686164</v>
      </c>
      <c r="K242" s="104">
        <f t="shared" si="34"/>
        <v>0</v>
      </c>
      <c r="L242" s="150"/>
      <c r="M242" s="104">
        <v>252768801</v>
      </c>
      <c r="N242" s="104">
        <v>246968801</v>
      </c>
      <c r="O242" s="104">
        <v>241168801</v>
      </c>
      <c r="P242" s="104">
        <v>235368801</v>
      </c>
      <c r="Q242" s="104">
        <v>229568801</v>
      </c>
      <c r="R242" s="104">
        <v>223768801</v>
      </c>
      <c r="S242" s="104">
        <v>217968801</v>
      </c>
      <c r="T242" s="104">
        <v>212168801</v>
      </c>
      <c r="U242" s="104">
        <v>212168801</v>
      </c>
      <c r="V242" s="104">
        <v>205968801</v>
      </c>
      <c r="W242" s="104">
        <v>205968801</v>
      </c>
      <c r="X242" s="104">
        <v>205968801</v>
      </c>
      <c r="Y242" s="104">
        <v>0</v>
      </c>
      <c r="Z242" s="104">
        <v>0</v>
      </c>
      <c r="AA242" s="104">
        <v>0</v>
      </c>
      <c r="AB242" s="104">
        <v>0</v>
      </c>
      <c r="AC242" s="104">
        <v>0</v>
      </c>
      <c r="AD242" s="104">
        <v>0</v>
      </c>
      <c r="AE242" s="104">
        <v>0</v>
      </c>
      <c r="AF242" s="104">
        <v>0</v>
      </c>
      <c r="AG242" s="104">
        <v>0</v>
      </c>
      <c r="AH242" s="104">
        <v>0</v>
      </c>
      <c r="AI242" s="104">
        <v>0</v>
      </c>
      <c r="AJ242" s="104">
        <v>282877728</v>
      </c>
      <c r="AK242" s="104">
        <v>282877728</v>
      </c>
      <c r="AL242" s="104">
        <v>282877728</v>
      </c>
      <c r="AM242" s="104">
        <v>282877728</v>
      </c>
      <c r="AN242" s="104">
        <v>282877728</v>
      </c>
      <c r="AO242" s="104">
        <v>282877728</v>
      </c>
      <c r="AP242" s="104">
        <v>282877728</v>
      </c>
      <c r="AQ242" s="104">
        <v>282877728</v>
      </c>
      <c r="AR242" s="104">
        <v>282877728</v>
      </c>
      <c r="AS242" s="104">
        <v>282877728</v>
      </c>
      <c r="AT242" s="104">
        <v>282877728</v>
      </c>
      <c r="AU242" s="104">
        <v>282877728</v>
      </c>
      <c r="AV242" s="104">
        <v>317418444</v>
      </c>
      <c r="AW242" s="104">
        <v>317418444</v>
      </c>
      <c r="AX242" s="104">
        <v>317418444</v>
      </c>
      <c r="AY242" s="104">
        <v>317418444</v>
      </c>
      <c r="AZ242" s="104">
        <v>317418444</v>
      </c>
      <c r="BA242" s="104">
        <v>317418444</v>
      </c>
      <c r="BB242" s="104">
        <v>317418444</v>
      </c>
      <c r="BC242" s="104">
        <v>317418444</v>
      </c>
      <c r="BD242" s="104">
        <v>317418444</v>
      </c>
      <c r="BE242" s="104">
        <v>317418444</v>
      </c>
      <c r="BF242" s="104">
        <v>317418444</v>
      </c>
      <c r="BG242" s="104">
        <v>317418444</v>
      </c>
      <c r="BH242" s="104">
        <v>442686164</v>
      </c>
      <c r="BI242" s="104">
        <v>442686164</v>
      </c>
      <c r="BJ242" s="104">
        <v>442686164</v>
      </c>
      <c r="BK242" s="104">
        <v>442686164</v>
      </c>
      <c r="BL242" s="104">
        <v>442686164</v>
      </c>
      <c r="BM242" s="104">
        <v>442686164</v>
      </c>
      <c r="BN242" s="104">
        <v>442686164</v>
      </c>
      <c r="BO242" s="104">
        <v>442686164</v>
      </c>
      <c r="BP242" s="104">
        <v>442686164</v>
      </c>
      <c r="BQ242" s="104"/>
      <c r="BR242" s="104"/>
      <c r="BS242" s="104"/>
      <c r="BT242" s="104"/>
      <c r="BU242" s="24" t="s">
        <v>2007</v>
      </c>
      <c r="BV242" s="144"/>
      <c r="BW242" s="144"/>
      <c r="BX242" s="144"/>
      <c r="BY242" s="144"/>
      <c r="BZ242" s="144"/>
      <c r="CA242" s="144"/>
      <c r="CB242" s="144"/>
      <c r="CC242" s="144"/>
      <c r="CD242" s="144"/>
      <c r="CE242" s="144"/>
      <c r="CF242" s="144"/>
      <c r="CG242" s="144"/>
    </row>
    <row r="243" spans="1:85" hidden="1" outlineLevel="2" x14ac:dyDescent="0.25">
      <c r="A243" s="105" t="s">
        <v>1753</v>
      </c>
      <c r="B243" s="105">
        <f t="shared" si="35"/>
        <v>6</v>
      </c>
      <c r="C243" s="105" t="s">
        <v>419</v>
      </c>
      <c r="D243" s="105" t="s">
        <v>420</v>
      </c>
      <c r="E243" s="26">
        <f t="shared" si="36"/>
        <v>205968801</v>
      </c>
      <c r="F243" s="26">
        <f t="shared" si="42"/>
        <v>282877728</v>
      </c>
      <c r="G243" s="26">
        <f t="shared" si="43"/>
        <v>317418444</v>
      </c>
      <c r="H243" s="26">
        <f t="shared" si="37"/>
        <v>442686164</v>
      </c>
      <c r="I243" s="26">
        <f t="shared" si="32"/>
        <v>317418444</v>
      </c>
      <c r="J243" s="26">
        <f t="shared" si="33"/>
        <v>442686164</v>
      </c>
      <c r="K243" s="26">
        <f t="shared" si="34"/>
        <v>0</v>
      </c>
      <c r="L243" s="150"/>
      <c r="M243" s="26">
        <v>252768801</v>
      </c>
      <c r="N243" s="26">
        <v>246968801</v>
      </c>
      <c r="O243" s="26">
        <v>241168801</v>
      </c>
      <c r="P243" s="26">
        <v>235368801</v>
      </c>
      <c r="Q243" s="26">
        <v>229568801</v>
      </c>
      <c r="R243" s="26">
        <v>223768801</v>
      </c>
      <c r="S243" s="26">
        <v>217968801</v>
      </c>
      <c r="T243" s="26">
        <v>212168801</v>
      </c>
      <c r="U243" s="26">
        <v>212168801</v>
      </c>
      <c r="V243" s="26">
        <v>205968801</v>
      </c>
      <c r="W243" s="26">
        <v>205968801</v>
      </c>
      <c r="X243" s="26">
        <v>205968801</v>
      </c>
      <c r="Y243" s="26">
        <v>0</v>
      </c>
      <c r="Z243" s="26">
        <v>0</v>
      </c>
      <c r="AA243" s="26">
        <v>0</v>
      </c>
      <c r="AB243" s="26">
        <v>0</v>
      </c>
      <c r="AC243" s="26">
        <v>0</v>
      </c>
      <c r="AD243" s="26">
        <v>0</v>
      </c>
      <c r="AE243" s="26">
        <v>0</v>
      </c>
      <c r="AF243" s="26">
        <v>0</v>
      </c>
      <c r="AG243" s="26">
        <v>0</v>
      </c>
      <c r="AH243" s="26">
        <v>0</v>
      </c>
      <c r="AI243" s="26">
        <v>0</v>
      </c>
      <c r="AJ243" s="26">
        <v>282877728</v>
      </c>
      <c r="AK243" s="26">
        <v>282877728</v>
      </c>
      <c r="AL243" s="26">
        <v>282877728</v>
      </c>
      <c r="AM243" s="26">
        <v>282877728</v>
      </c>
      <c r="AN243" s="26">
        <v>282877728</v>
      </c>
      <c r="AO243" s="26">
        <v>282877728</v>
      </c>
      <c r="AP243" s="26">
        <v>282877728</v>
      </c>
      <c r="AQ243" s="26">
        <v>282877728</v>
      </c>
      <c r="AR243" s="26">
        <v>282877728</v>
      </c>
      <c r="AS243" s="26">
        <v>282877728</v>
      </c>
      <c r="AT243" s="26">
        <v>282877728</v>
      </c>
      <c r="AU243" s="26">
        <v>282877728</v>
      </c>
      <c r="AV243" s="26">
        <v>317418444</v>
      </c>
      <c r="AW243" s="26">
        <v>317418444</v>
      </c>
      <c r="AX243" s="26">
        <v>317418444</v>
      </c>
      <c r="AY243" s="26">
        <v>317418444</v>
      </c>
      <c r="AZ243" s="26">
        <v>317418444</v>
      </c>
      <c r="BA243" s="26">
        <v>317418444</v>
      </c>
      <c r="BB243" s="26">
        <v>317418444</v>
      </c>
      <c r="BC243" s="26">
        <v>317418444</v>
      </c>
      <c r="BD243" s="26">
        <v>317418444</v>
      </c>
      <c r="BE243" s="26">
        <v>317418444</v>
      </c>
      <c r="BF243" s="26">
        <v>317418444</v>
      </c>
      <c r="BG243" s="26">
        <v>317418444</v>
      </c>
      <c r="BH243" s="26">
        <v>442686164</v>
      </c>
      <c r="BI243" s="26">
        <v>442686164</v>
      </c>
      <c r="BJ243" s="26">
        <v>442686164</v>
      </c>
      <c r="BK243" s="26">
        <v>442686164</v>
      </c>
      <c r="BL243" s="26">
        <v>442686164</v>
      </c>
      <c r="BM243" s="26">
        <v>442686164</v>
      </c>
      <c r="BN243" s="26">
        <v>442686164</v>
      </c>
      <c r="BO243" s="26">
        <v>442686164</v>
      </c>
      <c r="BP243" s="26">
        <v>442686164</v>
      </c>
      <c r="BQ243" s="26"/>
      <c r="BR243" s="26"/>
      <c r="BS243" s="26"/>
      <c r="BT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</row>
    <row r="244" spans="1:85" hidden="1" outlineLevel="1" collapsed="1" x14ac:dyDescent="0.25">
      <c r="A244" s="103" t="s">
        <v>1753</v>
      </c>
      <c r="B244" s="103">
        <f t="shared" si="35"/>
        <v>4</v>
      </c>
      <c r="C244" s="103" t="s">
        <v>421</v>
      </c>
      <c r="D244" s="103" t="s">
        <v>422</v>
      </c>
      <c r="E244" s="104">
        <f t="shared" si="36"/>
        <v>-185281872</v>
      </c>
      <c r="F244" s="104">
        <f t="shared" si="42"/>
        <v>-282877728</v>
      </c>
      <c r="G244" s="104">
        <f t="shared" si="43"/>
        <v>-317418444</v>
      </c>
      <c r="H244" s="104">
        <f t="shared" si="37"/>
        <v>-358756793</v>
      </c>
      <c r="I244" s="104">
        <f t="shared" si="32"/>
        <v>-317418444</v>
      </c>
      <c r="J244" s="104">
        <f t="shared" si="33"/>
        <v>-358756793</v>
      </c>
      <c r="K244" s="104">
        <f t="shared" si="34"/>
        <v>0</v>
      </c>
      <c r="L244" s="150"/>
      <c r="M244" s="104">
        <v>-164946257</v>
      </c>
      <c r="N244" s="104">
        <v>-164946257</v>
      </c>
      <c r="O244" s="104">
        <v>-164946257</v>
      </c>
      <c r="P244" s="104">
        <v>-164946257</v>
      </c>
      <c r="Q244" s="104">
        <v>-164946257</v>
      </c>
      <c r="R244" s="104">
        <v>-164946257</v>
      </c>
      <c r="S244" s="104">
        <v>-164946257</v>
      </c>
      <c r="T244" s="104">
        <v>-164946257</v>
      </c>
      <c r="U244" s="104">
        <v>-164946257</v>
      </c>
      <c r="V244" s="104">
        <v>-164946257</v>
      </c>
      <c r="W244" s="104">
        <v>-164946257</v>
      </c>
      <c r="X244" s="104">
        <v>-185281872</v>
      </c>
      <c r="Y244" s="104">
        <v>0</v>
      </c>
      <c r="Z244" s="104">
        <v>0</v>
      </c>
      <c r="AA244" s="104">
        <v>0</v>
      </c>
      <c r="AB244" s="104">
        <v>0</v>
      </c>
      <c r="AC244" s="104">
        <v>0</v>
      </c>
      <c r="AD244" s="104">
        <v>0</v>
      </c>
      <c r="AE244" s="104">
        <v>0</v>
      </c>
      <c r="AF244" s="104">
        <v>0</v>
      </c>
      <c r="AG244" s="104">
        <v>0</v>
      </c>
      <c r="AH244" s="104">
        <v>0</v>
      </c>
      <c r="AI244" s="104">
        <v>0</v>
      </c>
      <c r="AJ244" s="104">
        <v>-282877728</v>
      </c>
      <c r="AK244" s="104">
        <v>-282877728</v>
      </c>
      <c r="AL244" s="104">
        <v>-282877728</v>
      </c>
      <c r="AM244" s="104">
        <v>-282877728</v>
      </c>
      <c r="AN244" s="104">
        <v>-282877728</v>
      </c>
      <c r="AO244" s="104">
        <v>-282877728</v>
      </c>
      <c r="AP244" s="104">
        <v>-282877728</v>
      </c>
      <c r="AQ244" s="104">
        <v>-282877728</v>
      </c>
      <c r="AR244" s="104">
        <v>-282877728</v>
      </c>
      <c r="AS244" s="104">
        <v>-282877728</v>
      </c>
      <c r="AT244" s="104">
        <v>-282877728</v>
      </c>
      <c r="AU244" s="104">
        <v>-282877728</v>
      </c>
      <c r="AV244" s="104">
        <v>-317418444</v>
      </c>
      <c r="AW244" s="104">
        <v>-317418444</v>
      </c>
      <c r="AX244" s="104">
        <v>-317418444</v>
      </c>
      <c r="AY244" s="104">
        <v>-317418444</v>
      </c>
      <c r="AZ244" s="104">
        <v>-317418444</v>
      </c>
      <c r="BA244" s="104">
        <v>-317418444</v>
      </c>
      <c r="BB244" s="104">
        <v>-317418444</v>
      </c>
      <c r="BC244" s="104">
        <v>-317418444</v>
      </c>
      <c r="BD244" s="104">
        <v>-317418444</v>
      </c>
      <c r="BE244" s="104">
        <v>-317418444</v>
      </c>
      <c r="BF244" s="104">
        <v>-317418444</v>
      </c>
      <c r="BG244" s="104">
        <v>-317418444</v>
      </c>
      <c r="BH244" s="104">
        <v>-358756793</v>
      </c>
      <c r="BI244" s="104">
        <v>-358756793</v>
      </c>
      <c r="BJ244" s="104">
        <v>-358756793</v>
      </c>
      <c r="BK244" s="104">
        <v>-358756793</v>
      </c>
      <c r="BL244" s="104">
        <v>-358756793</v>
      </c>
      <c r="BM244" s="104">
        <v>-358756793</v>
      </c>
      <c r="BN244" s="104">
        <v>-358756793</v>
      </c>
      <c r="BO244" s="104">
        <v>-358756793</v>
      </c>
      <c r="BP244" s="104">
        <v>-358756793</v>
      </c>
      <c r="BQ244" s="104"/>
      <c r="BR244" s="104"/>
      <c r="BS244" s="104"/>
      <c r="BT244" s="104"/>
      <c r="BU244" s="24" t="s">
        <v>2007</v>
      </c>
      <c r="BV244" s="144"/>
      <c r="BW244" s="144"/>
      <c r="BX244" s="144"/>
      <c r="BY244" s="144"/>
      <c r="BZ244" s="144"/>
      <c r="CA244" s="144"/>
      <c r="CB244" s="144"/>
      <c r="CC244" s="144"/>
      <c r="CD244" s="144"/>
      <c r="CE244" s="144"/>
      <c r="CF244" s="144"/>
      <c r="CG244" s="144"/>
    </row>
    <row r="245" spans="1:85" hidden="1" outlineLevel="2" x14ac:dyDescent="0.25">
      <c r="A245" s="105" t="s">
        <v>1753</v>
      </c>
      <c r="B245" s="105">
        <f t="shared" si="35"/>
        <v>6</v>
      </c>
      <c r="C245" s="105" t="s">
        <v>423</v>
      </c>
      <c r="D245" s="105" t="s">
        <v>420</v>
      </c>
      <c r="E245" s="26">
        <f t="shared" si="36"/>
        <v>-185281872</v>
      </c>
      <c r="F245" s="26">
        <f t="shared" si="42"/>
        <v>0</v>
      </c>
      <c r="G245" s="26">
        <f t="shared" si="43"/>
        <v>0</v>
      </c>
      <c r="H245" s="26">
        <f t="shared" si="37"/>
        <v>-41338349</v>
      </c>
      <c r="I245" s="26">
        <f t="shared" si="32"/>
        <v>0</v>
      </c>
      <c r="J245" s="26">
        <f t="shared" si="33"/>
        <v>-41338349</v>
      </c>
      <c r="K245" s="26">
        <f t="shared" si="34"/>
        <v>0</v>
      </c>
      <c r="L245" s="150"/>
      <c r="M245" s="26">
        <v>-164946257</v>
      </c>
      <c r="N245" s="26">
        <v>-164946257</v>
      </c>
      <c r="O245" s="26">
        <v>-164946257</v>
      </c>
      <c r="P245" s="26">
        <v>-164946257</v>
      </c>
      <c r="Q245" s="26">
        <v>-164946257</v>
      </c>
      <c r="R245" s="26">
        <v>-164946257</v>
      </c>
      <c r="S245" s="26">
        <v>-164946257</v>
      </c>
      <c r="T245" s="26">
        <v>-164946257</v>
      </c>
      <c r="U245" s="26">
        <v>-164946257</v>
      </c>
      <c r="V245" s="26">
        <v>-164946257</v>
      </c>
      <c r="W245" s="26">
        <v>-164946257</v>
      </c>
      <c r="X245" s="26">
        <v>-185281872</v>
      </c>
      <c r="Y245" s="26">
        <v>0</v>
      </c>
      <c r="Z245" s="26">
        <v>0</v>
      </c>
      <c r="AA245" s="26">
        <v>0</v>
      </c>
      <c r="AB245" s="26">
        <v>0</v>
      </c>
      <c r="AC245" s="26">
        <v>0</v>
      </c>
      <c r="AD245" s="26">
        <v>0</v>
      </c>
      <c r="AE245" s="26">
        <v>0</v>
      </c>
      <c r="AF245" s="26">
        <v>0</v>
      </c>
      <c r="AG245" s="26">
        <v>0</v>
      </c>
      <c r="AH245" s="26">
        <v>0</v>
      </c>
      <c r="AI245" s="26">
        <v>0</v>
      </c>
      <c r="AJ245" s="26">
        <v>0</v>
      </c>
      <c r="AK245" s="26">
        <v>0</v>
      </c>
      <c r="AL245" s="26">
        <v>0</v>
      </c>
      <c r="AM245" s="26">
        <v>0</v>
      </c>
      <c r="AN245" s="26">
        <v>0</v>
      </c>
      <c r="AO245" s="26">
        <v>0</v>
      </c>
      <c r="AP245" s="26">
        <v>0</v>
      </c>
      <c r="AQ245" s="26">
        <v>0</v>
      </c>
      <c r="AR245" s="26">
        <v>0</v>
      </c>
      <c r="AS245" s="26">
        <v>0</v>
      </c>
      <c r="AT245" s="26">
        <v>0</v>
      </c>
      <c r="AU245" s="26">
        <v>0</v>
      </c>
      <c r="AV245" s="26">
        <v>0</v>
      </c>
      <c r="AW245" s="26">
        <v>0</v>
      </c>
      <c r="AX245" s="26">
        <v>0</v>
      </c>
      <c r="AY245" s="26">
        <v>0</v>
      </c>
      <c r="AZ245" s="26">
        <v>0</v>
      </c>
      <c r="BA245" s="26">
        <v>0</v>
      </c>
      <c r="BB245" s="26">
        <v>0</v>
      </c>
      <c r="BC245" s="26">
        <v>0</v>
      </c>
      <c r="BD245" s="26">
        <v>0</v>
      </c>
      <c r="BE245" s="26">
        <v>0</v>
      </c>
      <c r="BF245" s="26">
        <v>0</v>
      </c>
      <c r="BG245" s="26">
        <v>0</v>
      </c>
      <c r="BH245" s="26">
        <v>-41338349</v>
      </c>
      <c r="BI245" s="26">
        <v>-41338349</v>
      </c>
      <c r="BJ245" s="26">
        <v>-41338349</v>
      </c>
      <c r="BK245" s="26">
        <v>-41338349</v>
      </c>
      <c r="BL245" s="26">
        <v>-41338349</v>
      </c>
      <c r="BM245" s="26">
        <v>-41338349</v>
      </c>
      <c r="BN245" s="26">
        <v>-41338349</v>
      </c>
      <c r="BO245" s="26">
        <v>-41338349</v>
      </c>
      <c r="BP245" s="26">
        <v>-41338349</v>
      </c>
      <c r="BQ245" s="26"/>
      <c r="BR245" s="26"/>
      <c r="BS245" s="26"/>
      <c r="BT245" s="26"/>
      <c r="BU245" s="30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</row>
    <row r="246" spans="1:85" hidden="1" outlineLevel="2" x14ac:dyDescent="0.25">
      <c r="A246" s="105" t="s">
        <v>1753</v>
      </c>
      <c r="B246" s="105">
        <f t="shared" si="35"/>
        <v>6</v>
      </c>
      <c r="C246" s="105" t="s">
        <v>424</v>
      </c>
      <c r="D246" s="105" t="s">
        <v>425</v>
      </c>
      <c r="E246" s="26">
        <f t="shared" si="36"/>
        <v>0</v>
      </c>
      <c r="F246" s="26">
        <f t="shared" si="42"/>
        <v>-282877728</v>
      </c>
      <c r="G246" s="26">
        <f t="shared" si="43"/>
        <v>-317418444</v>
      </c>
      <c r="H246" s="26">
        <f t="shared" si="37"/>
        <v>-317418444</v>
      </c>
      <c r="I246" s="26">
        <f t="shared" si="32"/>
        <v>-317418444</v>
      </c>
      <c r="J246" s="26">
        <f t="shared" si="33"/>
        <v>-317418444</v>
      </c>
      <c r="K246" s="26">
        <f t="shared" si="34"/>
        <v>0</v>
      </c>
      <c r="L246" s="150"/>
      <c r="M246" s="26">
        <v>0</v>
      </c>
      <c r="N246" s="26">
        <v>0</v>
      </c>
      <c r="O246" s="26">
        <v>0</v>
      </c>
      <c r="P246" s="26">
        <v>0</v>
      </c>
      <c r="Q246" s="26">
        <v>0</v>
      </c>
      <c r="R246" s="26">
        <v>0</v>
      </c>
      <c r="S246" s="26">
        <v>0</v>
      </c>
      <c r="T246" s="26">
        <v>0</v>
      </c>
      <c r="U246" s="26">
        <v>0</v>
      </c>
      <c r="V246" s="26">
        <v>0</v>
      </c>
      <c r="W246" s="26">
        <v>0</v>
      </c>
      <c r="X246" s="26">
        <v>0</v>
      </c>
      <c r="Y246" s="26">
        <v>0</v>
      </c>
      <c r="Z246" s="26">
        <v>0</v>
      </c>
      <c r="AA246" s="26">
        <v>0</v>
      </c>
      <c r="AB246" s="26">
        <v>0</v>
      </c>
      <c r="AC246" s="26">
        <v>0</v>
      </c>
      <c r="AD246" s="26">
        <v>0</v>
      </c>
      <c r="AE246" s="26">
        <v>0</v>
      </c>
      <c r="AF246" s="26">
        <v>0</v>
      </c>
      <c r="AG246" s="26">
        <v>0</v>
      </c>
      <c r="AH246" s="26">
        <v>0</v>
      </c>
      <c r="AI246" s="26">
        <v>0</v>
      </c>
      <c r="AJ246" s="26">
        <v>-282877728</v>
      </c>
      <c r="AK246" s="26">
        <v>-282877728</v>
      </c>
      <c r="AL246" s="26">
        <v>-282877728</v>
      </c>
      <c r="AM246" s="26">
        <v>-282877728</v>
      </c>
      <c r="AN246" s="26">
        <v>-282877728</v>
      </c>
      <c r="AO246" s="26">
        <v>-282877728</v>
      </c>
      <c r="AP246" s="26">
        <v>-282877728</v>
      </c>
      <c r="AQ246" s="26">
        <v>-282877728</v>
      </c>
      <c r="AR246" s="26">
        <v>-282877728</v>
      </c>
      <c r="AS246" s="26">
        <v>-282877728</v>
      </c>
      <c r="AT246" s="26">
        <v>-282877728</v>
      </c>
      <c r="AU246" s="26">
        <v>-282877728</v>
      </c>
      <c r="AV246" s="26">
        <v>-317418444</v>
      </c>
      <c r="AW246" s="26">
        <v>-317418444</v>
      </c>
      <c r="AX246" s="26">
        <v>-317418444</v>
      </c>
      <c r="AY246" s="26">
        <v>-317418444</v>
      </c>
      <c r="AZ246" s="26">
        <v>-317418444</v>
      </c>
      <c r="BA246" s="26">
        <v>-317418444</v>
      </c>
      <c r="BB246" s="26">
        <v>-317418444</v>
      </c>
      <c r="BC246" s="26">
        <v>-317418444</v>
      </c>
      <c r="BD246" s="26">
        <v>-317418444</v>
      </c>
      <c r="BE246" s="26">
        <v>-317418444</v>
      </c>
      <c r="BF246" s="26">
        <v>-317418444</v>
      </c>
      <c r="BG246" s="26">
        <v>-317418444</v>
      </c>
      <c r="BH246" s="26">
        <v>-317418444</v>
      </c>
      <c r="BI246" s="26">
        <v>-317418444</v>
      </c>
      <c r="BJ246" s="26">
        <v>-317418444</v>
      </c>
      <c r="BK246" s="26">
        <v>-317418444</v>
      </c>
      <c r="BL246" s="26">
        <v>-317418444</v>
      </c>
      <c r="BM246" s="26">
        <v>-317418444</v>
      </c>
      <c r="BN246" s="26">
        <v>-317418444</v>
      </c>
      <c r="BO246" s="26">
        <v>-317418444</v>
      </c>
      <c r="BP246" s="26">
        <v>-317418444</v>
      </c>
      <c r="BQ246" s="26"/>
      <c r="BR246" s="26"/>
      <c r="BS246" s="26"/>
      <c r="BT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</row>
    <row r="247" spans="1:85" hidden="1" outlineLevel="1" x14ac:dyDescent="0.25">
      <c r="A247" s="101" t="s">
        <v>1753</v>
      </c>
      <c r="B247" s="101">
        <f t="shared" si="35"/>
        <v>2</v>
      </c>
      <c r="C247" s="101" t="s">
        <v>426</v>
      </c>
      <c r="D247" s="101" t="s">
        <v>427</v>
      </c>
      <c r="E247" s="102">
        <f t="shared" si="36"/>
        <v>0</v>
      </c>
      <c r="F247" s="102">
        <f t="shared" si="42"/>
        <v>0</v>
      </c>
      <c r="G247" s="102">
        <f t="shared" si="43"/>
        <v>0</v>
      </c>
      <c r="H247" s="102">
        <f t="shared" si="37"/>
        <v>0</v>
      </c>
      <c r="I247" s="102">
        <f t="shared" si="32"/>
        <v>0</v>
      </c>
      <c r="J247" s="102">
        <f t="shared" si="33"/>
        <v>0</v>
      </c>
      <c r="K247" s="102">
        <f t="shared" si="34"/>
        <v>0</v>
      </c>
      <c r="L247" s="150"/>
      <c r="M247" s="102">
        <v>0</v>
      </c>
      <c r="N247" s="102">
        <v>0</v>
      </c>
      <c r="O247" s="102">
        <v>0</v>
      </c>
      <c r="P247" s="102">
        <v>0</v>
      </c>
      <c r="Q247" s="102">
        <v>0</v>
      </c>
      <c r="R247" s="102">
        <v>0</v>
      </c>
      <c r="S247" s="102">
        <v>0</v>
      </c>
      <c r="T247" s="102">
        <v>0</v>
      </c>
      <c r="U247" s="102">
        <v>0</v>
      </c>
      <c r="V247" s="102">
        <v>0</v>
      </c>
      <c r="W247" s="102">
        <v>0</v>
      </c>
      <c r="X247" s="102">
        <v>0</v>
      </c>
      <c r="Y247" s="102">
        <v>0</v>
      </c>
      <c r="Z247" s="102">
        <v>0</v>
      </c>
      <c r="AA247" s="102">
        <v>0</v>
      </c>
      <c r="AB247" s="102">
        <v>0</v>
      </c>
      <c r="AC247" s="102">
        <v>0</v>
      </c>
      <c r="AD247" s="102">
        <v>0</v>
      </c>
      <c r="AE247" s="102">
        <v>0</v>
      </c>
      <c r="AF247" s="102">
        <v>0</v>
      </c>
      <c r="AG247" s="102">
        <v>0</v>
      </c>
      <c r="AH247" s="102">
        <v>0</v>
      </c>
      <c r="AI247" s="102">
        <v>0</v>
      </c>
      <c r="AJ247" s="102">
        <v>0</v>
      </c>
      <c r="AK247" s="102">
        <v>0</v>
      </c>
      <c r="AL247" s="102">
        <v>0</v>
      </c>
      <c r="AM247" s="102">
        <v>0</v>
      </c>
      <c r="AN247" s="102">
        <v>0</v>
      </c>
      <c r="AO247" s="102">
        <v>0</v>
      </c>
      <c r="AP247" s="102">
        <v>0</v>
      </c>
      <c r="AQ247" s="102">
        <v>0</v>
      </c>
      <c r="AR247" s="102">
        <v>0</v>
      </c>
      <c r="AS247" s="102">
        <v>0</v>
      </c>
      <c r="AT247" s="102">
        <v>0</v>
      </c>
      <c r="AU247" s="102">
        <v>0</v>
      </c>
      <c r="AV247" s="102">
        <v>0</v>
      </c>
      <c r="AW247" s="102">
        <v>0</v>
      </c>
      <c r="AX247" s="102">
        <v>0</v>
      </c>
      <c r="AY247" s="102">
        <v>0</v>
      </c>
      <c r="AZ247" s="102">
        <v>0</v>
      </c>
      <c r="BA247" s="102">
        <v>0</v>
      </c>
      <c r="BB247" s="102">
        <v>0</v>
      </c>
      <c r="BC247" s="102">
        <v>0</v>
      </c>
      <c r="BD247" s="102">
        <v>0</v>
      </c>
      <c r="BE247" s="102">
        <v>0</v>
      </c>
      <c r="BF247" s="102">
        <v>0</v>
      </c>
      <c r="BG247" s="102">
        <v>0</v>
      </c>
      <c r="BH247" s="102">
        <v>0</v>
      </c>
      <c r="BI247" s="102">
        <v>0</v>
      </c>
      <c r="BJ247" s="102">
        <v>0</v>
      </c>
      <c r="BK247" s="102">
        <v>0</v>
      </c>
      <c r="BL247" s="102">
        <v>0</v>
      </c>
      <c r="BM247" s="102">
        <v>0</v>
      </c>
      <c r="BN247" s="102">
        <v>0</v>
      </c>
      <c r="BO247" s="102">
        <v>0</v>
      </c>
      <c r="BP247" s="102">
        <v>0</v>
      </c>
      <c r="BQ247" s="102"/>
      <c r="BR247" s="102"/>
      <c r="BS247" s="102"/>
      <c r="BT247" s="102"/>
      <c r="BV247" s="143"/>
      <c r="BW247" s="143"/>
      <c r="BX247" s="143"/>
      <c r="BY247" s="143"/>
      <c r="BZ247" s="143"/>
      <c r="CA247" s="143"/>
      <c r="CB247" s="143"/>
      <c r="CC247" s="143"/>
      <c r="CD247" s="143"/>
      <c r="CE247" s="143"/>
      <c r="CF247" s="143"/>
      <c r="CG247" s="143"/>
    </row>
    <row r="248" spans="1:85" hidden="1" outlineLevel="1" x14ac:dyDescent="0.25">
      <c r="A248" s="101" t="s">
        <v>1753</v>
      </c>
      <c r="B248" s="101">
        <f t="shared" si="35"/>
        <v>2</v>
      </c>
      <c r="C248" s="101" t="s">
        <v>428</v>
      </c>
      <c r="D248" s="101" t="s">
        <v>429</v>
      </c>
      <c r="E248" s="102">
        <f t="shared" si="36"/>
        <v>56749227</v>
      </c>
      <c r="F248" s="102">
        <f t="shared" si="42"/>
        <v>169400340.97</v>
      </c>
      <c r="G248" s="102">
        <f t="shared" si="43"/>
        <v>175481794.44999999</v>
      </c>
      <c r="H248" s="102">
        <f t="shared" si="37"/>
        <v>184824713.93000001</v>
      </c>
      <c r="I248" s="102">
        <f t="shared" si="32"/>
        <v>172590419.09999999</v>
      </c>
      <c r="J248" s="102">
        <f t="shared" si="33"/>
        <v>195563746.93000001</v>
      </c>
      <c r="K248" s="102">
        <f t="shared" si="34"/>
        <v>0</v>
      </c>
      <c r="L248" s="150"/>
      <c r="M248" s="102">
        <v>966509280</v>
      </c>
      <c r="N248" s="102">
        <v>966509280</v>
      </c>
      <c r="O248" s="102">
        <v>52124719</v>
      </c>
      <c r="P248" s="102">
        <v>52124719</v>
      </c>
      <c r="Q248" s="102">
        <v>52124719</v>
      </c>
      <c r="R248" s="102">
        <v>60120414</v>
      </c>
      <c r="S248" s="102">
        <v>64305279</v>
      </c>
      <c r="T248" s="102">
        <v>64305279</v>
      </c>
      <c r="U248" s="102">
        <v>64305279</v>
      </c>
      <c r="V248" s="102">
        <v>64305279</v>
      </c>
      <c r="W248" s="102">
        <v>64305279</v>
      </c>
      <c r="X248" s="102">
        <v>56749227</v>
      </c>
      <c r="Y248" s="102">
        <v>29809028.129999999</v>
      </c>
      <c r="Z248" s="102">
        <v>32973887.260000002</v>
      </c>
      <c r="AA248" s="102">
        <v>63056933</v>
      </c>
      <c r="AB248" s="102">
        <v>131290927.95999999</v>
      </c>
      <c r="AC248" s="102">
        <v>128240820.52</v>
      </c>
      <c r="AD248" s="102">
        <v>143796635.08000001</v>
      </c>
      <c r="AE248" s="102">
        <v>143570456.47</v>
      </c>
      <c r="AF248" s="102">
        <v>180430893.97</v>
      </c>
      <c r="AG248" s="102">
        <v>180359535.72999999</v>
      </c>
      <c r="AH248" s="102">
        <v>178111237.47999999</v>
      </c>
      <c r="AI248" s="102">
        <v>173755789.22</v>
      </c>
      <c r="AJ248" s="102">
        <v>169400340.97</v>
      </c>
      <c r="AK248" s="102">
        <v>168745568.84999999</v>
      </c>
      <c r="AL248" s="102">
        <v>166852449.25999999</v>
      </c>
      <c r="AM248" s="102">
        <v>169105083.83000001</v>
      </c>
      <c r="AN248" s="102">
        <v>172322511.38999999</v>
      </c>
      <c r="AO248" s="102">
        <v>172518735.33000001</v>
      </c>
      <c r="AP248" s="102">
        <v>186475586.19999999</v>
      </c>
      <c r="AQ248" s="102">
        <v>187703485.08000001</v>
      </c>
      <c r="AR248" s="102">
        <v>187354207.06999999</v>
      </c>
      <c r="AS248" s="102">
        <v>186344448.69</v>
      </c>
      <c r="AT248" s="102">
        <v>187557935.99000001</v>
      </c>
      <c r="AU248" s="102">
        <v>181519865.19999999</v>
      </c>
      <c r="AV248" s="102">
        <v>175481794.44999999</v>
      </c>
      <c r="AW248" s="102">
        <v>169443723.68000001</v>
      </c>
      <c r="AX248" s="102">
        <v>163405652.94</v>
      </c>
      <c r="AY248" s="102">
        <v>170808777.13999999</v>
      </c>
      <c r="AZ248" s="102">
        <v>164474755.43000001</v>
      </c>
      <c r="BA248" s="102">
        <v>158140733.61000001</v>
      </c>
      <c r="BB248" s="102">
        <v>161824563.88</v>
      </c>
      <c r="BC248" s="102">
        <v>159886862.31</v>
      </c>
      <c r="BD248" s="102">
        <v>172590419.09999999</v>
      </c>
      <c r="BE248" s="102">
        <v>165792173.93000001</v>
      </c>
      <c r="BF248" s="102">
        <v>162549257.93000001</v>
      </c>
      <c r="BG248" s="102">
        <v>164507796.93000001</v>
      </c>
      <c r="BH248" s="102">
        <v>184824713.93000001</v>
      </c>
      <c r="BI248" s="102">
        <v>176978474.93000001</v>
      </c>
      <c r="BJ248" s="102">
        <v>197685262.93000001</v>
      </c>
      <c r="BK248" s="102">
        <v>189045883.93000001</v>
      </c>
      <c r="BL248" s="102">
        <v>181262547.93000001</v>
      </c>
      <c r="BM248" s="102">
        <v>179762976.93000001</v>
      </c>
      <c r="BN248" s="102">
        <v>202815534.93000001</v>
      </c>
      <c r="BO248" s="102">
        <v>198631286.93000001</v>
      </c>
      <c r="BP248" s="102">
        <v>195563746.93000001</v>
      </c>
      <c r="BQ248" s="102"/>
      <c r="BR248" s="102"/>
      <c r="BS248" s="102"/>
      <c r="BT248" s="102"/>
      <c r="BU248" s="24" t="s">
        <v>2007</v>
      </c>
      <c r="BV248" s="143"/>
      <c r="BW248" s="143"/>
      <c r="BX248" s="143"/>
      <c r="BY248" s="143"/>
      <c r="BZ248" s="143"/>
      <c r="CA248" s="143"/>
      <c r="CB248" s="143"/>
      <c r="CC248" s="143"/>
      <c r="CD248" s="143"/>
      <c r="CE248" s="143"/>
      <c r="CF248" s="143"/>
      <c r="CG248" s="143"/>
    </row>
    <row r="249" spans="1:85" hidden="1" outlineLevel="1" x14ac:dyDescent="0.25">
      <c r="A249" s="103" t="s">
        <v>1753</v>
      </c>
      <c r="B249" s="103">
        <f t="shared" si="35"/>
        <v>4</v>
      </c>
      <c r="C249" s="103" t="s">
        <v>430</v>
      </c>
      <c r="D249" s="103" t="s">
        <v>431</v>
      </c>
      <c r="E249" s="104">
        <f t="shared" si="36"/>
        <v>0</v>
      </c>
      <c r="F249" s="104">
        <f t="shared" si="42"/>
        <v>0</v>
      </c>
      <c r="G249" s="104">
        <f t="shared" si="43"/>
        <v>0</v>
      </c>
      <c r="H249" s="104">
        <f t="shared" si="37"/>
        <v>0</v>
      </c>
      <c r="I249" s="104">
        <f t="shared" si="32"/>
        <v>0</v>
      </c>
      <c r="J249" s="104">
        <f t="shared" si="33"/>
        <v>0</v>
      </c>
      <c r="K249" s="104">
        <f t="shared" si="34"/>
        <v>0</v>
      </c>
      <c r="L249" s="150"/>
      <c r="M249" s="104">
        <v>0</v>
      </c>
      <c r="N249" s="104">
        <v>0</v>
      </c>
      <c r="O249" s="104">
        <v>0</v>
      </c>
      <c r="P249" s="104">
        <v>0</v>
      </c>
      <c r="Q249" s="104">
        <v>0</v>
      </c>
      <c r="R249" s="104">
        <v>0</v>
      </c>
      <c r="S249" s="104">
        <v>0</v>
      </c>
      <c r="T249" s="104">
        <v>0</v>
      </c>
      <c r="U249" s="104">
        <v>0</v>
      </c>
      <c r="V249" s="104">
        <v>0</v>
      </c>
      <c r="W249" s="104">
        <v>0</v>
      </c>
      <c r="X249" s="104">
        <v>0</v>
      </c>
      <c r="Y249" s="104">
        <v>0</v>
      </c>
      <c r="Z249" s="104">
        <v>0</v>
      </c>
      <c r="AA249" s="104">
        <v>0</v>
      </c>
      <c r="AB249" s="104">
        <v>0</v>
      </c>
      <c r="AC249" s="104">
        <v>0</v>
      </c>
      <c r="AD249" s="104">
        <v>0</v>
      </c>
      <c r="AE249" s="104">
        <v>0</v>
      </c>
      <c r="AF249" s="104">
        <v>0</v>
      </c>
      <c r="AG249" s="104">
        <v>0</v>
      </c>
      <c r="AH249" s="104">
        <v>0</v>
      </c>
      <c r="AI249" s="104">
        <v>0</v>
      </c>
      <c r="AJ249" s="104">
        <v>0</v>
      </c>
      <c r="AK249" s="104">
        <v>0</v>
      </c>
      <c r="AL249" s="104">
        <v>0</v>
      </c>
      <c r="AM249" s="104">
        <v>0</v>
      </c>
      <c r="AN249" s="104">
        <v>0</v>
      </c>
      <c r="AO249" s="104">
        <v>0</v>
      </c>
      <c r="AP249" s="104">
        <v>0</v>
      </c>
      <c r="AQ249" s="104">
        <v>0</v>
      </c>
      <c r="AR249" s="104">
        <v>0</v>
      </c>
      <c r="AS249" s="104">
        <v>0</v>
      </c>
      <c r="AT249" s="104">
        <v>0</v>
      </c>
      <c r="AU249" s="104">
        <v>0</v>
      </c>
      <c r="AV249" s="104">
        <v>0</v>
      </c>
      <c r="AW249" s="104">
        <v>0</v>
      </c>
      <c r="AX249" s="104">
        <v>0</v>
      </c>
      <c r="AY249" s="104">
        <v>0</v>
      </c>
      <c r="AZ249" s="104">
        <v>0</v>
      </c>
      <c r="BA249" s="104">
        <v>0</v>
      </c>
      <c r="BB249" s="104">
        <v>0</v>
      </c>
      <c r="BC249" s="104">
        <v>0</v>
      </c>
      <c r="BD249" s="104">
        <v>0</v>
      </c>
      <c r="BE249" s="104">
        <v>0</v>
      </c>
      <c r="BF249" s="104">
        <v>0</v>
      </c>
      <c r="BG249" s="104">
        <v>0</v>
      </c>
      <c r="BH249" s="104">
        <v>0</v>
      </c>
      <c r="BI249" s="104">
        <v>0</v>
      </c>
      <c r="BJ249" s="104">
        <v>0</v>
      </c>
      <c r="BK249" s="104">
        <v>0</v>
      </c>
      <c r="BL249" s="104">
        <v>0</v>
      </c>
      <c r="BM249" s="104">
        <v>0</v>
      </c>
      <c r="BN249" s="104">
        <v>0</v>
      </c>
      <c r="BO249" s="104">
        <v>0</v>
      </c>
      <c r="BP249" s="104">
        <v>0</v>
      </c>
      <c r="BQ249" s="104"/>
      <c r="BR249" s="104"/>
      <c r="BS249" s="104"/>
      <c r="BT249" s="104"/>
      <c r="BV249" s="144"/>
      <c r="BW249" s="144"/>
      <c r="BX249" s="144"/>
      <c r="BY249" s="144"/>
      <c r="BZ249" s="144"/>
      <c r="CA249" s="144"/>
      <c r="CB249" s="144"/>
      <c r="CC249" s="144"/>
      <c r="CD249" s="144"/>
      <c r="CE249" s="144"/>
      <c r="CF249" s="144"/>
      <c r="CG249" s="144"/>
    </row>
    <row r="250" spans="1:85" hidden="1" outlineLevel="1" collapsed="1" x14ac:dyDescent="0.25">
      <c r="A250" s="103" t="s">
        <v>1753</v>
      </c>
      <c r="B250" s="103">
        <f t="shared" si="35"/>
        <v>4</v>
      </c>
      <c r="C250" s="103" t="s">
        <v>432</v>
      </c>
      <c r="D250" s="103" t="s">
        <v>433</v>
      </c>
      <c r="E250" s="104">
        <f t="shared" si="36"/>
        <v>0</v>
      </c>
      <c r="F250" s="104">
        <f t="shared" si="42"/>
        <v>0</v>
      </c>
      <c r="G250" s="104">
        <f t="shared" si="43"/>
        <v>0</v>
      </c>
      <c r="H250" s="104">
        <f t="shared" si="37"/>
        <v>0</v>
      </c>
      <c r="I250" s="104">
        <f t="shared" si="32"/>
        <v>0</v>
      </c>
      <c r="J250" s="104">
        <f t="shared" si="33"/>
        <v>0</v>
      </c>
      <c r="K250" s="104">
        <f t="shared" si="34"/>
        <v>0</v>
      </c>
      <c r="L250" s="150"/>
      <c r="M250" s="104">
        <v>2001586105</v>
      </c>
      <c r="N250" s="104">
        <v>2001586105</v>
      </c>
      <c r="O250" s="104">
        <v>0</v>
      </c>
      <c r="P250" s="104">
        <v>0</v>
      </c>
      <c r="Q250" s="104">
        <v>0</v>
      </c>
      <c r="R250" s="104">
        <v>0</v>
      </c>
      <c r="S250" s="104">
        <v>0</v>
      </c>
      <c r="T250" s="104">
        <v>0</v>
      </c>
      <c r="U250" s="104">
        <v>0</v>
      </c>
      <c r="V250" s="104">
        <v>0</v>
      </c>
      <c r="W250" s="104">
        <v>0</v>
      </c>
      <c r="X250" s="104">
        <v>0</v>
      </c>
      <c r="Y250" s="104">
        <v>0</v>
      </c>
      <c r="Z250" s="104">
        <v>0</v>
      </c>
      <c r="AA250" s="104">
        <v>0</v>
      </c>
      <c r="AB250" s="104">
        <v>0</v>
      </c>
      <c r="AC250" s="104">
        <v>0</v>
      </c>
      <c r="AD250" s="104">
        <v>0</v>
      </c>
      <c r="AE250" s="104">
        <v>0</v>
      </c>
      <c r="AF250" s="104">
        <v>0</v>
      </c>
      <c r="AG250" s="104">
        <v>0</v>
      </c>
      <c r="AH250" s="104">
        <v>0</v>
      </c>
      <c r="AI250" s="104">
        <v>0</v>
      </c>
      <c r="AJ250" s="104">
        <v>0</v>
      </c>
      <c r="AK250" s="104">
        <v>0</v>
      </c>
      <c r="AL250" s="104">
        <v>0</v>
      </c>
      <c r="AM250" s="104">
        <v>0</v>
      </c>
      <c r="AN250" s="104">
        <v>0</v>
      </c>
      <c r="AO250" s="104">
        <v>0</v>
      </c>
      <c r="AP250" s="104">
        <v>0</v>
      </c>
      <c r="AQ250" s="104">
        <v>0</v>
      </c>
      <c r="AR250" s="104">
        <v>0</v>
      </c>
      <c r="AS250" s="104">
        <v>0</v>
      </c>
      <c r="AT250" s="104">
        <v>0</v>
      </c>
      <c r="AU250" s="104">
        <v>0</v>
      </c>
      <c r="AV250" s="104">
        <v>0</v>
      </c>
      <c r="AW250" s="104">
        <v>0</v>
      </c>
      <c r="AX250" s="104">
        <v>0</v>
      </c>
      <c r="AY250" s="104">
        <v>0</v>
      </c>
      <c r="AZ250" s="104">
        <v>0</v>
      </c>
      <c r="BA250" s="104">
        <v>0</v>
      </c>
      <c r="BB250" s="104">
        <v>0</v>
      </c>
      <c r="BC250" s="104">
        <v>0</v>
      </c>
      <c r="BD250" s="104">
        <v>0</v>
      </c>
      <c r="BE250" s="104">
        <v>0</v>
      </c>
      <c r="BF250" s="104">
        <v>0</v>
      </c>
      <c r="BG250" s="104">
        <v>0</v>
      </c>
      <c r="BH250" s="104">
        <v>0</v>
      </c>
      <c r="BI250" s="104">
        <v>0</v>
      </c>
      <c r="BJ250" s="104">
        <v>0</v>
      </c>
      <c r="BK250" s="104">
        <v>0</v>
      </c>
      <c r="BL250" s="104">
        <v>0</v>
      </c>
      <c r="BM250" s="104">
        <v>0</v>
      </c>
      <c r="BN250" s="104">
        <v>0</v>
      </c>
      <c r="BO250" s="104">
        <v>0</v>
      </c>
      <c r="BP250" s="104">
        <v>0</v>
      </c>
      <c r="BQ250" s="104"/>
      <c r="BR250" s="104"/>
      <c r="BS250" s="104"/>
      <c r="BT250" s="104"/>
      <c r="BV250" s="144"/>
      <c r="BW250" s="144"/>
      <c r="BX250" s="144"/>
      <c r="BY250" s="144"/>
      <c r="BZ250" s="144"/>
      <c r="CA250" s="144"/>
      <c r="CB250" s="144"/>
      <c r="CC250" s="144"/>
      <c r="CD250" s="144"/>
      <c r="CE250" s="144"/>
      <c r="CF250" s="144"/>
      <c r="CG250" s="144"/>
    </row>
    <row r="251" spans="1:85" hidden="1" outlineLevel="2" x14ac:dyDescent="0.25">
      <c r="A251" s="105" t="s">
        <v>1753</v>
      </c>
      <c r="B251" s="105">
        <f t="shared" si="35"/>
        <v>6</v>
      </c>
      <c r="C251" s="105" t="s">
        <v>434</v>
      </c>
      <c r="D251" s="105" t="s">
        <v>435</v>
      </c>
      <c r="E251" s="26">
        <f t="shared" si="36"/>
        <v>0</v>
      </c>
      <c r="F251" s="26">
        <f t="shared" si="42"/>
        <v>0</v>
      </c>
      <c r="G251" s="26">
        <f t="shared" si="43"/>
        <v>0</v>
      </c>
      <c r="H251" s="26">
        <f t="shared" si="37"/>
        <v>0</v>
      </c>
      <c r="I251" s="26">
        <f t="shared" si="32"/>
        <v>0</v>
      </c>
      <c r="J251" s="26">
        <f t="shared" si="33"/>
        <v>0</v>
      </c>
      <c r="K251" s="26">
        <f t="shared" si="34"/>
        <v>0</v>
      </c>
      <c r="L251" s="150"/>
      <c r="M251" s="26">
        <v>0</v>
      </c>
      <c r="N251" s="26">
        <v>0</v>
      </c>
      <c r="O251" s="26">
        <v>0</v>
      </c>
      <c r="P251" s="26">
        <v>0</v>
      </c>
      <c r="Q251" s="26">
        <v>0</v>
      </c>
      <c r="R251" s="26">
        <v>0</v>
      </c>
      <c r="S251" s="26">
        <v>0</v>
      </c>
      <c r="T251" s="26">
        <v>0</v>
      </c>
      <c r="U251" s="26">
        <v>0</v>
      </c>
      <c r="V251" s="26">
        <v>0</v>
      </c>
      <c r="W251" s="26">
        <v>0</v>
      </c>
      <c r="X251" s="26">
        <v>0</v>
      </c>
      <c r="Y251" s="26">
        <v>0</v>
      </c>
      <c r="Z251" s="26">
        <v>0</v>
      </c>
      <c r="AA251" s="26">
        <v>0</v>
      </c>
      <c r="AB251" s="26">
        <v>0</v>
      </c>
      <c r="AC251" s="26">
        <v>0</v>
      </c>
      <c r="AD251" s="26">
        <v>0</v>
      </c>
      <c r="AE251" s="26">
        <v>0</v>
      </c>
      <c r="AF251" s="26">
        <v>0</v>
      </c>
      <c r="AG251" s="26">
        <v>0</v>
      </c>
      <c r="AH251" s="26">
        <v>0</v>
      </c>
      <c r="AI251" s="26">
        <v>0</v>
      </c>
      <c r="AJ251" s="26">
        <v>0</v>
      </c>
      <c r="AK251" s="26">
        <v>0</v>
      </c>
      <c r="AL251" s="26">
        <v>0</v>
      </c>
      <c r="AM251" s="26">
        <v>0</v>
      </c>
      <c r="AN251" s="26">
        <v>0</v>
      </c>
      <c r="AO251" s="26">
        <v>0</v>
      </c>
      <c r="AP251" s="26">
        <v>0</v>
      </c>
      <c r="AQ251" s="26">
        <v>0</v>
      </c>
      <c r="AR251" s="26">
        <v>0</v>
      </c>
      <c r="AS251" s="26">
        <v>0</v>
      </c>
      <c r="AT251" s="26">
        <v>0</v>
      </c>
      <c r="AU251" s="26">
        <v>0</v>
      </c>
      <c r="AV251" s="26">
        <v>0</v>
      </c>
      <c r="AW251" s="26">
        <v>0</v>
      </c>
      <c r="AX251" s="26">
        <v>0</v>
      </c>
      <c r="AY251" s="26">
        <v>0</v>
      </c>
      <c r="AZ251" s="26">
        <v>0</v>
      </c>
      <c r="BA251" s="26">
        <v>0</v>
      </c>
      <c r="BB251" s="26">
        <v>0</v>
      </c>
      <c r="BC251" s="26">
        <v>0</v>
      </c>
      <c r="BD251" s="26">
        <v>0</v>
      </c>
      <c r="BE251" s="26">
        <v>0</v>
      </c>
      <c r="BF251" s="26">
        <v>0</v>
      </c>
      <c r="BG251" s="26">
        <v>0</v>
      </c>
      <c r="BH251" s="26">
        <v>0</v>
      </c>
      <c r="BI251" s="26">
        <v>0</v>
      </c>
      <c r="BJ251" s="26">
        <v>0</v>
      </c>
      <c r="BK251" s="26">
        <v>0</v>
      </c>
      <c r="BL251" s="26">
        <v>0</v>
      </c>
      <c r="BM251" s="26">
        <v>0</v>
      </c>
      <c r="BN251" s="26">
        <v>0</v>
      </c>
      <c r="BO251" s="26">
        <v>0</v>
      </c>
      <c r="BP251" s="26">
        <v>0</v>
      </c>
      <c r="BQ251" s="26"/>
      <c r="BR251" s="26"/>
      <c r="BS251" s="26"/>
      <c r="BT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</row>
    <row r="252" spans="1:85" hidden="1" outlineLevel="2" collapsed="1" x14ac:dyDescent="0.25">
      <c r="A252" s="105" t="s">
        <v>1753</v>
      </c>
      <c r="B252" s="105">
        <f t="shared" si="35"/>
        <v>6</v>
      </c>
      <c r="C252" s="105" t="s">
        <v>436</v>
      </c>
      <c r="D252" s="105" t="s">
        <v>437</v>
      </c>
      <c r="E252" s="26">
        <f t="shared" si="36"/>
        <v>0</v>
      </c>
      <c r="F252" s="26">
        <f t="shared" si="42"/>
        <v>0</v>
      </c>
      <c r="G252" s="26">
        <f t="shared" si="43"/>
        <v>0</v>
      </c>
      <c r="H252" s="26">
        <f t="shared" si="37"/>
        <v>0</v>
      </c>
      <c r="I252" s="26">
        <f t="shared" si="32"/>
        <v>0</v>
      </c>
      <c r="J252" s="26">
        <f t="shared" si="33"/>
        <v>0</v>
      </c>
      <c r="K252" s="26">
        <f t="shared" si="34"/>
        <v>0</v>
      </c>
      <c r="L252" s="150"/>
      <c r="M252" s="26">
        <v>894060315</v>
      </c>
      <c r="N252" s="26">
        <v>894060315</v>
      </c>
      <c r="O252" s="26">
        <v>0</v>
      </c>
      <c r="P252" s="26">
        <v>0</v>
      </c>
      <c r="Q252" s="26">
        <v>0</v>
      </c>
      <c r="R252" s="26">
        <v>0</v>
      </c>
      <c r="S252" s="26">
        <v>0</v>
      </c>
      <c r="T252" s="26">
        <v>0</v>
      </c>
      <c r="U252" s="26">
        <v>0</v>
      </c>
      <c r="V252" s="26">
        <v>0</v>
      </c>
      <c r="W252" s="26">
        <v>0</v>
      </c>
      <c r="X252" s="26">
        <v>0</v>
      </c>
      <c r="Y252" s="26">
        <v>0</v>
      </c>
      <c r="Z252" s="26">
        <v>0</v>
      </c>
      <c r="AA252" s="26">
        <v>0</v>
      </c>
      <c r="AB252" s="26">
        <v>0</v>
      </c>
      <c r="AC252" s="26">
        <v>0</v>
      </c>
      <c r="AD252" s="26">
        <v>0</v>
      </c>
      <c r="AE252" s="26">
        <v>0</v>
      </c>
      <c r="AF252" s="26">
        <v>0</v>
      </c>
      <c r="AG252" s="26">
        <v>0</v>
      </c>
      <c r="AH252" s="26">
        <v>0</v>
      </c>
      <c r="AI252" s="26">
        <v>0</v>
      </c>
      <c r="AJ252" s="26">
        <v>0</v>
      </c>
      <c r="AK252" s="26">
        <v>0</v>
      </c>
      <c r="AL252" s="26">
        <v>0</v>
      </c>
      <c r="AM252" s="26">
        <v>0</v>
      </c>
      <c r="AN252" s="26">
        <v>0</v>
      </c>
      <c r="AO252" s="26">
        <v>0</v>
      </c>
      <c r="AP252" s="26">
        <v>0</v>
      </c>
      <c r="AQ252" s="26">
        <v>0</v>
      </c>
      <c r="AR252" s="26">
        <v>0</v>
      </c>
      <c r="AS252" s="26">
        <v>0</v>
      </c>
      <c r="AT252" s="26">
        <v>0</v>
      </c>
      <c r="AU252" s="26">
        <v>0</v>
      </c>
      <c r="AV252" s="26">
        <v>0</v>
      </c>
      <c r="AW252" s="26">
        <v>0</v>
      </c>
      <c r="AX252" s="26">
        <v>0</v>
      </c>
      <c r="AY252" s="26">
        <v>0</v>
      </c>
      <c r="AZ252" s="26">
        <v>0</v>
      </c>
      <c r="BA252" s="26">
        <v>0</v>
      </c>
      <c r="BB252" s="26">
        <v>0</v>
      </c>
      <c r="BC252" s="26">
        <v>0</v>
      </c>
      <c r="BD252" s="26">
        <v>0</v>
      </c>
      <c r="BE252" s="26">
        <v>0</v>
      </c>
      <c r="BF252" s="26">
        <v>0</v>
      </c>
      <c r="BG252" s="26">
        <v>0</v>
      </c>
      <c r="BH252" s="26">
        <v>0</v>
      </c>
      <c r="BI252" s="26">
        <v>0</v>
      </c>
      <c r="BJ252" s="26">
        <v>0</v>
      </c>
      <c r="BK252" s="26">
        <v>0</v>
      </c>
      <c r="BL252" s="26">
        <v>0</v>
      </c>
      <c r="BM252" s="26">
        <v>0</v>
      </c>
      <c r="BN252" s="26">
        <v>0</v>
      </c>
      <c r="BO252" s="26">
        <v>0</v>
      </c>
      <c r="BP252" s="26">
        <v>0</v>
      </c>
      <c r="BQ252" s="26"/>
      <c r="BR252" s="26"/>
      <c r="BS252" s="26"/>
      <c r="BT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</row>
    <row r="253" spans="1:85" hidden="1" outlineLevel="3" x14ac:dyDescent="0.25">
      <c r="A253" s="106" t="s">
        <v>1753</v>
      </c>
      <c r="B253" s="106">
        <f t="shared" si="35"/>
        <v>8</v>
      </c>
      <c r="C253" s="106" t="s">
        <v>438</v>
      </c>
      <c r="D253" s="106" t="s">
        <v>439</v>
      </c>
      <c r="E253" s="107">
        <f t="shared" si="36"/>
        <v>0</v>
      </c>
      <c r="F253" s="107">
        <f t="shared" si="42"/>
        <v>0</v>
      </c>
      <c r="G253" s="107">
        <f t="shared" si="43"/>
        <v>0</v>
      </c>
      <c r="H253" s="108">
        <f t="shared" si="37"/>
        <v>0</v>
      </c>
      <c r="I253" s="108">
        <f t="shared" si="32"/>
        <v>0</v>
      </c>
      <c r="J253" s="108">
        <f t="shared" si="33"/>
        <v>0</v>
      </c>
      <c r="K253" s="108">
        <f t="shared" si="34"/>
        <v>0</v>
      </c>
      <c r="L253" s="150"/>
      <c r="M253" s="108">
        <v>28802634</v>
      </c>
      <c r="N253" s="108">
        <v>28802634</v>
      </c>
      <c r="O253" s="108">
        <v>0</v>
      </c>
      <c r="P253" s="108">
        <v>0</v>
      </c>
      <c r="Q253" s="108">
        <v>0</v>
      </c>
      <c r="R253" s="108">
        <v>0</v>
      </c>
      <c r="S253" s="108">
        <v>0</v>
      </c>
      <c r="T253" s="108">
        <v>0</v>
      </c>
      <c r="U253" s="108">
        <v>0</v>
      </c>
      <c r="V253" s="108">
        <v>0</v>
      </c>
      <c r="W253" s="108">
        <v>0</v>
      </c>
      <c r="X253" s="108">
        <v>0</v>
      </c>
      <c r="Y253" s="108">
        <v>0</v>
      </c>
      <c r="Z253" s="108">
        <v>0</v>
      </c>
      <c r="AA253" s="108">
        <v>0</v>
      </c>
      <c r="AB253" s="108">
        <v>0</v>
      </c>
      <c r="AC253" s="108">
        <v>0</v>
      </c>
      <c r="AD253" s="108">
        <v>0</v>
      </c>
      <c r="AE253" s="108">
        <v>0</v>
      </c>
      <c r="AF253" s="108">
        <v>0</v>
      </c>
      <c r="AG253" s="108">
        <v>0</v>
      </c>
      <c r="AH253" s="108">
        <v>0</v>
      </c>
      <c r="AI253" s="108">
        <v>0</v>
      </c>
      <c r="AJ253" s="108">
        <v>0</v>
      </c>
      <c r="AK253" s="108">
        <v>0</v>
      </c>
      <c r="AL253" s="108">
        <v>0</v>
      </c>
      <c r="AM253" s="108">
        <v>0</v>
      </c>
      <c r="AN253" s="108">
        <v>0</v>
      </c>
      <c r="AO253" s="108">
        <v>0</v>
      </c>
      <c r="AP253" s="108">
        <v>0</v>
      </c>
      <c r="AQ253" s="108">
        <v>0</v>
      </c>
      <c r="AR253" s="108">
        <v>0</v>
      </c>
      <c r="AS253" s="108">
        <v>0</v>
      </c>
      <c r="AT253" s="108">
        <v>0</v>
      </c>
      <c r="AU253" s="108">
        <v>0</v>
      </c>
      <c r="AV253" s="108">
        <v>0</v>
      </c>
      <c r="AW253" s="108">
        <v>0</v>
      </c>
      <c r="AX253" s="108">
        <v>0</v>
      </c>
      <c r="AY253" s="108">
        <v>0</v>
      </c>
      <c r="AZ253" s="108">
        <v>0</v>
      </c>
      <c r="BA253" s="108">
        <v>0</v>
      </c>
      <c r="BB253" s="108">
        <v>0</v>
      </c>
      <c r="BC253" s="108">
        <v>0</v>
      </c>
      <c r="BD253" s="108">
        <v>0</v>
      </c>
      <c r="BE253" s="108">
        <v>0</v>
      </c>
      <c r="BF253" s="108">
        <v>0</v>
      </c>
      <c r="BG253" s="108">
        <v>0</v>
      </c>
      <c r="BH253" s="108">
        <v>0</v>
      </c>
      <c r="BI253" s="108">
        <v>0</v>
      </c>
      <c r="BJ253" s="108">
        <v>0</v>
      </c>
      <c r="BK253" s="108">
        <v>0</v>
      </c>
      <c r="BL253" s="108">
        <v>0</v>
      </c>
      <c r="BM253" s="108">
        <v>0</v>
      </c>
      <c r="BN253" s="108">
        <v>0</v>
      </c>
      <c r="BO253" s="108">
        <v>0</v>
      </c>
      <c r="BP253" s="108">
        <v>0</v>
      </c>
      <c r="BQ253" s="108"/>
      <c r="BR253" s="108"/>
      <c r="BS253" s="108"/>
      <c r="BT253" s="108"/>
      <c r="BV253" s="108"/>
      <c r="BW253" s="108"/>
      <c r="BX253" s="108"/>
      <c r="BY253" s="108"/>
      <c r="BZ253" s="108"/>
      <c r="CA253" s="108"/>
      <c r="CB253" s="108"/>
      <c r="CC253" s="108"/>
      <c r="CD253" s="108"/>
      <c r="CE253" s="108"/>
      <c r="CF253" s="108"/>
      <c r="CG253" s="108"/>
    </row>
    <row r="254" spans="1:85" hidden="1" outlineLevel="3" x14ac:dyDescent="0.25">
      <c r="A254" s="106" t="s">
        <v>1753</v>
      </c>
      <c r="B254" s="106">
        <f t="shared" si="35"/>
        <v>8</v>
      </c>
      <c r="C254" s="106" t="s">
        <v>440</v>
      </c>
      <c r="D254" s="106" t="s">
        <v>441</v>
      </c>
      <c r="E254" s="107">
        <f t="shared" si="36"/>
        <v>0</v>
      </c>
      <c r="F254" s="107">
        <f t="shared" si="42"/>
        <v>0</v>
      </c>
      <c r="G254" s="107">
        <f t="shared" si="43"/>
        <v>0</v>
      </c>
      <c r="H254" s="108">
        <f t="shared" si="37"/>
        <v>0</v>
      </c>
      <c r="I254" s="108">
        <f t="shared" si="32"/>
        <v>0</v>
      </c>
      <c r="J254" s="108">
        <f t="shared" si="33"/>
        <v>0</v>
      </c>
      <c r="K254" s="108">
        <f t="shared" si="34"/>
        <v>0</v>
      </c>
      <c r="L254" s="150"/>
      <c r="M254" s="108">
        <v>145601886</v>
      </c>
      <c r="N254" s="108">
        <v>145601886</v>
      </c>
      <c r="O254" s="108">
        <v>0</v>
      </c>
      <c r="P254" s="108">
        <v>0</v>
      </c>
      <c r="Q254" s="108">
        <v>0</v>
      </c>
      <c r="R254" s="108">
        <v>0</v>
      </c>
      <c r="S254" s="108">
        <v>0</v>
      </c>
      <c r="T254" s="108">
        <v>0</v>
      </c>
      <c r="U254" s="108">
        <v>0</v>
      </c>
      <c r="V254" s="108">
        <v>0</v>
      </c>
      <c r="W254" s="108">
        <v>0</v>
      </c>
      <c r="X254" s="108">
        <v>0</v>
      </c>
      <c r="Y254" s="108">
        <v>0</v>
      </c>
      <c r="Z254" s="108">
        <v>0</v>
      </c>
      <c r="AA254" s="108">
        <v>0</v>
      </c>
      <c r="AB254" s="108">
        <v>0</v>
      </c>
      <c r="AC254" s="108">
        <v>0</v>
      </c>
      <c r="AD254" s="108">
        <v>0</v>
      </c>
      <c r="AE254" s="108">
        <v>0</v>
      </c>
      <c r="AF254" s="108">
        <v>0</v>
      </c>
      <c r="AG254" s="108">
        <v>0</v>
      </c>
      <c r="AH254" s="108">
        <v>0</v>
      </c>
      <c r="AI254" s="108">
        <v>0</v>
      </c>
      <c r="AJ254" s="108">
        <v>0</v>
      </c>
      <c r="AK254" s="108">
        <v>0</v>
      </c>
      <c r="AL254" s="108">
        <v>0</v>
      </c>
      <c r="AM254" s="108">
        <v>0</v>
      </c>
      <c r="AN254" s="108">
        <v>0</v>
      </c>
      <c r="AO254" s="108">
        <v>0</v>
      </c>
      <c r="AP254" s="108">
        <v>0</v>
      </c>
      <c r="AQ254" s="108">
        <v>0</v>
      </c>
      <c r="AR254" s="108">
        <v>0</v>
      </c>
      <c r="AS254" s="108">
        <v>0</v>
      </c>
      <c r="AT254" s="108">
        <v>0</v>
      </c>
      <c r="AU254" s="108">
        <v>0</v>
      </c>
      <c r="AV254" s="108">
        <v>0</v>
      </c>
      <c r="AW254" s="108">
        <v>0</v>
      </c>
      <c r="AX254" s="108">
        <v>0</v>
      </c>
      <c r="AY254" s="108">
        <v>0</v>
      </c>
      <c r="AZ254" s="108">
        <v>0</v>
      </c>
      <c r="BA254" s="108">
        <v>0</v>
      </c>
      <c r="BB254" s="108">
        <v>0</v>
      </c>
      <c r="BC254" s="108">
        <v>0</v>
      </c>
      <c r="BD254" s="108">
        <v>0</v>
      </c>
      <c r="BE254" s="108">
        <v>0</v>
      </c>
      <c r="BF254" s="108">
        <v>0</v>
      </c>
      <c r="BG254" s="108">
        <v>0</v>
      </c>
      <c r="BH254" s="108">
        <v>0</v>
      </c>
      <c r="BI254" s="108">
        <v>0</v>
      </c>
      <c r="BJ254" s="108">
        <v>0</v>
      </c>
      <c r="BK254" s="108">
        <v>0</v>
      </c>
      <c r="BL254" s="108">
        <v>0</v>
      </c>
      <c r="BM254" s="108">
        <v>0</v>
      </c>
      <c r="BN254" s="108">
        <v>0</v>
      </c>
      <c r="BO254" s="108">
        <v>0</v>
      </c>
      <c r="BP254" s="108">
        <v>0</v>
      </c>
      <c r="BQ254" s="108"/>
      <c r="BR254" s="108"/>
      <c r="BS254" s="108"/>
      <c r="BT254" s="108"/>
      <c r="BV254" s="108"/>
      <c r="BW254" s="108"/>
      <c r="BX254" s="108"/>
      <c r="BY254" s="108"/>
      <c r="BZ254" s="108"/>
      <c r="CA254" s="108"/>
      <c r="CB254" s="108"/>
      <c r="CC254" s="108"/>
      <c r="CD254" s="108"/>
      <c r="CE254" s="108"/>
      <c r="CF254" s="108"/>
      <c r="CG254" s="108"/>
    </row>
    <row r="255" spans="1:85" hidden="1" outlineLevel="3" x14ac:dyDescent="0.25">
      <c r="A255" s="106" t="s">
        <v>1753</v>
      </c>
      <c r="B255" s="106">
        <f t="shared" si="35"/>
        <v>8</v>
      </c>
      <c r="C255" s="106" t="s">
        <v>442</v>
      </c>
      <c r="D255" s="106" t="s">
        <v>443</v>
      </c>
      <c r="E255" s="107">
        <f t="shared" si="36"/>
        <v>0</v>
      </c>
      <c r="F255" s="107">
        <f t="shared" si="42"/>
        <v>0</v>
      </c>
      <c r="G255" s="107">
        <f t="shared" si="43"/>
        <v>0</v>
      </c>
      <c r="H255" s="108">
        <f t="shared" si="37"/>
        <v>0</v>
      </c>
      <c r="I255" s="108">
        <f t="shared" si="32"/>
        <v>0</v>
      </c>
      <c r="J255" s="108">
        <f t="shared" si="33"/>
        <v>0</v>
      </c>
      <c r="K255" s="108">
        <f t="shared" si="34"/>
        <v>0</v>
      </c>
      <c r="L255" s="150"/>
      <c r="M255" s="108">
        <v>103765415</v>
      </c>
      <c r="N255" s="108">
        <v>103765415</v>
      </c>
      <c r="O255" s="108">
        <v>0</v>
      </c>
      <c r="P255" s="108">
        <v>0</v>
      </c>
      <c r="Q255" s="108">
        <v>0</v>
      </c>
      <c r="R255" s="108">
        <v>0</v>
      </c>
      <c r="S255" s="108">
        <v>0</v>
      </c>
      <c r="T255" s="108">
        <v>0</v>
      </c>
      <c r="U255" s="108">
        <v>0</v>
      </c>
      <c r="V255" s="108">
        <v>0</v>
      </c>
      <c r="W255" s="108">
        <v>0</v>
      </c>
      <c r="X255" s="108">
        <v>0</v>
      </c>
      <c r="Y255" s="108">
        <v>0</v>
      </c>
      <c r="Z255" s="108">
        <v>0</v>
      </c>
      <c r="AA255" s="108">
        <v>0</v>
      </c>
      <c r="AB255" s="108">
        <v>0</v>
      </c>
      <c r="AC255" s="108">
        <v>0</v>
      </c>
      <c r="AD255" s="108">
        <v>0</v>
      </c>
      <c r="AE255" s="108">
        <v>0</v>
      </c>
      <c r="AF255" s="108">
        <v>0</v>
      </c>
      <c r="AG255" s="108">
        <v>0</v>
      </c>
      <c r="AH255" s="108">
        <v>0</v>
      </c>
      <c r="AI255" s="108">
        <v>0</v>
      </c>
      <c r="AJ255" s="108">
        <v>0</v>
      </c>
      <c r="AK255" s="108">
        <v>0</v>
      </c>
      <c r="AL255" s="108">
        <v>0</v>
      </c>
      <c r="AM255" s="108">
        <v>0</v>
      </c>
      <c r="AN255" s="108">
        <v>0</v>
      </c>
      <c r="AO255" s="108">
        <v>0</v>
      </c>
      <c r="AP255" s="108">
        <v>0</v>
      </c>
      <c r="AQ255" s="108">
        <v>0</v>
      </c>
      <c r="AR255" s="108">
        <v>0</v>
      </c>
      <c r="AS255" s="108">
        <v>0</v>
      </c>
      <c r="AT255" s="108">
        <v>0</v>
      </c>
      <c r="AU255" s="108">
        <v>0</v>
      </c>
      <c r="AV255" s="108">
        <v>0</v>
      </c>
      <c r="AW255" s="108">
        <v>0</v>
      </c>
      <c r="AX255" s="108">
        <v>0</v>
      </c>
      <c r="AY255" s="108">
        <v>0</v>
      </c>
      <c r="AZ255" s="108">
        <v>0</v>
      </c>
      <c r="BA255" s="108">
        <v>0</v>
      </c>
      <c r="BB255" s="108">
        <v>0</v>
      </c>
      <c r="BC255" s="108">
        <v>0</v>
      </c>
      <c r="BD255" s="108">
        <v>0</v>
      </c>
      <c r="BE255" s="108">
        <v>0</v>
      </c>
      <c r="BF255" s="108">
        <v>0</v>
      </c>
      <c r="BG255" s="108">
        <v>0</v>
      </c>
      <c r="BH255" s="108">
        <v>0</v>
      </c>
      <c r="BI255" s="108">
        <v>0</v>
      </c>
      <c r="BJ255" s="108">
        <v>0</v>
      </c>
      <c r="BK255" s="108">
        <v>0</v>
      </c>
      <c r="BL255" s="108">
        <v>0</v>
      </c>
      <c r="BM255" s="108">
        <v>0</v>
      </c>
      <c r="BN255" s="108">
        <v>0</v>
      </c>
      <c r="BO255" s="108">
        <v>0</v>
      </c>
      <c r="BP255" s="108">
        <v>0</v>
      </c>
      <c r="BQ255" s="108"/>
      <c r="BR255" s="108"/>
      <c r="BS255" s="108"/>
      <c r="BT255" s="108"/>
      <c r="BV255" s="108"/>
      <c r="BW255" s="108"/>
      <c r="BX255" s="108"/>
      <c r="BY255" s="108"/>
      <c r="BZ255" s="108"/>
      <c r="CA255" s="108"/>
      <c r="CB255" s="108"/>
      <c r="CC255" s="108"/>
      <c r="CD255" s="108"/>
      <c r="CE255" s="108"/>
      <c r="CF255" s="108"/>
      <c r="CG255" s="108"/>
    </row>
    <row r="256" spans="1:85" hidden="1" outlineLevel="3" x14ac:dyDescent="0.25">
      <c r="A256" s="106" t="s">
        <v>1753</v>
      </c>
      <c r="B256" s="106">
        <f t="shared" si="35"/>
        <v>8</v>
      </c>
      <c r="C256" s="106" t="s">
        <v>444</v>
      </c>
      <c r="D256" s="106" t="s">
        <v>445</v>
      </c>
      <c r="E256" s="107">
        <f t="shared" si="36"/>
        <v>0</v>
      </c>
      <c r="F256" s="107">
        <f t="shared" si="42"/>
        <v>0</v>
      </c>
      <c r="G256" s="107">
        <f t="shared" si="43"/>
        <v>0</v>
      </c>
      <c r="H256" s="108">
        <f t="shared" si="37"/>
        <v>0</v>
      </c>
      <c r="I256" s="108">
        <f t="shared" si="32"/>
        <v>0</v>
      </c>
      <c r="J256" s="108">
        <f t="shared" si="33"/>
        <v>0</v>
      </c>
      <c r="K256" s="108">
        <f t="shared" si="34"/>
        <v>0</v>
      </c>
      <c r="L256" s="150"/>
      <c r="M256" s="108">
        <v>105890380</v>
      </c>
      <c r="N256" s="108">
        <v>105890380</v>
      </c>
      <c r="O256" s="108">
        <v>0</v>
      </c>
      <c r="P256" s="108">
        <v>0</v>
      </c>
      <c r="Q256" s="108">
        <v>0</v>
      </c>
      <c r="R256" s="108">
        <v>0</v>
      </c>
      <c r="S256" s="108">
        <v>0</v>
      </c>
      <c r="T256" s="108">
        <v>0</v>
      </c>
      <c r="U256" s="108">
        <v>0</v>
      </c>
      <c r="V256" s="108">
        <v>0</v>
      </c>
      <c r="W256" s="108">
        <v>0</v>
      </c>
      <c r="X256" s="108">
        <v>0</v>
      </c>
      <c r="Y256" s="108">
        <v>0</v>
      </c>
      <c r="Z256" s="108">
        <v>0</v>
      </c>
      <c r="AA256" s="108">
        <v>0</v>
      </c>
      <c r="AB256" s="108">
        <v>0</v>
      </c>
      <c r="AC256" s="108">
        <v>0</v>
      </c>
      <c r="AD256" s="108">
        <v>0</v>
      </c>
      <c r="AE256" s="108">
        <v>0</v>
      </c>
      <c r="AF256" s="108">
        <v>0</v>
      </c>
      <c r="AG256" s="108">
        <v>0</v>
      </c>
      <c r="AH256" s="108">
        <v>0</v>
      </c>
      <c r="AI256" s="108">
        <v>0</v>
      </c>
      <c r="AJ256" s="108">
        <v>0</v>
      </c>
      <c r="AK256" s="108">
        <v>0</v>
      </c>
      <c r="AL256" s="108">
        <v>0</v>
      </c>
      <c r="AM256" s="108">
        <v>0</v>
      </c>
      <c r="AN256" s="108">
        <v>0</v>
      </c>
      <c r="AO256" s="108">
        <v>0</v>
      </c>
      <c r="AP256" s="108">
        <v>0</v>
      </c>
      <c r="AQ256" s="108">
        <v>0</v>
      </c>
      <c r="AR256" s="108">
        <v>0</v>
      </c>
      <c r="AS256" s="108">
        <v>0</v>
      </c>
      <c r="AT256" s="108">
        <v>0</v>
      </c>
      <c r="AU256" s="108">
        <v>0</v>
      </c>
      <c r="AV256" s="108">
        <v>0</v>
      </c>
      <c r="AW256" s="108">
        <v>0</v>
      </c>
      <c r="AX256" s="108">
        <v>0</v>
      </c>
      <c r="AY256" s="108">
        <v>0</v>
      </c>
      <c r="AZ256" s="108">
        <v>0</v>
      </c>
      <c r="BA256" s="108">
        <v>0</v>
      </c>
      <c r="BB256" s="108">
        <v>0</v>
      </c>
      <c r="BC256" s="108">
        <v>0</v>
      </c>
      <c r="BD256" s="108">
        <v>0</v>
      </c>
      <c r="BE256" s="108">
        <v>0</v>
      </c>
      <c r="BF256" s="108">
        <v>0</v>
      </c>
      <c r="BG256" s="108">
        <v>0</v>
      </c>
      <c r="BH256" s="108">
        <v>0</v>
      </c>
      <c r="BI256" s="108">
        <v>0</v>
      </c>
      <c r="BJ256" s="108">
        <v>0</v>
      </c>
      <c r="BK256" s="108">
        <v>0</v>
      </c>
      <c r="BL256" s="108">
        <v>0</v>
      </c>
      <c r="BM256" s="108">
        <v>0</v>
      </c>
      <c r="BN256" s="108">
        <v>0</v>
      </c>
      <c r="BO256" s="108">
        <v>0</v>
      </c>
      <c r="BP256" s="108">
        <v>0</v>
      </c>
      <c r="BQ256" s="108"/>
      <c r="BR256" s="108"/>
      <c r="BS256" s="108"/>
      <c r="BT256" s="108"/>
      <c r="BV256" s="108"/>
      <c r="BW256" s="108"/>
      <c r="BX256" s="108"/>
      <c r="BY256" s="108"/>
      <c r="BZ256" s="108"/>
      <c r="CA256" s="108"/>
      <c r="CB256" s="108"/>
      <c r="CC256" s="108"/>
      <c r="CD256" s="108"/>
      <c r="CE256" s="108"/>
      <c r="CF256" s="108"/>
      <c r="CG256" s="108"/>
    </row>
    <row r="257" spans="1:85" hidden="1" outlineLevel="3" x14ac:dyDescent="0.25">
      <c r="A257" s="106" t="s">
        <v>1753</v>
      </c>
      <c r="B257" s="106">
        <f t="shared" si="35"/>
        <v>8</v>
      </c>
      <c r="C257" s="106" t="s">
        <v>446</v>
      </c>
      <c r="D257" s="106" t="s">
        <v>447</v>
      </c>
      <c r="E257" s="107">
        <f t="shared" si="36"/>
        <v>0</v>
      </c>
      <c r="F257" s="107">
        <f t="shared" si="42"/>
        <v>0</v>
      </c>
      <c r="G257" s="107">
        <f t="shared" si="43"/>
        <v>0</v>
      </c>
      <c r="H257" s="108">
        <f t="shared" si="37"/>
        <v>0</v>
      </c>
      <c r="I257" s="108">
        <f t="shared" si="32"/>
        <v>0</v>
      </c>
      <c r="J257" s="108">
        <f t="shared" si="33"/>
        <v>0</v>
      </c>
      <c r="K257" s="108">
        <f t="shared" si="34"/>
        <v>0</v>
      </c>
      <c r="L257" s="150"/>
      <c r="M257" s="108">
        <v>510000000</v>
      </c>
      <c r="N257" s="108">
        <v>510000000</v>
      </c>
      <c r="O257" s="108">
        <v>0</v>
      </c>
      <c r="P257" s="108">
        <v>0</v>
      </c>
      <c r="Q257" s="108">
        <v>0</v>
      </c>
      <c r="R257" s="108">
        <v>0</v>
      </c>
      <c r="S257" s="108">
        <v>0</v>
      </c>
      <c r="T257" s="108">
        <v>0</v>
      </c>
      <c r="U257" s="108">
        <v>0</v>
      </c>
      <c r="V257" s="108">
        <v>0</v>
      </c>
      <c r="W257" s="108">
        <v>0</v>
      </c>
      <c r="X257" s="108">
        <v>0</v>
      </c>
      <c r="Y257" s="108">
        <v>0</v>
      </c>
      <c r="Z257" s="108">
        <v>0</v>
      </c>
      <c r="AA257" s="108">
        <v>0</v>
      </c>
      <c r="AB257" s="108">
        <v>0</v>
      </c>
      <c r="AC257" s="108">
        <v>0</v>
      </c>
      <c r="AD257" s="108">
        <v>0</v>
      </c>
      <c r="AE257" s="108">
        <v>0</v>
      </c>
      <c r="AF257" s="108">
        <v>0</v>
      </c>
      <c r="AG257" s="108">
        <v>0</v>
      </c>
      <c r="AH257" s="108">
        <v>0</v>
      </c>
      <c r="AI257" s="108">
        <v>0</v>
      </c>
      <c r="AJ257" s="108">
        <v>0</v>
      </c>
      <c r="AK257" s="108">
        <v>0</v>
      </c>
      <c r="AL257" s="108">
        <v>0</v>
      </c>
      <c r="AM257" s="108">
        <v>0</v>
      </c>
      <c r="AN257" s="108">
        <v>0</v>
      </c>
      <c r="AO257" s="108">
        <v>0</v>
      </c>
      <c r="AP257" s="108">
        <v>0</v>
      </c>
      <c r="AQ257" s="108">
        <v>0</v>
      </c>
      <c r="AR257" s="108">
        <v>0</v>
      </c>
      <c r="AS257" s="108">
        <v>0</v>
      </c>
      <c r="AT257" s="108">
        <v>0</v>
      </c>
      <c r="AU257" s="108">
        <v>0</v>
      </c>
      <c r="AV257" s="108">
        <v>0</v>
      </c>
      <c r="AW257" s="108">
        <v>0</v>
      </c>
      <c r="AX257" s="108">
        <v>0</v>
      </c>
      <c r="AY257" s="108">
        <v>0</v>
      </c>
      <c r="AZ257" s="108">
        <v>0</v>
      </c>
      <c r="BA257" s="108">
        <v>0</v>
      </c>
      <c r="BB257" s="108">
        <v>0</v>
      </c>
      <c r="BC257" s="108">
        <v>0</v>
      </c>
      <c r="BD257" s="108">
        <v>0</v>
      </c>
      <c r="BE257" s="108">
        <v>0</v>
      </c>
      <c r="BF257" s="108">
        <v>0</v>
      </c>
      <c r="BG257" s="108">
        <v>0</v>
      </c>
      <c r="BH257" s="108">
        <v>0</v>
      </c>
      <c r="BI257" s="108">
        <v>0</v>
      </c>
      <c r="BJ257" s="108">
        <v>0</v>
      </c>
      <c r="BK257" s="108">
        <v>0</v>
      </c>
      <c r="BL257" s="108">
        <v>0</v>
      </c>
      <c r="BM257" s="108">
        <v>0</v>
      </c>
      <c r="BN257" s="108">
        <v>0</v>
      </c>
      <c r="BO257" s="108">
        <v>0</v>
      </c>
      <c r="BP257" s="108">
        <v>0</v>
      </c>
      <c r="BQ257" s="108"/>
      <c r="BR257" s="108"/>
      <c r="BS257" s="108"/>
      <c r="BT257" s="108"/>
      <c r="BV257" s="108"/>
      <c r="BW257" s="108"/>
      <c r="BX257" s="108"/>
      <c r="BY257" s="108"/>
      <c r="BZ257" s="108"/>
      <c r="CA257" s="108"/>
      <c r="CB257" s="108"/>
      <c r="CC257" s="108"/>
      <c r="CD257" s="108"/>
      <c r="CE257" s="108"/>
      <c r="CF257" s="108"/>
      <c r="CG257" s="108"/>
    </row>
    <row r="258" spans="1:85" hidden="1" outlineLevel="2" collapsed="1" x14ac:dyDescent="0.25">
      <c r="A258" s="105" t="s">
        <v>1753</v>
      </c>
      <c r="B258" s="105">
        <f t="shared" si="35"/>
        <v>6</v>
      </c>
      <c r="C258" s="105" t="s">
        <v>448</v>
      </c>
      <c r="D258" s="105" t="s">
        <v>115</v>
      </c>
      <c r="E258" s="26">
        <f t="shared" si="36"/>
        <v>0</v>
      </c>
      <c r="F258" s="26">
        <f t="shared" si="42"/>
        <v>0</v>
      </c>
      <c r="G258" s="26">
        <f t="shared" si="43"/>
        <v>0</v>
      </c>
      <c r="H258" s="26">
        <f t="shared" si="37"/>
        <v>0</v>
      </c>
      <c r="I258" s="26">
        <f t="shared" si="32"/>
        <v>0</v>
      </c>
      <c r="J258" s="26">
        <f t="shared" si="33"/>
        <v>0</v>
      </c>
      <c r="K258" s="26">
        <f t="shared" si="34"/>
        <v>0</v>
      </c>
      <c r="L258" s="150"/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  <c r="BP258" s="26">
        <v>0</v>
      </c>
      <c r="BQ258" s="26"/>
      <c r="BR258" s="26"/>
      <c r="BS258" s="26"/>
      <c r="BT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</row>
    <row r="259" spans="1:85" hidden="1" outlineLevel="3" x14ac:dyDescent="0.25">
      <c r="A259" s="106" t="s">
        <v>1753</v>
      </c>
      <c r="B259" s="106">
        <f t="shared" si="35"/>
        <v>8</v>
      </c>
      <c r="C259" s="106" t="s">
        <v>449</v>
      </c>
      <c r="D259" s="106" t="s">
        <v>115</v>
      </c>
      <c r="E259" s="107">
        <f t="shared" si="36"/>
        <v>0</v>
      </c>
      <c r="F259" s="107">
        <f t="shared" si="42"/>
        <v>0</v>
      </c>
      <c r="G259" s="107">
        <f t="shared" si="43"/>
        <v>0</v>
      </c>
      <c r="H259" s="108">
        <f t="shared" si="37"/>
        <v>0</v>
      </c>
      <c r="I259" s="108">
        <f t="shared" ref="I259:I322" si="44">BD259</f>
        <v>0</v>
      </c>
      <c r="J259" s="108">
        <f t="shared" ref="J259:J322" si="45">BP259</f>
        <v>0</v>
      </c>
      <c r="K259" s="108">
        <f t="shared" si="34"/>
        <v>0</v>
      </c>
      <c r="L259" s="150"/>
      <c r="M259" s="108">
        <v>1107525790</v>
      </c>
      <c r="N259" s="108">
        <v>1107525790</v>
      </c>
      <c r="O259" s="108">
        <v>0</v>
      </c>
      <c r="P259" s="108">
        <v>0</v>
      </c>
      <c r="Q259" s="108">
        <v>0</v>
      </c>
      <c r="R259" s="108">
        <v>0</v>
      </c>
      <c r="S259" s="108">
        <v>0</v>
      </c>
      <c r="T259" s="108">
        <v>0</v>
      </c>
      <c r="U259" s="108">
        <v>0</v>
      </c>
      <c r="V259" s="108">
        <v>0</v>
      </c>
      <c r="W259" s="108">
        <v>0</v>
      </c>
      <c r="X259" s="108">
        <v>0</v>
      </c>
      <c r="Y259" s="108">
        <v>0</v>
      </c>
      <c r="Z259" s="108">
        <v>0</v>
      </c>
      <c r="AA259" s="108">
        <v>0</v>
      </c>
      <c r="AB259" s="108">
        <v>0</v>
      </c>
      <c r="AC259" s="108">
        <v>0</v>
      </c>
      <c r="AD259" s="108">
        <v>0</v>
      </c>
      <c r="AE259" s="108">
        <v>0</v>
      </c>
      <c r="AF259" s="108">
        <v>0</v>
      </c>
      <c r="AG259" s="108">
        <v>0</v>
      </c>
      <c r="AH259" s="108">
        <v>0</v>
      </c>
      <c r="AI259" s="108">
        <v>0</v>
      </c>
      <c r="AJ259" s="108">
        <v>0</v>
      </c>
      <c r="AK259" s="108">
        <v>0</v>
      </c>
      <c r="AL259" s="108">
        <v>0</v>
      </c>
      <c r="AM259" s="108">
        <v>0</v>
      </c>
      <c r="AN259" s="108">
        <v>0</v>
      </c>
      <c r="AO259" s="108">
        <v>0</v>
      </c>
      <c r="AP259" s="108">
        <v>0</v>
      </c>
      <c r="AQ259" s="108">
        <v>0</v>
      </c>
      <c r="AR259" s="108">
        <v>0</v>
      </c>
      <c r="AS259" s="108">
        <v>0</v>
      </c>
      <c r="AT259" s="108">
        <v>0</v>
      </c>
      <c r="AU259" s="108">
        <v>0</v>
      </c>
      <c r="AV259" s="108">
        <v>0</v>
      </c>
      <c r="AW259" s="108">
        <v>0</v>
      </c>
      <c r="AX259" s="108">
        <v>0</v>
      </c>
      <c r="AY259" s="108">
        <v>0</v>
      </c>
      <c r="AZ259" s="108">
        <v>0</v>
      </c>
      <c r="BA259" s="108">
        <v>0</v>
      </c>
      <c r="BB259" s="108">
        <v>0</v>
      </c>
      <c r="BC259" s="108">
        <v>0</v>
      </c>
      <c r="BD259" s="108">
        <v>0</v>
      </c>
      <c r="BE259" s="108">
        <v>0</v>
      </c>
      <c r="BF259" s="108">
        <v>0</v>
      </c>
      <c r="BG259" s="108">
        <v>0</v>
      </c>
      <c r="BH259" s="108">
        <v>0</v>
      </c>
      <c r="BI259" s="108">
        <v>0</v>
      </c>
      <c r="BJ259" s="108">
        <v>0</v>
      </c>
      <c r="BK259" s="108">
        <v>0</v>
      </c>
      <c r="BL259" s="108">
        <v>0</v>
      </c>
      <c r="BM259" s="108">
        <v>0</v>
      </c>
      <c r="BN259" s="108">
        <v>0</v>
      </c>
      <c r="BO259" s="108">
        <v>0</v>
      </c>
      <c r="BP259" s="108">
        <v>0</v>
      </c>
      <c r="BQ259" s="108"/>
      <c r="BR259" s="108"/>
      <c r="BS259" s="108"/>
      <c r="BT259" s="108"/>
      <c r="BV259" s="108"/>
      <c r="BW259" s="108"/>
      <c r="BX259" s="108"/>
      <c r="BY259" s="108"/>
      <c r="BZ259" s="108"/>
      <c r="CA259" s="108"/>
      <c r="CB259" s="108"/>
      <c r="CC259" s="108"/>
      <c r="CD259" s="108"/>
      <c r="CE259" s="108"/>
      <c r="CF259" s="108"/>
      <c r="CG259" s="108"/>
    </row>
    <row r="260" spans="1:85" hidden="1" outlineLevel="1" collapsed="1" x14ac:dyDescent="0.25">
      <c r="A260" s="103" t="s">
        <v>1753</v>
      </c>
      <c r="B260" s="103">
        <f t="shared" si="35"/>
        <v>4</v>
      </c>
      <c r="C260" s="103" t="s">
        <v>450</v>
      </c>
      <c r="D260" s="103" t="s">
        <v>451</v>
      </c>
      <c r="E260" s="104">
        <f t="shared" si="36"/>
        <v>724422469</v>
      </c>
      <c r="F260" s="104">
        <f t="shared" si="42"/>
        <v>70880895</v>
      </c>
      <c r="G260" s="104">
        <f t="shared" si="43"/>
        <v>70880895</v>
      </c>
      <c r="H260" s="104">
        <f t="shared" si="37"/>
        <v>70880895</v>
      </c>
      <c r="I260" s="104">
        <f t="shared" si="44"/>
        <v>70880895</v>
      </c>
      <c r="J260" s="104">
        <f t="shared" si="45"/>
        <v>70880895</v>
      </c>
      <c r="K260" s="104">
        <f t="shared" si="34"/>
        <v>0</v>
      </c>
      <c r="L260" s="150"/>
      <c r="M260" s="104">
        <v>724422469</v>
      </c>
      <c r="N260" s="104">
        <v>724422469</v>
      </c>
      <c r="O260" s="104">
        <v>724422469</v>
      </c>
      <c r="P260" s="104">
        <v>724422469</v>
      </c>
      <c r="Q260" s="104">
        <v>724422469</v>
      </c>
      <c r="R260" s="104">
        <v>724422469</v>
      </c>
      <c r="S260" s="104">
        <v>724422469</v>
      </c>
      <c r="T260" s="104">
        <v>724422469</v>
      </c>
      <c r="U260" s="104">
        <v>724422469</v>
      </c>
      <c r="V260" s="104">
        <v>724422469</v>
      </c>
      <c r="W260" s="104">
        <v>724422469</v>
      </c>
      <c r="X260" s="104">
        <v>724422469</v>
      </c>
      <c r="Y260" s="104">
        <v>19755480</v>
      </c>
      <c r="Z260" s="104">
        <v>23633290</v>
      </c>
      <c r="AA260" s="104">
        <v>23633290</v>
      </c>
      <c r="AB260" s="104">
        <v>45233295</v>
      </c>
      <c r="AC260" s="104">
        <v>45233295</v>
      </c>
      <c r="AD260" s="104">
        <v>45233295</v>
      </c>
      <c r="AE260" s="104">
        <v>45233295</v>
      </c>
      <c r="AF260" s="104">
        <v>70880895</v>
      </c>
      <c r="AG260" s="104">
        <v>70880895</v>
      </c>
      <c r="AH260" s="104">
        <v>70880895</v>
      </c>
      <c r="AI260" s="104">
        <v>70880895</v>
      </c>
      <c r="AJ260" s="104">
        <v>70880895</v>
      </c>
      <c r="AK260" s="104">
        <v>70880895</v>
      </c>
      <c r="AL260" s="104">
        <v>70880895</v>
      </c>
      <c r="AM260" s="104">
        <v>70880895</v>
      </c>
      <c r="AN260" s="104">
        <v>70880895</v>
      </c>
      <c r="AO260" s="104">
        <v>70880895</v>
      </c>
      <c r="AP260" s="104">
        <v>70880895</v>
      </c>
      <c r="AQ260" s="104">
        <v>70880895</v>
      </c>
      <c r="AR260" s="104">
        <v>70880895</v>
      </c>
      <c r="AS260" s="104">
        <v>70880895</v>
      </c>
      <c r="AT260" s="104">
        <v>70880895</v>
      </c>
      <c r="AU260" s="104">
        <v>70880895</v>
      </c>
      <c r="AV260" s="104">
        <v>70880895</v>
      </c>
      <c r="AW260" s="104">
        <v>70880895</v>
      </c>
      <c r="AX260" s="104">
        <v>70880895</v>
      </c>
      <c r="AY260" s="104">
        <v>70880895</v>
      </c>
      <c r="AZ260" s="104">
        <v>70880895</v>
      </c>
      <c r="BA260" s="104">
        <v>70880895</v>
      </c>
      <c r="BB260" s="104">
        <v>70880895</v>
      </c>
      <c r="BC260" s="104">
        <v>70880895</v>
      </c>
      <c r="BD260" s="104">
        <v>70880895</v>
      </c>
      <c r="BE260" s="104">
        <v>70880895</v>
      </c>
      <c r="BF260" s="104">
        <v>70880895</v>
      </c>
      <c r="BG260" s="104">
        <v>70880895</v>
      </c>
      <c r="BH260" s="104">
        <v>70880895</v>
      </c>
      <c r="BI260" s="104">
        <v>70880895</v>
      </c>
      <c r="BJ260" s="104">
        <v>70880895</v>
      </c>
      <c r="BK260" s="104">
        <v>70880895</v>
      </c>
      <c r="BL260" s="104">
        <v>70880895</v>
      </c>
      <c r="BM260" s="104">
        <v>70880895</v>
      </c>
      <c r="BN260" s="104">
        <v>70880895</v>
      </c>
      <c r="BO260" s="104">
        <v>70880895</v>
      </c>
      <c r="BP260" s="104">
        <v>70880895</v>
      </c>
      <c r="BQ260" s="104"/>
      <c r="BR260" s="104"/>
      <c r="BS260" s="104"/>
      <c r="BT260" s="104"/>
      <c r="BV260" s="144"/>
      <c r="BW260" s="144"/>
      <c r="BX260" s="144"/>
      <c r="BY260" s="144"/>
      <c r="BZ260" s="144"/>
      <c r="CA260" s="144"/>
      <c r="CB260" s="144"/>
      <c r="CC260" s="144"/>
      <c r="CD260" s="144"/>
      <c r="CE260" s="144"/>
      <c r="CF260" s="144"/>
      <c r="CG260" s="144"/>
    </row>
    <row r="261" spans="1:85" hidden="1" outlineLevel="2" x14ac:dyDescent="0.25">
      <c r="A261" s="105" t="s">
        <v>1753</v>
      </c>
      <c r="B261" s="105">
        <f t="shared" si="35"/>
        <v>6</v>
      </c>
      <c r="C261" s="105" t="s">
        <v>452</v>
      </c>
      <c r="D261" s="105" t="s">
        <v>451</v>
      </c>
      <c r="E261" s="26">
        <f t="shared" si="36"/>
        <v>164771361</v>
      </c>
      <c r="F261" s="26">
        <f t="shared" si="42"/>
        <v>70880895</v>
      </c>
      <c r="G261" s="26">
        <f t="shared" si="43"/>
        <v>70880895</v>
      </c>
      <c r="H261" s="26">
        <f t="shared" si="37"/>
        <v>70880895</v>
      </c>
      <c r="I261" s="26">
        <f t="shared" si="44"/>
        <v>70880895</v>
      </c>
      <c r="J261" s="26">
        <f t="shared" si="45"/>
        <v>70880895</v>
      </c>
      <c r="K261" s="26">
        <f t="shared" si="34"/>
        <v>0</v>
      </c>
      <c r="L261" s="150"/>
      <c r="M261" s="26">
        <v>164771361</v>
      </c>
      <c r="N261" s="26">
        <v>164771361</v>
      </c>
      <c r="O261" s="26">
        <v>164771361</v>
      </c>
      <c r="P261" s="26">
        <v>164771361</v>
      </c>
      <c r="Q261" s="26">
        <v>164771361</v>
      </c>
      <c r="R261" s="26">
        <v>164771361</v>
      </c>
      <c r="S261" s="26">
        <v>164771361</v>
      </c>
      <c r="T261" s="26">
        <v>164771361</v>
      </c>
      <c r="U261" s="26">
        <v>164771361</v>
      </c>
      <c r="V261" s="26">
        <v>164771361</v>
      </c>
      <c r="W261" s="26">
        <v>164771361</v>
      </c>
      <c r="X261" s="26">
        <v>164771361</v>
      </c>
      <c r="Y261" s="26">
        <v>19755480</v>
      </c>
      <c r="Z261" s="26">
        <v>23633290</v>
      </c>
      <c r="AA261" s="26">
        <v>23633290</v>
      </c>
      <c r="AB261" s="26">
        <v>45233295</v>
      </c>
      <c r="AC261" s="26">
        <v>45233295</v>
      </c>
      <c r="AD261" s="26">
        <v>45233295</v>
      </c>
      <c r="AE261" s="26">
        <v>45233295</v>
      </c>
      <c r="AF261" s="26">
        <v>70880895</v>
      </c>
      <c r="AG261" s="26">
        <v>70880895</v>
      </c>
      <c r="AH261" s="26">
        <v>70880895</v>
      </c>
      <c r="AI261" s="26">
        <v>70880895</v>
      </c>
      <c r="AJ261" s="26">
        <v>70880895</v>
      </c>
      <c r="AK261" s="26">
        <v>70880895</v>
      </c>
      <c r="AL261" s="26">
        <v>70880895</v>
      </c>
      <c r="AM261" s="26">
        <v>70880895</v>
      </c>
      <c r="AN261" s="26">
        <v>70880895</v>
      </c>
      <c r="AO261" s="26">
        <v>70880895</v>
      </c>
      <c r="AP261" s="26">
        <v>70880895</v>
      </c>
      <c r="AQ261" s="26">
        <v>70880895</v>
      </c>
      <c r="AR261" s="26">
        <v>70880895</v>
      </c>
      <c r="AS261" s="26">
        <v>70880895</v>
      </c>
      <c r="AT261" s="26">
        <v>70880895</v>
      </c>
      <c r="AU261" s="26">
        <v>70880895</v>
      </c>
      <c r="AV261" s="26">
        <v>70880895</v>
      </c>
      <c r="AW261" s="26">
        <v>70880895</v>
      </c>
      <c r="AX261" s="26">
        <v>70880895</v>
      </c>
      <c r="AY261" s="26">
        <v>70880895</v>
      </c>
      <c r="AZ261" s="26">
        <v>70880895</v>
      </c>
      <c r="BA261" s="26">
        <v>70880895</v>
      </c>
      <c r="BB261" s="26">
        <v>70880895</v>
      </c>
      <c r="BC261" s="26">
        <v>70880895</v>
      </c>
      <c r="BD261" s="26">
        <v>70880895</v>
      </c>
      <c r="BE261" s="26">
        <v>70880895</v>
      </c>
      <c r="BF261" s="26">
        <v>70880895</v>
      </c>
      <c r="BG261" s="26">
        <v>70880895</v>
      </c>
      <c r="BH261" s="26">
        <v>70880895</v>
      </c>
      <c r="BI261" s="83">
        <v>70880895</v>
      </c>
      <c r="BJ261" s="83">
        <v>70880895</v>
      </c>
      <c r="BK261" s="83">
        <v>70880895</v>
      </c>
      <c r="BL261" s="83">
        <v>70880895</v>
      </c>
      <c r="BM261" s="83">
        <v>70880895</v>
      </c>
      <c r="BN261" s="83">
        <v>70880895</v>
      </c>
      <c r="BO261" s="83">
        <v>70880895</v>
      </c>
      <c r="BP261" s="83">
        <v>70880895</v>
      </c>
      <c r="BQ261" s="26"/>
      <c r="BR261" s="26"/>
      <c r="BS261" s="26"/>
      <c r="BT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</row>
    <row r="262" spans="1:85" hidden="1" outlineLevel="2" x14ac:dyDescent="0.25">
      <c r="A262" s="105" t="s">
        <v>1753</v>
      </c>
      <c r="B262" s="105">
        <f t="shared" si="35"/>
        <v>6</v>
      </c>
      <c r="C262" s="105" t="s">
        <v>453</v>
      </c>
      <c r="D262" s="105" t="s">
        <v>454</v>
      </c>
      <c r="E262" s="26">
        <f t="shared" si="36"/>
        <v>166874106</v>
      </c>
      <c r="F262" s="26">
        <f t="shared" si="42"/>
        <v>0</v>
      </c>
      <c r="G262" s="26">
        <f t="shared" si="43"/>
        <v>0</v>
      </c>
      <c r="H262" s="26">
        <f t="shared" si="37"/>
        <v>0</v>
      </c>
      <c r="I262" s="26">
        <f t="shared" si="44"/>
        <v>0</v>
      </c>
      <c r="J262" s="26">
        <f t="shared" si="45"/>
        <v>0</v>
      </c>
      <c r="K262" s="26">
        <f t="shared" si="34"/>
        <v>0</v>
      </c>
      <c r="L262" s="150"/>
      <c r="M262" s="26">
        <v>166874106</v>
      </c>
      <c r="N262" s="26">
        <v>166874106</v>
      </c>
      <c r="O262" s="26">
        <v>166874106</v>
      </c>
      <c r="P262" s="26">
        <v>166874106</v>
      </c>
      <c r="Q262" s="26">
        <v>166874106</v>
      </c>
      <c r="R262" s="26">
        <v>166874106</v>
      </c>
      <c r="S262" s="26">
        <v>166874106</v>
      </c>
      <c r="T262" s="26">
        <v>166874106</v>
      </c>
      <c r="U262" s="26">
        <v>166874106</v>
      </c>
      <c r="V262" s="26">
        <v>166874106</v>
      </c>
      <c r="W262" s="26">
        <v>166874106</v>
      </c>
      <c r="X262" s="26">
        <v>166874106</v>
      </c>
      <c r="Y262" s="26">
        <v>0</v>
      </c>
      <c r="Z262" s="26">
        <v>0</v>
      </c>
      <c r="AA262" s="26">
        <v>0</v>
      </c>
      <c r="AB262" s="26">
        <v>0</v>
      </c>
      <c r="AC262" s="26">
        <v>0</v>
      </c>
      <c r="AD262" s="26">
        <v>0</v>
      </c>
      <c r="AE262" s="26">
        <v>0</v>
      </c>
      <c r="AF262" s="26">
        <v>0</v>
      </c>
      <c r="AG262" s="26">
        <v>0</v>
      </c>
      <c r="AH262" s="26">
        <v>0</v>
      </c>
      <c r="AI262" s="26">
        <v>0</v>
      </c>
      <c r="AJ262" s="26">
        <v>0</v>
      </c>
      <c r="AK262" s="26">
        <v>0</v>
      </c>
      <c r="AL262" s="26">
        <v>0</v>
      </c>
      <c r="AM262" s="26">
        <v>0</v>
      </c>
      <c r="AN262" s="26">
        <v>0</v>
      </c>
      <c r="AO262" s="26">
        <v>0</v>
      </c>
      <c r="AP262" s="26">
        <v>0</v>
      </c>
      <c r="AQ262" s="26">
        <v>0</v>
      </c>
      <c r="AR262" s="26">
        <v>0</v>
      </c>
      <c r="AS262" s="26">
        <v>0</v>
      </c>
      <c r="AT262" s="26">
        <v>0</v>
      </c>
      <c r="AU262" s="26">
        <v>0</v>
      </c>
      <c r="AV262" s="26">
        <v>0</v>
      </c>
      <c r="AW262" s="26">
        <v>0</v>
      </c>
      <c r="AX262" s="26">
        <v>0</v>
      </c>
      <c r="AY262" s="26">
        <v>0</v>
      </c>
      <c r="AZ262" s="26">
        <v>0</v>
      </c>
      <c r="BA262" s="26">
        <v>0</v>
      </c>
      <c r="BB262" s="26">
        <v>0</v>
      </c>
      <c r="BC262" s="26">
        <v>0</v>
      </c>
      <c r="BD262" s="26">
        <v>0</v>
      </c>
      <c r="BE262" s="26">
        <v>0</v>
      </c>
      <c r="BF262" s="26">
        <v>0</v>
      </c>
      <c r="BG262" s="26">
        <v>0</v>
      </c>
      <c r="BH262" s="26">
        <v>0</v>
      </c>
      <c r="BI262" s="26">
        <v>0</v>
      </c>
      <c r="BJ262" s="26">
        <v>0</v>
      </c>
      <c r="BK262" s="26">
        <v>0</v>
      </c>
      <c r="BL262" s="26">
        <v>0</v>
      </c>
      <c r="BM262" s="26">
        <v>0</v>
      </c>
      <c r="BN262" s="26">
        <v>0</v>
      </c>
      <c r="BO262" s="26">
        <v>0</v>
      </c>
      <c r="BP262" s="26">
        <v>0</v>
      </c>
      <c r="BQ262" s="26"/>
      <c r="BR262" s="26"/>
      <c r="BS262" s="26"/>
      <c r="BT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</row>
    <row r="263" spans="1:85" hidden="1" outlineLevel="2" x14ac:dyDescent="0.25">
      <c r="A263" s="105" t="s">
        <v>1753</v>
      </c>
      <c r="B263" s="105">
        <f t="shared" si="35"/>
        <v>6</v>
      </c>
      <c r="C263" s="105" t="s">
        <v>455</v>
      </c>
      <c r="D263" s="105" t="s">
        <v>222</v>
      </c>
      <c r="E263" s="26">
        <f t="shared" si="36"/>
        <v>4782900</v>
      </c>
      <c r="F263" s="26">
        <f t="shared" si="42"/>
        <v>0</v>
      </c>
      <c r="G263" s="26">
        <f t="shared" si="43"/>
        <v>0</v>
      </c>
      <c r="H263" s="26">
        <f t="shared" si="37"/>
        <v>0</v>
      </c>
      <c r="I263" s="26">
        <f t="shared" si="44"/>
        <v>0</v>
      </c>
      <c r="J263" s="26">
        <f t="shared" si="45"/>
        <v>0</v>
      </c>
      <c r="K263" s="26">
        <f t="shared" si="34"/>
        <v>0</v>
      </c>
      <c r="L263" s="150"/>
      <c r="M263" s="26">
        <v>4782900</v>
      </c>
      <c r="N263" s="26">
        <v>4782900</v>
      </c>
      <c r="O263" s="26">
        <v>4782900</v>
      </c>
      <c r="P263" s="26">
        <v>4782900</v>
      </c>
      <c r="Q263" s="26">
        <v>4782900</v>
      </c>
      <c r="R263" s="26">
        <v>4782900</v>
      </c>
      <c r="S263" s="26">
        <v>4782900</v>
      </c>
      <c r="T263" s="26">
        <v>4782900</v>
      </c>
      <c r="U263" s="26">
        <v>4782900</v>
      </c>
      <c r="V263" s="26">
        <v>4782900</v>
      </c>
      <c r="W263" s="26">
        <v>4782900</v>
      </c>
      <c r="X263" s="26">
        <v>4782900</v>
      </c>
      <c r="Y263" s="26">
        <v>0</v>
      </c>
      <c r="Z263" s="26">
        <v>0</v>
      </c>
      <c r="AA263" s="26">
        <v>0</v>
      </c>
      <c r="AB263" s="26">
        <v>0</v>
      </c>
      <c r="AC263" s="26">
        <v>0</v>
      </c>
      <c r="AD263" s="26">
        <v>0</v>
      </c>
      <c r="AE263" s="26">
        <v>0</v>
      </c>
      <c r="AF263" s="26">
        <v>0</v>
      </c>
      <c r="AG263" s="26">
        <v>0</v>
      </c>
      <c r="AH263" s="26">
        <v>0</v>
      </c>
      <c r="AI263" s="26">
        <v>0</v>
      </c>
      <c r="AJ263" s="26">
        <v>0</v>
      </c>
      <c r="AK263" s="26">
        <v>0</v>
      </c>
      <c r="AL263" s="26">
        <v>0</v>
      </c>
      <c r="AM263" s="26">
        <v>0</v>
      </c>
      <c r="AN263" s="26">
        <v>0</v>
      </c>
      <c r="AO263" s="26">
        <v>0</v>
      </c>
      <c r="AP263" s="26">
        <v>0</v>
      </c>
      <c r="AQ263" s="26">
        <v>0</v>
      </c>
      <c r="AR263" s="26">
        <v>0</v>
      </c>
      <c r="AS263" s="26">
        <v>0</v>
      </c>
      <c r="AT263" s="26">
        <v>0</v>
      </c>
      <c r="AU263" s="26">
        <v>0</v>
      </c>
      <c r="AV263" s="26">
        <v>0</v>
      </c>
      <c r="AW263" s="26">
        <v>0</v>
      </c>
      <c r="AX263" s="26">
        <v>0</v>
      </c>
      <c r="AY263" s="26">
        <v>0</v>
      </c>
      <c r="AZ263" s="26">
        <v>0</v>
      </c>
      <c r="BA263" s="26">
        <v>0</v>
      </c>
      <c r="BB263" s="26">
        <v>0</v>
      </c>
      <c r="BC263" s="26">
        <v>0</v>
      </c>
      <c r="BD263" s="26">
        <v>0</v>
      </c>
      <c r="BE263" s="26">
        <v>0</v>
      </c>
      <c r="BF263" s="26">
        <v>0</v>
      </c>
      <c r="BG263" s="26">
        <v>0</v>
      </c>
      <c r="BH263" s="26">
        <v>0</v>
      </c>
      <c r="BI263" s="26">
        <v>0</v>
      </c>
      <c r="BJ263" s="26">
        <v>0</v>
      </c>
      <c r="BK263" s="26">
        <v>0</v>
      </c>
      <c r="BL263" s="26">
        <v>0</v>
      </c>
      <c r="BM263" s="26">
        <v>0</v>
      </c>
      <c r="BN263" s="26">
        <v>0</v>
      </c>
      <c r="BO263" s="26">
        <v>0</v>
      </c>
      <c r="BP263" s="26">
        <v>0</v>
      </c>
      <c r="BQ263" s="26"/>
      <c r="BR263" s="26"/>
      <c r="BS263" s="26"/>
      <c r="BT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</row>
    <row r="264" spans="1:85" hidden="1" outlineLevel="2" x14ac:dyDescent="0.25">
      <c r="A264" s="105" t="s">
        <v>1753</v>
      </c>
      <c r="B264" s="105">
        <f t="shared" si="35"/>
        <v>6</v>
      </c>
      <c r="C264" s="105" t="s">
        <v>456</v>
      </c>
      <c r="D264" s="105" t="s">
        <v>115</v>
      </c>
      <c r="E264" s="26">
        <f t="shared" si="36"/>
        <v>387994102</v>
      </c>
      <c r="F264" s="26">
        <f t="shared" si="42"/>
        <v>0</v>
      </c>
      <c r="G264" s="26">
        <f t="shared" si="43"/>
        <v>0</v>
      </c>
      <c r="H264" s="26">
        <f t="shared" si="37"/>
        <v>0</v>
      </c>
      <c r="I264" s="26">
        <f t="shared" si="44"/>
        <v>0</v>
      </c>
      <c r="J264" s="26">
        <f t="shared" si="45"/>
        <v>0</v>
      </c>
      <c r="K264" s="26">
        <f t="shared" si="34"/>
        <v>0</v>
      </c>
      <c r="L264" s="150"/>
      <c r="M264" s="26">
        <v>387994102</v>
      </c>
      <c r="N264" s="26">
        <v>387994102</v>
      </c>
      <c r="O264" s="26">
        <v>387994102</v>
      </c>
      <c r="P264" s="26">
        <v>387994102</v>
      </c>
      <c r="Q264" s="26">
        <v>387994102</v>
      </c>
      <c r="R264" s="26">
        <v>387994102</v>
      </c>
      <c r="S264" s="26">
        <v>387994102</v>
      </c>
      <c r="T264" s="26">
        <v>387994102</v>
      </c>
      <c r="U264" s="26">
        <v>387994102</v>
      </c>
      <c r="V264" s="26">
        <v>387994102</v>
      </c>
      <c r="W264" s="26">
        <v>387994102</v>
      </c>
      <c r="X264" s="26">
        <v>387994102</v>
      </c>
      <c r="Y264" s="26">
        <v>0</v>
      </c>
      <c r="Z264" s="26">
        <v>0</v>
      </c>
      <c r="AA264" s="26">
        <v>0</v>
      </c>
      <c r="AB264" s="26">
        <v>0</v>
      </c>
      <c r="AC264" s="26">
        <v>0</v>
      </c>
      <c r="AD264" s="26">
        <v>0</v>
      </c>
      <c r="AE264" s="26">
        <v>0</v>
      </c>
      <c r="AF264" s="26">
        <v>0</v>
      </c>
      <c r="AG264" s="26">
        <v>0</v>
      </c>
      <c r="AH264" s="26">
        <v>0</v>
      </c>
      <c r="AI264" s="26">
        <v>0</v>
      </c>
      <c r="AJ264" s="26">
        <v>0</v>
      </c>
      <c r="AK264" s="26">
        <v>0</v>
      </c>
      <c r="AL264" s="26">
        <v>0</v>
      </c>
      <c r="AM264" s="26">
        <v>0</v>
      </c>
      <c r="AN264" s="26">
        <v>0</v>
      </c>
      <c r="AO264" s="26">
        <v>0</v>
      </c>
      <c r="AP264" s="26">
        <v>0</v>
      </c>
      <c r="AQ264" s="26">
        <v>0</v>
      </c>
      <c r="AR264" s="26">
        <v>0</v>
      </c>
      <c r="AS264" s="26">
        <v>0</v>
      </c>
      <c r="AT264" s="26">
        <v>0</v>
      </c>
      <c r="AU264" s="26">
        <v>0</v>
      </c>
      <c r="AV264" s="26">
        <v>0</v>
      </c>
      <c r="AW264" s="26">
        <v>0</v>
      </c>
      <c r="AX264" s="26">
        <v>0</v>
      </c>
      <c r="AY264" s="26">
        <v>0</v>
      </c>
      <c r="AZ264" s="26">
        <v>0</v>
      </c>
      <c r="BA264" s="26">
        <v>0</v>
      </c>
      <c r="BB264" s="26">
        <v>0</v>
      </c>
      <c r="BC264" s="26">
        <v>0</v>
      </c>
      <c r="BD264" s="26">
        <v>0</v>
      </c>
      <c r="BE264" s="26">
        <v>0</v>
      </c>
      <c r="BF264" s="26">
        <v>0</v>
      </c>
      <c r="BG264" s="26">
        <v>0</v>
      </c>
      <c r="BH264" s="26">
        <v>0</v>
      </c>
      <c r="BI264" s="26">
        <v>0</v>
      </c>
      <c r="BJ264" s="26">
        <v>0</v>
      </c>
      <c r="BK264" s="26">
        <v>0</v>
      </c>
      <c r="BL264" s="26">
        <v>0</v>
      </c>
      <c r="BM264" s="26">
        <v>0</v>
      </c>
      <c r="BN264" s="26">
        <v>0</v>
      </c>
      <c r="BO264" s="26">
        <v>0</v>
      </c>
      <c r="BP264" s="26">
        <v>0</v>
      </c>
      <c r="BQ264" s="26"/>
      <c r="BR264" s="26"/>
      <c r="BS264" s="26"/>
      <c r="BT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</row>
    <row r="265" spans="1:85" hidden="1" outlineLevel="1" collapsed="1" x14ac:dyDescent="0.25">
      <c r="A265" s="103" t="s">
        <v>1753</v>
      </c>
      <c r="B265" s="103">
        <f t="shared" si="35"/>
        <v>4</v>
      </c>
      <c r="C265" s="103" t="s">
        <v>457</v>
      </c>
      <c r="D265" s="103" t="s">
        <v>458</v>
      </c>
      <c r="E265" s="104">
        <f t="shared" si="36"/>
        <v>390264478</v>
      </c>
      <c r="F265" s="104">
        <f t="shared" si="42"/>
        <v>218203248</v>
      </c>
      <c r="G265" s="104">
        <f t="shared" si="43"/>
        <v>286217883</v>
      </c>
      <c r="H265" s="104">
        <f t="shared" si="37"/>
        <v>373114424</v>
      </c>
      <c r="I265" s="104">
        <f t="shared" si="44"/>
        <v>333326250</v>
      </c>
      <c r="J265" s="104">
        <f t="shared" si="45"/>
        <v>442767218</v>
      </c>
      <c r="K265" s="104">
        <f t="shared" si="34"/>
        <v>0</v>
      </c>
      <c r="L265" s="150"/>
      <c r="M265" s="104">
        <v>365313647</v>
      </c>
      <c r="N265" s="104">
        <v>365313647</v>
      </c>
      <c r="O265" s="104">
        <v>365313647</v>
      </c>
      <c r="P265" s="104">
        <v>365313647</v>
      </c>
      <c r="Q265" s="104">
        <v>365313647</v>
      </c>
      <c r="R265" s="104">
        <v>373309342</v>
      </c>
      <c r="S265" s="104">
        <v>377494207</v>
      </c>
      <c r="T265" s="104">
        <v>377494207</v>
      </c>
      <c r="U265" s="104">
        <v>377494207</v>
      </c>
      <c r="V265" s="104">
        <v>377494207</v>
      </c>
      <c r="W265" s="104">
        <v>377494207</v>
      </c>
      <c r="X265" s="104">
        <v>390264478</v>
      </c>
      <c r="Y265" s="104">
        <v>96178831</v>
      </c>
      <c r="Z265" s="104">
        <v>96178831</v>
      </c>
      <c r="AA265" s="104">
        <v>126996371</v>
      </c>
      <c r="AB265" s="104">
        <v>175220898</v>
      </c>
      <c r="AC265" s="104">
        <v>175220898</v>
      </c>
      <c r="AD265" s="104">
        <v>193826820</v>
      </c>
      <c r="AE265" s="104">
        <v>197167580</v>
      </c>
      <c r="AF265" s="104">
        <v>212040155</v>
      </c>
      <c r="AG265" s="104">
        <v>216153048</v>
      </c>
      <c r="AH265" s="104">
        <v>218203248</v>
      </c>
      <c r="AI265" s="104">
        <v>218203248</v>
      </c>
      <c r="AJ265" s="104">
        <v>218203248</v>
      </c>
      <c r="AK265" s="104">
        <v>221826702</v>
      </c>
      <c r="AL265" s="104">
        <v>224312460</v>
      </c>
      <c r="AM265" s="104">
        <v>231013021</v>
      </c>
      <c r="AN265" s="104">
        <v>238790051</v>
      </c>
      <c r="AO265" s="104">
        <v>243761906</v>
      </c>
      <c r="AP265" s="104">
        <v>262632495</v>
      </c>
      <c r="AQ265" s="104">
        <v>269243315</v>
      </c>
      <c r="AR265" s="104">
        <v>274460592</v>
      </c>
      <c r="AS265" s="104">
        <v>279162313</v>
      </c>
      <c r="AT265" s="104">
        <v>286217883</v>
      </c>
      <c r="AU265" s="104">
        <v>286217883</v>
      </c>
      <c r="AV265" s="104">
        <v>286217883</v>
      </c>
      <c r="AW265" s="104">
        <v>286217883</v>
      </c>
      <c r="AX265" s="104">
        <v>286217883</v>
      </c>
      <c r="AY265" s="104">
        <v>299659078</v>
      </c>
      <c r="AZ265" s="104">
        <v>299659078</v>
      </c>
      <c r="BA265" s="104">
        <v>299659078</v>
      </c>
      <c r="BB265" s="104">
        <v>309676930</v>
      </c>
      <c r="BC265" s="104">
        <v>314351524</v>
      </c>
      <c r="BD265" s="104">
        <v>333326250</v>
      </c>
      <c r="BE265" s="104">
        <v>333326250</v>
      </c>
      <c r="BF265" s="104">
        <v>336881580</v>
      </c>
      <c r="BG265" s="104">
        <v>345712434</v>
      </c>
      <c r="BH265" s="104">
        <v>373114424</v>
      </c>
      <c r="BI265" s="104">
        <v>373114424</v>
      </c>
      <c r="BJ265" s="104">
        <v>401667451</v>
      </c>
      <c r="BK265" s="104">
        <v>401667451</v>
      </c>
      <c r="BL265" s="104">
        <v>401667451</v>
      </c>
      <c r="BM265" s="104">
        <v>406611646</v>
      </c>
      <c r="BN265" s="104">
        <v>436245309</v>
      </c>
      <c r="BO265" s="104">
        <v>438994309</v>
      </c>
      <c r="BP265" s="104">
        <v>442767218</v>
      </c>
      <c r="BQ265" s="104"/>
      <c r="BR265" s="104"/>
      <c r="BS265" s="104"/>
      <c r="BT265" s="104"/>
      <c r="BV265" s="144"/>
      <c r="BW265" s="144"/>
      <c r="BX265" s="144"/>
      <c r="BY265" s="144"/>
      <c r="BZ265" s="144"/>
      <c r="CA265" s="144"/>
      <c r="CB265" s="144"/>
      <c r="CC265" s="144"/>
      <c r="CD265" s="144"/>
      <c r="CE265" s="144"/>
      <c r="CF265" s="144"/>
      <c r="CG265" s="144"/>
    </row>
    <row r="266" spans="1:85" hidden="1" outlineLevel="2" x14ac:dyDescent="0.25">
      <c r="A266" s="105" t="s">
        <v>1753</v>
      </c>
      <c r="B266" s="105">
        <f t="shared" si="35"/>
        <v>6</v>
      </c>
      <c r="C266" s="105" t="s">
        <v>459</v>
      </c>
      <c r="D266" s="105" t="s">
        <v>460</v>
      </c>
      <c r="E266" s="26">
        <f t="shared" si="36"/>
        <v>282015963</v>
      </c>
      <c r="F266" s="26">
        <f t="shared" si="42"/>
        <v>190270951</v>
      </c>
      <c r="G266" s="26">
        <f t="shared" si="43"/>
        <v>251585025</v>
      </c>
      <c r="H266" s="26">
        <f t="shared" si="37"/>
        <v>319092239</v>
      </c>
      <c r="I266" s="26">
        <f t="shared" si="44"/>
        <v>287545584</v>
      </c>
      <c r="J266" s="26">
        <f t="shared" si="45"/>
        <v>385996033</v>
      </c>
      <c r="K266" s="26">
        <f t="shared" ref="K266:K330" si="46">CG266</f>
        <v>0</v>
      </c>
      <c r="L266" s="150"/>
      <c r="M266" s="26">
        <v>257065132</v>
      </c>
      <c r="N266" s="26">
        <v>257065132</v>
      </c>
      <c r="O266" s="26">
        <v>257065132</v>
      </c>
      <c r="P266" s="26">
        <v>257065132</v>
      </c>
      <c r="Q266" s="26">
        <v>257065132</v>
      </c>
      <c r="R266" s="26">
        <v>265060827</v>
      </c>
      <c r="S266" s="26">
        <v>269245692</v>
      </c>
      <c r="T266" s="26">
        <v>269245692</v>
      </c>
      <c r="U266" s="26">
        <v>269245692</v>
      </c>
      <c r="V266" s="26">
        <v>269245692</v>
      </c>
      <c r="W266" s="26">
        <v>269245692</v>
      </c>
      <c r="X266" s="26">
        <v>282015963</v>
      </c>
      <c r="Y266" s="26">
        <v>71045534</v>
      </c>
      <c r="Z266" s="26">
        <v>71045534</v>
      </c>
      <c r="AA266" s="26">
        <v>101863074</v>
      </c>
      <c r="AB266" s="26">
        <v>150087601</v>
      </c>
      <c r="AC266" s="26">
        <v>150087601</v>
      </c>
      <c r="AD266" s="26">
        <v>168693523</v>
      </c>
      <c r="AE266" s="26">
        <v>172034283</v>
      </c>
      <c r="AF266" s="26">
        <v>184107858</v>
      </c>
      <c r="AG266" s="26">
        <v>188220751</v>
      </c>
      <c r="AH266" s="26">
        <v>190270951</v>
      </c>
      <c r="AI266" s="26">
        <v>190270951</v>
      </c>
      <c r="AJ266" s="26">
        <v>190270951</v>
      </c>
      <c r="AK266" s="26">
        <v>193894405</v>
      </c>
      <c r="AL266" s="26">
        <v>196380163</v>
      </c>
      <c r="AM266" s="26">
        <v>196380163</v>
      </c>
      <c r="AN266" s="26">
        <v>204157193</v>
      </c>
      <c r="AO266" s="26">
        <v>209129048</v>
      </c>
      <c r="AP266" s="26">
        <v>227999637</v>
      </c>
      <c r="AQ266" s="26">
        <v>234610457</v>
      </c>
      <c r="AR266" s="26">
        <v>239827734</v>
      </c>
      <c r="AS266" s="26">
        <v>244529455</v>
      </c>
      <c r="AT266" s="26">
        <v>251585025</v>
      </c>
      <c r="AU266" s="26">
        <v>251585025</v>
      </c>
      <c r="AV266" s="26">
        <v>251585025</v>
      </c>
      <c r="AW266" s="26">
        <v>251585025</v>
      </c>
      <c r="AX266" s="26">
        <v>251585025</v>
      </c>
      <c r="AY266" s="26">
        <v>253878412</v>
      </c>
      <c r="AZ266" s="26">
        <v>253878412</v>
      </c>
      <c r="BA266" s="26">
        <v>253878412</v>
      </c>
      <c r="BB266" s="26">
        <v>263896264</v>
      </c>
      <c r="BC266" s="26">
        <v>268570858</v>
      </c>
      <c r="BD266" s="26">
        <v>287545584</v>
      </c>
      <c r="BE266" s="26">
        <v>287545584</v>
      </c>
      <c r="BF266" s="26">
        <v>287545584</v>
      </c>
      <c r="BG266" s="26">
        <v>291690249</v>
      </c>
      <c r="BH266" s="26">
        <v>319092239</v>
      </c>
      <c r="BI266" s="26">
        <v>319092239</v>
      </c>
      <c r="BJ266" s="26">
        <v>347645266</v>
      </c>
      <c r="BK266" s="26">
        <v>347645266</v>
      </c>
      <c r="BL266" s="26">
        <v>347645266</v>
      </c>
      <c r="BM266" s="26">
        <v>352589461</v>
      </c>
      <c r="BN266" s="26">
        <v>382223124</v>
      </c>
      <c r="BO266" s="26">
        <v>382223124</v>
      </c>
      <c r="BP266" s="26">
        <v>385996033</v>
      </c>
      <c r="BQ266" s="26"/>
      <c r="BR266" s="26"/>
      <c r="BS266" s="26"/>
      <c r="BT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</row>
    <row r="267" spans="1:85" hidden="1" outlineLevel="2" x14ac:dyDescent="0.25">
      <c r="A267" s="105" t="s">
        <v>1753</v>
      </c>
      <c r="B267" s="105">
        <f t="shared" si="35"/>
        <v>6</v>
      </c>
      <c r="C267" s="105" t="s">
        <v>461</v>
      </c>
      <c r="D267" s="105" t="s">
        <v>462</v>
      </c>
      <c r="E267" s="26">
        <f t="shared" si="36"/>
        <v>18066811</v>
      </c>
      <c r="F267" s="26">
        <f t="shared" si="42"/>
        <v>10073592</v>
      </c>
      <c r="G267" s="26">
        <f t="shared" si="43"/>
        <v>16774153</v>
      </c>
      <c r="H267" s="26">
        <f t="shared" si="37"/>
        <v>16774153</v>
      </c>
      <c r="I267" s="26">
        <f t="shared" si="44"/>
        <v>16774153</v>
      </c>
      <c r="J267" s="26">
        <f t="shared" si="45"/>
        <v>19523153</v>
      </c>
      <c r="K267" s="26">
        <f t="shared" si="46"/>
        <v>0</v>
      </c>
      <c r="L267" s="150"/>
      <c r="M267" s="26">
        <v>18066811</v>
      </c>
      <c r="N267" s="26">
        <v>18066811</v>
      </c>
      <c r="O267" s="26">
        <v>18066811</v>
      </c>
      <c r="P267" s="26">
        <v>18066811</v>
      </c>
      <c r="Q267" s="26">
        <v>18066811</v>
      </c>
      <c r="R267" s="26">
        <v>18066811</v>
      </c>
      <c r="S267" s="26">
        <v>18066811</v>
      </c>
      <c r="T267" s="26">
        <v>18066811</v>
      </c>
      <c r="U267" s="26">
        <v>18066811</v>
      </c>
      <c r="V267" s="26">
        <v>18066811</v>
      </c>
      <c r="W267" s="26">
        <v>18066811</v>
      </c>
      <c r="X267" s="26">
        <v>18066811</v>
      </c>
      <c r="Y267" s="26">
        <v>7274592</v>
      </c>
      <c r="Z267" s="26">
        <v>7274592</v>
      </c>
      <c r="AA267" s="26">
        <v>7274592</v>
      </c>
      <c r="AB267" s="26">
        <v>7274592</v>
      </c>
      <c r="AC267" s="26">
        <v>7274592</v>
      </c>
      <c r="AD267" s="26">
        <v>7274592</v>
      </c>
      <c r="AE267" s="26">
        <v>7274592</v>
      </c>
      <c r="AF267" s="26">
        <v>10073592</v>
      </c>
      <c r="AG267" s="26">
        <v>10073592</v>
      </c>
      <c r="AH267" s="26">
        <v>10073592</v>
      </c>
      <c r="AI267" s="26">
        <v>10073592</v>
      </c>
      <c r="AJ267" s="26">
        <v>10073592</v>
      </c>
      <c r="AK267" s="26">
        <v>10073592</v>
      </c>
      <c r="AL267" s="26">
        <v>10073592</v>
      </c>
      <c r="AM267" s="26">
        <v>16774153</v>
      </c>
      <c r="AN267" s="26">
        <v>16774153</v>
      </c>
      <c r="AO267" s="26">
        <v>16774153</v>
      </c>
      <c r="AP267" s="26">
        <v>16774153</v>
      </c>
      <c r="AQ267" s="26">
        <v>16774153</v>
      </c>
      <c r="AR267" s="26">
        <v>16774153</v>
      </c>
      <c r="AS267" s="26">
        <v>16774153</v>
      </c>
      <c r="AT267" s="26">
        <v>16774153</v>
      </c>
      <c r="AU267" s="26">
        <v>16774153</v>
      </c>
      <c r="AV267" s="26">
        <v>16774153</v>
      </c>
      <c r="AW267" s="26">
        <v>16774153</v>
      </c>
      <c r="AX267" s="26">
        <v>16774153</v>
      </c>
      <c r="AY267" s="26">
        <v>16774153</v>
      </c>
      <c r="AZ267" s="26">
        <v>16774153</v>
      </c>
      <c r="BA267" s="26">
        <v>16774153</v>
      </c>
      <c r="BB267" s="26">
        <v>16774153</v>
      </c>
      <c r="BC267" s="26">
        <v>16774153</v>
      </c>
      <c r="BD267" s="26">
        <v>16774153</v>
      </c>
      <c r="BE267" s="26">
        <v>16774153</v>
      </c>
      <c r="BF267" s="26">
        <v>16774153</v>
      </c>
      <c r="BG267" s="26">
        <v>16774153</v>
      </c>
      <c r="BH267" s="26">
        <v>16774153</v>
      </c>
      <c r="BI267" s="26">
        <v>16774153</v>
      </c>
      <c r="BJ267" s="26">
        <v>16774153</v>
      </c>
      <c r="BK267" s="26">
        <v>16774153</v>
      </c>
      <c r="BL267" s="26">
        <v>16774153</v>
      </c>
      <c r="BM267" s="26">
        <v>16774153</v>
      </c>
      <c r="BN267" s="26">
        <v>16774153</v>
      </c>
      <c r="BO267" s="26">
        <v>19523153</v>
      </c>
      <c r="BP267" s="26">
        <v>19523153</v>
      </c>
      <c r="BQ267" s="26"/>
      <c r="BR267" s="26"/>
      <c r="BS267" s="26"/>
      <c r="BT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</row>
    <row r="268" spans="1:85" hidden="1" outlineLevel="2" x14ac:dyDescent="0.25">
      <c r="A268" s="105" t="s">
        <v>1753</v>
      </c>
      <c r="B268" s="105">
        <f t="shared" si="35"/>
        <v>6</v>
      </c>
      <c r="C268" s="105" t="s">
        <v>463</v>
      </c>
      <c r="D268" s="105" t="s">
        <v>464</v>
      </c>
      <c r="E268" s="26">
        <f t="shared" si="36"/>
        <v>10307558</v>
      </c>
      <c r="F268" s="26">
        <f t="shared" si="42"/>
        <v>0</v>
      </c>
      <c r="G268" s="26">
        <f t="shared" si="43"/>
        <v>0</v>
      </c>
      <c r="H268" s="26">
        <f t="shared" si="37"/>
        <v>0</v>
      </c>
      <c r="I268" s="26">
        <f t="shared" si="44"/>
        <v>0</v>
      </c>
      <c r="J268" s="26">
        <f t="shared" si="45"/>
        <v>0</v>
      </c>
      <c r="K268" s="26">
        <f t="shared" si="46"/>
        <v>0</v>
      </c>
      <c r="L268" s="150"/>
      <c r="M268" s="26">
        <v>10307558</v>
      </c>
      <c r="N268" s="26">
        <v>10307558</v>
      </c>
      <c r="O268" s="26">
        <v>10307558</v>
      </c>
      <c r="P268" s="26">
        <v>10307558</v>
      </c>
      <c r="Q268" s="26">
        <v>10307558</v>
      </c>
      <c r="R268" s="26">
        <v>10307558</v>
      </c>
      <c r="S268" s="26">
        <v>10307558</v>
      </c>
      <c r="T268" s="26">
        <v>10307558</v>
      </c>
      <c r="U268" s="26">
        <v>10307558</v>
      </c>
      <c r="V268" s="26">
        <v>10307558</v>
      </c>
      <c r="W268" s="26">
        <v>10307558</v>
      </c>
      <c r="X268" s="26">
        <v>10307558</v>
      </c>
      <c r="Y268" s="26">
        <v>0</v>
      </c>
      <c r="Z268" s="26">
        <v>0</v>
      </c>
      <c r="AA268" s="26">
        <v>0</v>
      </c>
      <c r="AB268" s="26">
        <v>0</v>
      </c>
      <c r="AC268" s="26">
        <v>0</v>
      </c>
      <c r="AD268" s="26">
        <v>0</v>
      </c>
      <c r="AE268" s="26">
        <v>0</v>
      </c>
      <c r="AF268" s="26">
        <v>0</v>
      </c>
      <c r="AG268" s="26">
        <v>0</v>
      </c>
      <c r="AH268" s="26">
        <v>0</v>
      </c>
      <c r="AI268" s="26">
        <v>0</v>
      </c>
      <c r="AJ268" s="26">
        <v>0</v>
      </c>
      <c r="AK268" s="26">
        <v>0</v>
      </c>
      <c r="AL268" s="26">
        <v>0</v>
      </c>
      <c r="AM268" s="26">
        <v>0</v>
      </c>
      <c r="AN268" s="26">
        <v>0</v>
      </c>
      <c r="AO268" s="26">
        <v>0</v>
      </c>
      <c r="AP268" s="26">
        <v>0</v>
      </c>
      <c r="AQ268" s="26">
        <v>0</v>
      </c>
      <c r="AR268" s="26">
        <v>0</v>
      </c>
      <c r="AS268" s="26">
        <v>0</v>
      </c>
      <c r="AT268" s="26">
        <v>0</v>
      </c>
      <c r="AU268" s="26">
        <v>0</v>
      </c>
      <c r="AV268" s="26">
        <v>0</v>
      </c>
      <c r="AW268" s="26">
        <v>0</v>
      </c>
      <c r="AX268" s="26">
        <v>0</v>
      </c>
      <c r="AY268" s="26">
        <v>0</v>
      </c>
      <c r="AZ268" s="26">
        <v>0</v>
      </c>
      <c r="BA268" s="26">
        <v>0</v>
      </c>
      <c r="BB268" s="26">
        <v>0</v>
      </c>
      <c r="BC268" s="26">
        <v>0</v>
      </c>
      <c r="BD268" s="26">
        <v>0</v>
      </c>
      <c r="BE268" s="26">
        <v>0</v>
      </c>
      <c r="BF268" s="26">
        <v>0</v>
      </c>
      <c r="BG268" s="26">
        <v>0</v>
      </c>
      <c r="BH268" s="26">
        <v>0</v>
      </c>
      <c r="BI268" s="26">
        <v>0</v>
      </c>
      <c r="BJ268" s="26">
        <v>0</v>
      </c>
      <c r="BK268" s="26">
        <v>0</v>
      </c>
      <c r="BL268" s="26">
        <v>0</v>
      </c>
      <c r="BM268" s="26">
        <v>0</v>
      </c>
      <c r="BN268" s="26">
        <v>0</v>
      </c>
      <c r="BO268" s="26">
        <v>0</v>
      </c>
      <c r="BP268" s="26">
        <v>0</v>
      </c>
      <c r="BQ268" s="26"/>
      <c r="BR268" s="26"/>
      <c r="BS268" s="26"/>
      <c r="BT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</row>
    <row r="269" spans="1:85" hidden="1" outlineLevel="2" x14ac:dyDescent="0.25">
      <c r="A269" s="105" t="s">
        <v>1753</v>
      </c>
      <c r="B269" s="105">
        <f t="shared" si="35"/>
        <v>6</v>
      </c>
      <c r="C269" s="105" t="s">
        <v>465</v>
      </c>
      <c r="D269" s="105" t="s">
        <v>466</v>
      </c>
      <c r="E269" s="26">
        <f t="shared" si="36"/>
        <v>0</v>
      </c>
      <c r="F269" s="26">
        <f t="shared" si="42"/>
        <v>10970946</v>
      </c>
      <c r="G269" s="26">
        <f t="shared" si="43"/>
        <v>10970946</v>
      </c>
      <c r="H269" s="26">
        <f t="shared" si="37"/>
        <v>30360273</v>
      </c>
      <c r="I269" s="26">
        <f t="shared" si="44"/>
        <v>22118754</v>
      </c>
      <c r="J269" s="26">
        <f t="shared" si="45"/>
        <v>30360273</v>
      </c>
      <c r="K269" s="26">
        <f t="shared" si="46"/>
        <v>0</v>
      </c>
      <c r="L269" s="150"/>
      <c r="M269" s="26">
        <v>0</v>
      </c>
      <c r="N269" s="26">
        <v>0</v>
      </c>
      <c r="O269" s="26">
        <v>0</v>
      </c>
      <c r="P269" s="26">
        <v>0</v>
      </c>
      <c r="Q269" s="26">
        <v>0</v>
      </c>
      <c r="R269" s="26">
        <v>0</v>
      </c>
      <c r="S269" s="26">
        <v>0</v>
      </c>
      <c r="T269" s="26">
        <v>0</v>
      </c>
      <c r="U269" s="26">
        <v>0</v>
      </c>
      <c r="V269" s="26">
        <v>0</v>
      </c>
      <c r="W269" s="26">
        <v>0</v>
      </c>
      <c r="X269" s="26">
        <v>0</v>
      </c>
      <c r="Y269" s="26">
        <v>10970946</v>
      </c>
      <c r="Z269" s="26">
        <v>10970946</v>
      </c>
      <c r="AA269" s="26">
        <v>10970946</v>
      </c>
      <c r="AB269" s="26">
        <v>10970946</v>
      </c>
      <c r="AC269" s="26">
        <v>10970946</v>
      </c>
      <c r="AD269" s="26">
        <v>10970946</v>
      </c>
      <c r="AE269" s="26">
        <v>10970946</v>
      </c>
      <c r="AF269" s="26">
        <v>10970946</v>
      </c>
      <c r="AG269" s="26">
        <v>10970946</v>
      </c>
      <c r="AH269" s="26">
        <v>10970946</v>
      </c>
      <c r="AI269" s="26">
        <v>10970946</v>
      </c>
      <c r="AJ269" s="26">
        <v>10970946</v>
      </c>
      <c r="AK269" s="26">
        <v>10970946</v>
      </c>
      <c r="AL269" s="26">
        <v>10970946</v>
      </c>
      <c r="AM269" s="26">
        <v>10970946</v>
      </c>
      <c r="AN269" s="26">
        <v>10970946</v>
      </c>
      <c r="AO269" s="26">
        <v>10970946</v>
      </c>
      <c r="AP269" s="26">
        <v>10970946</v>
      </c>
      <c r="AQ269" s="26">
        <v>10970946</v>
      </c>
      <c r="AR269" s="26">
        <v>10970946</v>
      </c>
      <c r="AS269" s="26">
        <v>10970946</v>
      </c>
      <c r="AT269" s="26">
        <v>10970946</v>
      </c>
      <c r="AU269" s="26">
        <v>10970946</v>
      </c>
      <c r="AV269" s="26">
        <v>10970946</v>
      </c>
      <c r="AW269" s="26">
        <v>10970946</v>
      </c>
      <c r="AX269" s="26">
        <v>10970946</v>
      </c>
      <c r="AY269" s="26">
        <v>22118754</v>
      </c>
      <c r="AZ269" s="26">
        <v>22118754</v>
      </c>
      <c r="BA269" s="26">
        <v>22118754</v>
      </c>
      <c r="BB269" s="26">
        <v>22118754</v>
      </c>
      <c r="BC269" s="26">
        <v>22118754</v>
      </c>
      <c r="BD269" s="26">
        <v>22118754</v>
      </c>
      <c r="BE269" s="26">
        <v>22118754</v>
      </c>
      <c r="BF269" s="26">
        <v>25674084</v>
      </c>
      <c r="BG269" s="26">
        <v>30360273</v>
      </c>
      <c r="BH269" s="26">
        <v>30360273</v>
      </c>
      <c r="BI269" s="26">
        <v>30360273</v>
      </c>
      <c r="BJ269" s="26">
        <v>30360273</v>
      </c>
      <c r="BK269" s="26">
        <v>30360273</v>
      </c>
      <c r="BL269" s="26">
        <v>30360273</v>
      </c>
      <c r="BM269" s="26">
        <v>30360273</v>
      </c>
      <c r="BN269" s="26">
        <v>30360273</v>
      </c>
      <c r="BO269" s="26">
        <v>30360273</v>
      </c>
      <c r="BP269" s="26">
        <v>30360273</v>
      </c>
      <c r="BQ269" s="26"/>
      <c r="BR269" s="26"/>
      <c r="BS269" s="26"/>
      <c r="BT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</row>
    <row r="270" spans="1:85" hidden="1" outlineLevel="2" x14ac:dyDescent="0.25">
      <c r="A270" s="105" t="s">
        <v>1753</v>
      </c>
      <c r="B270" s="105">
        <f t="shared" si="35"/>
        <v>6</v>
      </c>
      <c r="C270" s="105" t="s">
        <v>467</v>
      </c>
      <c r="D270" s="105" t="s">
        <v>222</v>
      </c>
      <c r="E270" s="26">
        <f t="shared" ref="E270:E334" si="47">X270</f>
        <v>9462305</v>
      </c>
      <c r="F270" s="26">
        <f t="shared" si="42"/>
        <v>6887759</v>
      </c>
      <c r="G270" s="26">
        <f t="shared" si="43"/>
        <v>6887759</v>
      </c>
      <c r="H270" s="26">
        <f t="shared" si="37"/>
        <v>6887759</v>
      </c>
      <c r="I270" s="26">
        <f t="shared" si="44"/>
        <v>6887759</v>
      </c>
      <c r="J270" s="26">
        <f t="shared" si="45"/>
        <v>6887759</v>
      </c>
      <c r="K270" s="26">
        <f t="shared" si="46"/>
        <v>0</v>
      </c>
      <c r="L270" s="150"/>
      <c r="M270" s="26">
        <v>9462305</v>
      </c>
      <c r="N270" s="26">
        <v>9462305</v>
      </c>
      <c r="O270" s="26">
        <v>9462305</v>
      </c>
      <c r="P270" s="26">
        <v>9462305</v>
      </c>
      <c r="Q270" s="26">
        <v>9462305</v>
      </c>
      <c r="R270" s="26">
        <v>9462305</v>
      </c>
      <c r="S270" s="26">
        <v>9462305</v>
      </c>
      <c r="T270" s="26">
        <v>9462305</v>
      </c>
      <c r="U270" s="26">
        <v>9462305</v>
      </c>
      <c r="V270" s="26">
        <v>9462305</v>
      </c>
      <c r="W270" s="26">
        <v>9462305</v>
      </c>
      <c r="X270" s="26">
        <v>9462305</v>
      </c>
      <c r="Y270" s="26">
        <v>6887759</v>
      </c>
      <c r="Z270" s="26">
        <v>6887759</v>
      </c>
      <c r="AA270" s="26">
        <v>6887759</v>
      </c>
      <c r="AB270" s="26">
        <v>6887759</v>
      </c>
      <c r="AC270" s="26">
        <v>6887759</v>
      </c>
      <c r="AD270" s="26">
        <v>6887759</v>
      </c>
      <c r="AE270" s="26">
        <v>6887759</v>
      </c>
      <c r="AF270" s="26">
        <v>6887759</v>
      </c>
      <c r="AG270" s="26">
        <v>6887759</v>
      </c>
      <c r="AH270" s="26">
        <v>6887759</v>
      </c>
      <c r="AI270" s="26">
        <v>6887759</v>
      </c>
      <c r="AJ270" s="26">
        <v>6887759</v>
      </c>
      <c r="AK270" s="26">
        <v>6887759</v>
      </c>
      <c r="AL270" s="26">
        <v>6887759</v>
      </c>
      <c r="AM270" s="26">
        <v>6887759</v>
      </c>
      <c r="AN270" s="26">
        <v>6887759</v>
      </c>
      <c r="AO270" s="26">
        <v>6887759</v>
      </c>
      <c r="AP270" s="26">
        <v>6887759</v>
      </c>
      <c r="AQ270" s="26">
        <v>6887759</v>
      </c>
      <c r="AR270" s="26">
        <v>6887759</v>
      </c>
      <c r="AS270" s="26">
        <v>6887759</v>
      </c>
      <c r="AT270" s="26">
        <v>6887759</v>
      </c>
      <c r="AU270" s="26">
        <v>6887759</v>
      </c>
      <c r="AV270" s="26">
        <v>6887759</v>
      </c>
      <c r="AW270" s="26">
        <v>6887759</v>
      </c>
      <c r="AX270" s="26">
        <v>6887759</v>
      </c>
      <c r="AY270" s="26">
        <v>6887759</v>
      </c>
      <c r="AZ270" s="26">
        <v>6887759</v>
      </c>
      <c r="BA270" s="26">
        <v>6887759</v>
      </c>
      <c r="BB270" s="26">
        <v>6887759</v>
      </c>
      <c r="BC270" s="26">
        <v>6887759</v>
      </c>
      <c r="BD270" s="26">
        <v>6887759</v>
      </c>
      <c r="BE270" s="26">
        <v>6887759</v>
      </c>
      <c r="BF270" s="26">
        <v>6887759</v>
      </c>
      <c r="BG270" s="26">
        <v>6887759</v>
      </c>
      <c r="BH270" s="26">
        <v>6887759</v>
      </c>
      <c r="BI270" s="26">
        <v>6887759</v>
      </c>
      <c r="BJ270" s="26">
        <v>6887759</v>
      </c>
      <c r="BK270" s="26">
        <v>6887759</v>
      </c>
      <c r="BL270" s="26">
        <v>6887759</v>
      </c>
      <c r="BM270" s="26">
        <v>6887759</v>
      </c>
      <c r="BN270" s="26">
        <v>6887759</v>
      </c>
      <c r="BO270" s="26">
        <v>6887759</v>
      </c>
      <c r="BP270" s="26">
        <v>6887759</v>
      </c>
      <c r="BQ270" s="26"/>
      <c r="BR270" s="26"/>
      <c r="BS270" s="26"/>
      <c r="BT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</row>
    <row r="271" spans="1:85" hidden="1" outlineLevel="2" x14ac:dyDescent="0.25">
      <c r="A271" s="105" t="s">
        <v>1753</v>
      </c>
      <c r="B271" s="105">
        <f t="shared" ref="B271:B335" si="48">LEN(C271)</f>
        <v>6</v>
      </c>
      <c r="C271" s="105" t="s">
        <v>468</v>
      </c>
      <c r="D271" s="105" t="s">
        <v>115</v>
      </c>
      <c r="E271" s="26">
        <f t="shared" si="47"/>
        <v>70411841</v>
      </c>
      <c r="F271" s="26">
        <f t="shared" si="42"/>
        <v>0</v>
      </c>
      <c r="G271" s="26">
        <f t="shared" si="43"/>
        <v>0</v>
      </c>
      <c r="H271" s="26">
        <f t="shared" si="37"/>
        <v>0</v>
      </c>
      <c r="I271" s="26">
        <f t="shared" si="44"/>
        <v>0</v>
      </c>
      <c r="J271" s="26">
        <f t="shared" si="45"/>
        <v>0</v>
      </c>
      <c r="K271" s="26">
        <f t="shared" si="46"/>
        <v>0</v>
      </c>
      <c r="L271" s="150"/>
      <c r="M271" s="26">
        <v>70411841</v>
      </c>
      <c r="N271" s="26">
        <v>70411841</v>
      </c>
      <c r="O271" s="26">
        <v>70411841</v>
      </c>
      <c r="P271" s="26">
        <v>70411841</v>
      </c>
      <c r="Q271" s="26">
        <v>70411841</v>
      </c>
      <c r="R271" s="26">
        <v>70411841</v>
      </c>
      <c r="S271" s="26">
        <v>70411841</v>
      </c>
      <c r="T271" s="26">
        <v>70411841</v>
      </c>
      <c r="U271" s="26">
        <v>70411841</v>
      </c>
      <c r="V271" s="26">
        <v>70411841</v>
      </c>
      <c r="W271" s="26">
        <v>70411841</v>
      </c>
      <c r="X271" s="26">
        <v>70411841</v>
      </c>
      <c r="Y271" s="26">
        <v>0</v>
      </c>
      <c r="Z271" s="26">
        <v>0</v>
      </c>
      <c r="AA271" s="26">
        <v>0</v>
      </c>
      <c r="AB271" s="26">
        <v>0</v>
      </c>
      <c r="AC271" s="26">
        <v>0</v>
      </c>
      <c r="AD271" s="26">
        <v>0</v>
      </c>
      <c r="AE271" s="26">
        <v>0</v>
      </c>
      <c r="AF271" s="26">
        <v>0</v>
      </c>
      <c r="AG271" s="26">
        <v>0</v>
      </c>
      <c r="AH271" s="26">
        <v>0</v>
      </c>
      <c r="AI271" s="26">
        <v>0</v>
      </c>
      <c r="AJ271" s="26">
        <v>0</v>
      </c>
      <c r="AK271" s="26">
        <v>0</v>
      </c>
      <c r="AL271" s="26">
        <v>0</v>
      </c>
      <c r="AM271" s="26">
        <v>0</v>
      </c>
      <c r="AN271" s="26">
        <v>0</v>
      </c>
      <c r="AO271" s="26">
        <v>0</v>
      </c>
      <c r="AP271" s="26">
        <v>0</v>
      </c>
      <c r="AQ271" s="26">
        <v>0</v>
      </c>
      <c r="AR271" s="26">
        <v>0</v>
      </c>
      <c r="AS271" s="26">
        <v>0</v>
      </c>
      <c r="AT271" s="26">
        <v>0</v>
      </c>
      <c r="AU271" s="26">
        <v>0</v>
      </c>
      <c r="AV271" s="26">
        <v>0</v>
      </c>
      <c r="AW271" s="26">
        <v>0</v>
      </c>
      <c r="AX271" s="26">
        <v>0</v>
      </c>
      <c r="AY271" s="26">
        <v>0</v>
      </c>
      <c r="AZ271" s="26">
        <v>0</v>
      </c>
      <c r="BA271" s="26">
        <v>0</v>
      </c>
      <c r="BB271" s="26">
        <v>0</v>
      </c>
      <c r="BC271" s="26">
        <v>0</v>
      </c>
      <c r="BD271" s="26">
        <v>0</v>
      </c>
      <c r="BE271" s="26">
        <v>0</v>
      </c>
      <c r="BF271" s="26">
        <v>0</v>
      </c>
      <c r="BG271" s="26">
        <v>0</v>
      </c>
      <c r="BH271" s="26">
        <v>0</v>
      </c>
      <c r="BI271" s="26">
        <v>0</v>
      </c>
      <c r="BJ271" s="26">
        <v>0</v>
      </c>
      <c r="BK271" s="26">
        <v>0</v>
      </c>
      <c r="BL271" s="26">
        <v>0</v>
      </c>
      <c r="BM271" s="26">
        <v>0</v>
      </c>
      <c r="BN271" s="26">
        <v>0</v>
      </c>
      <c r="BO271" s="26">
        <v>0</v>
      </c>
      <c r="BP271" s="26">
        <v>0</v>
      </c>
      <c r="BQ271" s="26"/>
      <c r="BR271" s="26"/>
      <c r="BS271" s="26"/>
      <c r="BT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</row>
    <row r="272" spans="1:85" hidden="1" outlineLevel="1" collapsed="1" x14ac:dyDescent="0.25">
      <c r="A272" s="103" t="s">
        <v>1753</v>
      </c>
      <c r="B272" s="103">
        <f t="shared" si="48"/>
        <v>4</v>
      </c>
      <c r="C272" s="103" t="s">
        <v>469</v>
      </c>
      <c r="D272" s="103" t="s">
        <v>470</v>
      </c>
      <c r="E272" s="104">
        <f t="shared" si="47"/>
        <v>-1057937720</v>
      </c>
      <c r="F272" s="104">
        <f t="shared" ref="F272:F296" si="49">AJ272</f>
        <v>-119683802.03</v>
      </c>
      <c r="G272" s="104">
        <f t="shared" ref="G272:G296" si="50">AV272</f>
        <v>-181616983.55000001</v>
      </c>
      <c r="H272" s="104">
        <f t="shared" ref="H272:H336" si="51">BH272</f>
        <v>-259170605.06999999</v>
      </c>
      <c r="I272" s="104">
        <f t="shared" si="44"/>
        <v>-231616725.90000001</v>
      </c>
      <c r="J272" s="104">
        <f t="shared" si="45"/>
        <v>-318084366.06999999</v>
      </c>
      <c r="K272" s="104">
        <f t="shared" si="46"/>
        <v>0</v>
      </c>
      <c r="L272" s="150"/>
      <c r="M272" s="104">
        <v>-2124812941</v>
      </c>
      <c r="N272" s="104">
        <v>-2124812941</v>
      </c>
      <c r="O272" s="104">
        <v>-1037611397</v>
      </c>
      <c r="P272" s="104">
        <v>-1037611397</v>
      </c>
      <c r="Q272" s="104">
        <v>-1037611397</v>
      </c>
      <c r="R272" s="104">
        <v>-1037611397</v>
      </c>
      <c r="S272" s="104">
        <v>-1037611397</v>
      </c>
      <c r="T272" s="104">
        <v>-1037611397</v>
      </c>
      <c r="U272" s="104">
        <v>-1037611397</v>
      </c>
      <c r="V272" s="104">
        <v>-1037611397</v>
      </c>
      <c r="W272" s="104">
        <v>-1037611397</v>
      </c>
      <c r="X272" s="104">
        <v>-1057937720</v>
      </c>
      <c r="Y272" s="104">
        <v>-86125282.870000005</v>
      </c>
      <c r="Z272" s="104">
        <v>-86838233.739999995</v>
      </c>
      <c r="AA272" s="104">
        <v>-87572728</v>
      </c>
      <c r="AB272" s="104">
        <v>-89163265.040000007</v>
      </c>
      <c r="AC272" s="104">
        <v>-92213372.480000004</v>
      </c>
      <c r="AD272" s="104">
        <v>-95263479.920000002</v>
      </c>
      <c r="AE272" s="104">
        <v>-98830418.530000001</v>
      </c>
      <c r="AF272" s="104">
        <v>-102490156.03</v>
      </c>
      <c r="AG272" s="104">
        <v>-106674407.27</v>
      </c>
      <c r="AH272" s="104">
        <v>-110972905.52</v>
      </c>
      <c r="AI272" s="104">
        <v>-115328353.78</v>
      </c>
      <c r="AJ272" s="104">
        <v>-119683802.03</v>
      </c>
      <c r="AK272" s="104">
        <v>-123962028.15000001</v>
      </c>
      <c r="AL272" s="104">
        <v>-128340905.73999999</v>
      </c>
      <c r="AM272" s="104">
        <v>-132788832.17</v>
      </c>
      <c r="AN272" s="104">
        <v>-137348434.61000001</v>
      </c>
      <c r="AO272" s="104">
        <v>-142124065.66999999</v>
      </c>
      <c r="AP272" s="104">
        <v>-147037803.80000001</v>
      </c>
      <c r="AQ272" s="104">
        <v>-152420724.91999999</v>
      </c>
      <c r="AR272" s="104">
        <v>-157987279.93000001</v>
      </c>
      <c r="AS272" s="104">
        <v>-163698759.31</v>
      </c>
      <c r="AT272" s="104">
        <v>-169540842.00999999</v>
      </c>
      <c r="AU272" s="104">
        <v>-175578912.80000001</v>
      </c>
      <c r="AV272" s="104">
        <v>-181616983.55000001</v>
      </c>
      <c r="AW272" s="104">
        <v>-187655054.31999999</v>
      </c>
      <c r="AX272" s="104">
        <v>-193693125.06</v>
      </c>
      <c r="AY272" s="104">
        <v>-199731195.86000001</v>
      </c>
      <c r="AZ272" s="104">
        <v>-206065217.56999999</v>
      </c>
      <c r="BA272" s="104">
        <v>-212399239.38999999</v>
      </c>
      <c r="BB272" s="104">
        <v>-218733261.12</v>
      </c>
      <c r="BC272" s="104">
        <v>-225345556.69</v>
      </c>
      <c r="BD272" s="104">
        <v>-231616725.90000001</v>
      </c>
      <c r="BE272" s="104">
        <v>-238414971.06999999</v>
      </c>
      <c r="BF272" s="104">
        <v>-245213217.06999999</v>
      </c>
      <c r="BG272" s="104">
        <v>-252085532.06999999</v>
      </c>
      <c r="BH272" s="104">
        <v>-259170605.06999999</v>
      </c>
      <c r="BI272" s="104">
        <v>-267016844.06999999</v>
      </c>
      <c r="BJ272" s="104">
        <v>-274863083.06999999</v>
      </c>
      <c r="BK272" s="104">
        <v>-283502462.06999999</v>
      </c>
      <c r="BL272" s="104">
        <v>-291285798.06999999</v>
      </c>
      <c r="BM272" s="104">
        <v>-297729564.06999999</v>
      </c>
      <c r="BN272" s="104">
        <v>-304310669.06999999</v>
      </c>
      <c r="BO272" s="104">
        <v>-311243917.06999999</v>
      </c>
      <c r="BP272" s="104">
        <v>-318084366.06999999</v>
      </c>
      <c r="BQ272" s="104"/>
      <c r="BR272" s="104"/>
      <c r="BS272" s="104"/>
      <c r="BT272" s="104"/>
      <c r="BV272" s="144"/>
      <c r="BW272" s="144"/>
      <c r="BX272" s="144"/>
      <c r="BY272" s="144"/>
      <c r="BZ272" s="144"/>
      <c r="CA272" s="144"/>
      <c r="CB272" s="144"/>
      <c r="CC272" s="144"/>
      <c r="CD272" s="144"/>
      <c r="CE272" s="144"/>
      <c r="CF272" s="144"/>
      <c r="CG272" s="144"/>
    </row>
    <row r="273" spans="1:85" hidden="1" outlineLevel="2" x14ac:dyDescent="0.25">
      <c r="A273" s="105" t="s">
        <v>1753</v>
      </c>
      <c r="B273" s="105">
        <f t="shared" si="48"/>
        <v>6</v>
      </c>
      <c r="C273" s="105" t="s">
        <v>471</v>
      </c>
      <c r="D273" s="105" t="s">
        <v>433</v>
      </c>
      <c r="E273" s="26">
        <f t="shared" si="47"/>
        <v>0</v>
      </c>
      <c r="F273" s="26">
        <f t="shared" si="49"/>
        <v>0</v>
      </c>
      <c r="G273" s="26">
        <f t="shared" si="50"/>
        <v>0</v>
      </c>
      <c r="H273" s="26">
        <f t="shared" si="51"/>
        <v>0</v>
      </c>
      <c r="I273" s="26">
        <f t="shared" si="44"/>
        <v>0</v>
      </c>
      <c r="J273" s="26">
        <f t="shared" si="45"/>
        <v>0</v>
      </c>
      <c r="K273" s="26">
        <f t="shared" si="46"/>
        <v>0</v>
      </c>
      <c r="L273" s="150"/>
      <c r="M273" s="26">
        <v>-902153123</v>
      </c>
      <c r="N273" s="26">
        <v>-902153123</v>
      </c>
      <c r="O273" s="26">
        <v>0</v>
      </c>
      <c r="P273" s="26">
        <v>0</v>
      </c>
      <c r="Q273" s="26">
        <v>0</v>
      </c>
      <c r="R273" s="26">
        <v>0</v>
      </c>
      <c r="S273" s="26">
        <v>0</v>
      </c>
      <c r="T273" s="26">
        <v>0</v>
      </c>
      <c r="U273" s="26">
        <v>0</v>
      </c>
      <c r="V273" s="26">
        <v>0</v>
      </c>
      <c r="W273" s="26">
        <v>0</v>
      </c>
      <c r="X273" s="26">
        <v>0</v>
      </c>
      <c r="Y273" s="26">
        <v>0</v>
      </c>
      <c r="Z273" s="26">
        <v>0</v>
      </c>
      <c r="AA273" s="26">
        <v>0</v>
      </c>
      <c r="AB273" s="26">
        <v>0</v>
      </c>
      <c r="AC273" s="26">
        <v>0</v>
      </c>
      <c r="AD273" s="26">
        <v>0</v>
      </c>
      <c r="AE273" s="26">
        <v>0</v>
      </c>
      <c r="AF273" s="26">
        <v>0</v>
      </c>
      <c r="AG273" s="26">
        <v>0</v>
      </c>
      <c r="AH273" s="26">
        <v>0</v>
      </c>
      <c r="AI273" s="26">
        <v>0</v>
      </c>
      <c r="AJ273" s="26">
        <v>0</v>
      </c>
      <c r="AK273" s="26">
        <v>0</v>
      </c>
      <c r="AL273" s="26">
        <v>0</v>
      </c>
      <c r="AM273" s="26">
        <v>0</v>
      </c>
      <c r="AN273" s="26">
        <v>0</v>
      </c>
      <c r="AO273" s="26">
        <v>0</v>
      </c>
      <c r="AP273" s="26">
        <v>0</v>
      </c>
      <c r="AQ273" s="26">
        <v>0</v>
      </c>
      <c r="AR273" s="26">
        <v>0</v>
      </c>
      <c r="AS273" s="26">
        <v>0</v>
      </c>
      <c r="AT273" s="26">
        <v>0</v>
      </c>
      <c r="AU273" s="26">
        <v>0</v>
      </c>
      <c r="AV273" s="26">
        <v>0</v>
      </c>
      <c r="AW273" s="26">
        <v>0</v>
      </c>
      <c r="AX273" s="26">
        <v>0</v>
      </c>
      <c r="AY273" s="26">
        <v>0</v>
      </c>
      <c r="AZ273" s="26">
        <v>0</v>
      </c>
      <c r="BA273" s="26">
        <v>0</v>
      </c>
      <c r="BB273" s="26">
        <v>0</v>
      </c>
      <c r="BC273" s="26">
        <v>0</v>
      </c>
      <c r="BD273" s="26">
        <v>0</v>
      </c>
      <c r="BE273" s="26">
        <v>0</v>
      </c>
      <c r="BF273" s="26">
        <v>0</v>
      </c>
      <c r="BG273" s="26">
        <v>0</v>
      </c>
      <c r="BH273" s="26">
        <v>0</v>
      </c>
      <c r="BI273" s="26">
        <v>0</v>
      </c>
      <c r="BJ273" s="26">
        <v>0</v>
      </c>
      <c r="BK273" s="26">
        <v>0</v>
      </c>
      <c r="BL273" s="26">
        <v>0</v>
      </c>
      <c r="BM273" s="26">
        <v>0</v>
      </c>
      <c r="BN273" s="26">
        <v>0</v>
      </c>
      <c r="BO273" s="26">
        <v>0</v>
      </c>
      <c r="BP273" s="26">
        <v>0</v>
      </c>
      <c r="BQ273" s="26"/>
      <c r="BR273" s="26"/>
      <c r="BS273" s="26"/>
      <c r="BT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</row>
    <row r="274" spans="1:85" hidden="1" outlineLevel="2" x14ac:dyDescent="0.25">
      <c r="A274" s="105" t="s">
        <v>1753</v>
      </c>
      <c r="B274" s="105">
        <f t="shared" si="48"/>
        <v>6</v>
      </c>
      <c r="C274" s="105" t="s">
        <v>472</v>
      </c>
      <c r="D274" s="105" t="s">
        <v>451</v>
      </c>
      <c r="E274" s="26">
        <f t="shared" si="47"/>
        <v>-630696692</v>
      </c>
      <c r="F274" s="26">
        <f t="shared" si="49"/>
        <v>-8812836.5700000003</v>
      </c>
      <c r="G274" s="26">
        <f t="shared" si="50"/>
        <v>-13538229.119999999</v>
      </c>
      <c r="H274" s="26">
        <f t="shared" si="51"/>
        <v>-18263622.550000001</v>
      </c>
      <c r="I274" s="26">
        <f t="shared" si="44"/>
        <v>-16688490.84</v>
      </c>
      <c r="J274" s="26">
        <f t="shared" si="45"/>
        <v>-21413886.550000001</v>
      </c>
      <c r="K274" s="26">
        <f t="shared" si="46"/>
        <v>0</v>
      </c>
      <c r="L274" s="150"/>
      <c r="M274" s="26">
        <v>-626365195</v>
      </c>
      <c r="N274" s="26">
        <v>-626365195</v>
      </c>
      <c r="O274" s="26">
        <v>-626365195</v>
      </c>
      <c r="P274" s="26">
        <v>-626365195</v>
      </c>
      <c r="Q274" s="26">
        <v>-626365195</v>
      </c>
      <c r="R274" s="26">
        <v>-626365195</v>
      </c>
      <c r="S274" s="26">
        <v>-626365195</v>
      </c>
      <c r="T274" s="26">
        <v>-626365195</v>
      </c>
      <c r="U274" s="26">
        <v>-626365195</v>
      </c>
      <c r="V274" s="26">
        <v>-626365195</v>
      </c>
      <c r="W274" s="26">
        <v>-626365195</v>
      </c>
      <c r="X274" s="26">
        <v>-630696692</v>
      </c>
      <c r="Y274" s="26">
        <v>-5860176.6699999999</v>
      </c>
      <c r="Z274" s="26">
        <v>-5969929.3399999999</v>
      </c>
      <c r="AA274" s="26">
        <v>-6101225.4000000004</v>
      </c>
      <c r="AB274" s="26">
        <v>-6232521.46</v>
      </c>
      <c r="AC274" s="26">
        <v>-6483817.5199999996</v>
      </c>
      <c r="AD274" s="26">
        <v>-6735113.5800000001</v>
      </c>
      <c r="AE274" s="26">
        <v>-6986409.6399999997</v>
      </c>
      <c r="AF274" s="26">
        <v>-7237705.7000000002</v>
      </c>
      <c r="AG274" s="26">
        <v>-7631488.4199999999</v>
      </c>
      <c r="AH274" s="26">
        <v>-8025271.1399999997</v>
      </c>
      <c r="AI274" s="26">
        <v>-8419053.8499999996</v>
      </c>
      <c r="AJ274" s="26">
        <v>-8812836.5700000003</v>
      </c>
      <c r="AK274" s="26">
        <v>-9206619.2799999993</v>
      </c>
      <c r="AL274" s="26">
        <v>-9600402</v>
      </c>
      <c r="AM274" s="26">
        <v>-9994184.6999999993</v>
      </c>
      <c r="AN274" s="26">
        <v>-10387967.42</v>
      </c>
      <c r="AO274" s="26">
        <v>-10781750.119999999</v>
      </c>
      <c r="AP274" s="26">
        <v>-11175532.84</v>
      </c>
      <c r="AQ274" s="26">
        <v>-11569315.539999999</v>
      </c>
      <c r="AR274" s="26">
        <v>-11963098.26</v>
      </c>
      <c r="AS274" s="26">
        <v>-12356880.970000001</v>
      </c>
      <c r="AT274" s="26">
        <v>-12750663.689999999</v>
      </c>
      <c r="AU274" s="26">
        <v>-13144446.4</v>
      </c>
      <c r="AV274" s="26">
        <v>-13538229.119999999</v>
      </c>
      <c r="AW274" s="26">
        <v>-13932011.83</v>
      </c>
      <c r="AX274" s="26">
        <v>-14325794.550000001</v>
      </c>
      <c r="AY274" s="26">
        <v>-14719577.26</v>
      </c>
      <c r="AZ274" s="26">
        <v>-15113359.98</v>
      </c>
      <c r="BA274" s="26">
        <v>-15507142.689999999</v>
      </c>
      <c r="BB274" s="26">
        <v>-15900925.41</v>
      </c>
      <c r="BC274" s="26">
        <v>-16294708.119999999</v>
      </c>
      <c r="BD274" s="26">
        <v>-16688490.84</v>
      </c>
      <c r="BE274" s="26">
        <v>-17082273.550000001</v>
      </c>
      <c r="BF274" s="26">
        <v>-17476056.550000001</v>
      </c>
      <c r="BG274" s="26">
        <v>-17869839.550000001</v>
      </c>
      <c r="BH274" s="26">
        <v>-18263622.550000001</v>
      </c>
      <c r="BI274" s="26">
        <v>-18657405.550000001</v>
      </c>
      <c r="BJ274" s="26">
        <v>-19051188.550000001</v>
      </c>
      <c r="BK274" s="26">
        <v>-19444971.550000001</v>
      </c>
      <c r="BL274" s="26">
        <v>-19838754.550000001</v>
      </c>
      <c r="BM274" s="26">
        <v>-20232537.550000001</v>
      </c>
      <c r="BN274" s="26">
        <v>-20626320.550000001</v>
      </c>
      <c r="BO274" s="26">
        <v>-21020103.550000001</v>
      </c>
      <c r="BP274" s="26">
        <v>-21413886.550000001</v>
      </c>
      <c r="BQ274" s="26"/>
      <c r="BR274" s="26"/>
      <c r="BS274" s="26"/>
      <c r="BT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</row>
    <row r="275" spans="1:85" hidden="1" outlineLevel="2" x14ac:dyDescent="0.25">
      <c r="A275" s="105" t="s">
        <v>1753</v>
      </c>
      <c r="B275" s="105">
        <f t="shared" si="48"/>
        <v>6</v>
      </c>
      <c r="C275" s="105" t="s">
        <v>473</v>
      </c>
      <c r="D275" s="105" t="s">
        <v>474</v>
      </c>
      <c r="E275" s="26">
        <f t="shared" si="47"/>
        <v>-214365806</v>
      </c>
      <c r="F275" s="26">
        <f t="shared" si="49"/>
        <v>-85551068.459999993</v>
      </c>
      <c r="G275" s="26">
        <f t="shared" si="50"/>
        <v>-141193973.25</v>
      </c>
      <c r="H275" s="26">
        <f t="shared" si="51"/>
        <v>-209786309.30000001</v>
      </c>
      <c r="I275" s="26">
        <f t="shared" si="44"/>
        <v>-185615616.66999999</v>
      </c>
      <c r="J275" s="26">
        <f t="shared" si="45"/>
        <v>-260959922.30000001</v>
      </c>
      <c r="K275" s="26">
        <f t="shared" si="46"/>
        <v>0</v>
      </c>
      <c r="L275" s="150"/>
      <c r="M275" s="26">
        <v>-198370980</v>
      </c>
      <c r="N275" s="26">
        <v>-198370980</v>
      </c>
      <c r="O275" s="26">
        <v>-198370980</v>
      </c>
      <c r="P275" s="26">
        <v>-198370980</v>
      </c>
      <c r="Q275" s="26">
        <v>-198370980</v>
      </c>
      <c r="R275" s="26">
        <v>-198370980</v>
      </c>
      <c r="S275" s="26">
        <v>-198370980</v>
      </c>
      <c r="T275" s="26">
        <v>-198370980</v>
      </c>
      <c r="U275" s="26">
        <v>-198370980</v>
      </c>
      <c r="V275" s="26">
        <v>-198370980</v>
      </c>
      <c r="W275" s="26">
        <v>-198370980</v>
      </c>
      <c r="X275" s="26">
        <v>-214365806</v>
      </c>
      <c r="Y275" s="26">
        <v>-55131809.200000003</v>
      </c>
      <c r="Z275" s="26">
        <v>-55735007.399999999</v>
      </c>
      <c r="AA275" s="26">
        <v>-56338205.600000001</v>
      </c>
      <c r="AB275" s="26">
        <v>-57797446.579999998</v>
      </c>
      <c r="AC275" s="26">
        <v>-60596257.960000001</v>
      </c>
      <c r="AD275" s="26">
        <v>-63395069.340000004</v>
      </c>
      <c r="AE275" s="26">
        <v>-66710711.890000001</v>
      </c>
      <c r="AF275" s="26">
        <v>-70119153.329999998</v>
      </c>
      <c r="AG275" s="26">
        <v>-73862971.849999994</v>
      </c>
      <c r="AH275" s="26">
        <v>-77721037.379999995</v>
      </c>
      <c r="AI275" s="26">
        <v>-81636052.930000007</v>
      </c>
      <c r="AJ275" s="26">
        <v>-85551068.459999993</v>
      </c>
      <c r="AK275" s="26">
        <v>-89388861.870000005</v>
      </c>
      <c r="AL275" s="26">
        <v>-93327306.739999995</v>
      </c>
      <c r="AM275" s="26">
        <v>-97334800.469999999</v>
      </c>
      <c r="AN275" s="26">
        <v>-101342294.17</v>
      </c>
      <c r="AO275" s="26">
        <v>-105565816.51000001</v>
      </c>
      <c r="AP275" s="26">
        <v>-109927445.90000001</v>
      </c>
      <c r="AQ275" s="26">
        <v>-114758258.3</v>
      </c>
      <c r="AR275" s="26">
        <v>-119772704.56999999</v>
      </c>
      <c r="AS275" s="26">
        <v>-124932075.22</v>
      </c>
      <c r="AT275" s="26">
        <v>-130222049.18000001</v>
      </c>
      <c r="AU275" s="26">
        <v>-135708011.24000001</v>
      </c>
      <c r="AV275" s="26">
        <v>-141193973.25</v>
      </c>
      <c r="AW275" s="26">
        <v>-146679935.28999999</v>
      </c>
      <c r="AX275" s="26">
        <v>-152165897.28999999</v>
      </c>
      <c r="AY275" s="26">
        <v>-157651859.36000001</v>
      </c>
      <c r="AZ275" s="26">
        <v>-163201526.52000001</v>
      </c>
      <c r="BA275" s="26">
        <v>-168751193.80000001</v>
      </c>
      <c r="BB275" s="26">
        <v>-174300860.97999999</v>
      </c>
      <c r="BC275" s="26">
        <v>-180128802.00999999</v>
      </c>
      <c r="BD275" s="26">
        <v>-185615616.66999999</v>
      </c>
      <c r="BE275" s="26">
        <v>-191629507.30000001</v>
      </c>
      <c r="BF275" s="26">
        <v>-197643398.30000001</v>
      </c>
      <c r="BG275" s="26">
        <v>-203657289.30000001</v>
      </c>
      <c r="BH275" s="26">
        <v>-209786309.30000001</v>
      </c>
      <c r="BI275" s="26">
        <v>-216676495.30000001</v>
      </c>
      <c r="BJ275" s="26">
        <v>-223566681.30000001</v>
      </c>
      <c r="BK275" s="26">
        <v>-231249917.30000001</v>
      </c>
      <c r="BL275" s="26">
        <v>-238077200.30000001</v>
      </c>
      <c r="BM275" s="26">
        <v>-243564913.30000001</v>
      </c>
      <c r="BN275" s="26">
        <v>-249189965.30000001</v>
      </c>
      <c r="BO275" s="26">
        <v>-255121343.30000001</v>
      </c>
      <c r="BP275" s="26">
        <v>-260959922.30000001</v>
      </c>
      <c r="BQ275" s="26"/>
      <c r="BR275" s="26"/>
      <c r="BS275" s="26"/>
      <c r="BT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</row>
    <row r="276" spans="1:85" hidden="1" outlineLevel="2" x14ac:dyDescent="0.25">
      <c r="A276" s="105" t="s">
        <v>1753</v>
      </c>
      <c r="B276" s="105">
        <f t="shared" si="48"/>
        <v>6</v>
      </c>
      <c r="C276" s="105" t="s">
        <v>475</v>
      </c>
      <c r="D276" s="105" t="s">
        <v>462</v>
      </c>
      <c r="E276" s="26">
        <f t="shared" si="47"/>
        <v>0</v>
      </c>
      <c r="F276" s="26">
        <f t="shared" si="49"/>
        <v>-7461192</v>
      </c>
      <c r="G276" s="26">
        <f t="shared" si="50"/>
        <v>-9026076.1799999997</v>
      </c>
      <c r="H276" s="26">
        <f t="shared" si="51"/>
        <v>-10925988.359999999</v>
      </c>
      <c r="I276" s="26">
        <f t="shared" si="44"/>
        <v>-10292684.34</v>
      </c>
      <c r="J276" s="26">
        <f t="shared" si="45"/>
        <v>-12284230.359999999</v>
      </c>
      <c r="K276" s="26">
        <f t="shared" si="46"/>
        <v>0</v>
      </c>
      <c r="L276" s="150"/>
      <c r="M276" s="26">
        <v>0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  <c r="S276" s="26">
        <v>0</v>
      </c>
      <c r="T276" s="26">
        <v>0</v>
      </c>
      <c r="U276" s="26">
        <v>0</v>
      </c>
      <c r="V276" s="26">
        <v>0</v>
      </c>
      <c r="W276" s="26">
        <v>0</v>
      </c>
      <c r="X276" s="26">
        <v>0</v>
      </c>
      <c r="Y276" s="26">
        <v>-7274592</v>
      </c>
      <c r="Z276" s="26">
        <v>-7274592</v>
      </c>
      <c r="AA276" s="26">
        <v>-7274592</v>
      </c>
      <c r="AB276" s="26">
        <v>-7274592</v>
      </c>
      <c r="AC276" s="26">
        <v>-7274592</v>
      </c>
      <c r="AD276" s="26">
        <v>-7274592</v>
      </c>
      <c r="AE276" s="26">
        <v>-7274592</v>
      </c>
      <c r="AF276" s="26">
        <v>-7274592</v>
      </c>
      <c r="AG276" s="26">
        <v>-7321242</v>
      </c>
      <c r="AH276" s="26">
        <v>-7367892</v>
      </c>
      <c r="AI276" s="26">
        <v>-7414542</v>
      </c>
      <c r="AJ276" s="26">
        <v>-7461192</v>
      </c>
      <c r="AK276" s="26">
        <v>-7507842</v>
      </c>
      <c r="AL276" s="26">
        <v>-7554492</v>
      </c>
      <c r="AM276" s="26">
        <v>-7601142</v>
      </c>
      <c r="AN276" s="26">
        <v>-7759468.0199999996</v>
      </c>
      <c r="AO276" s="26">
        <v>-7917794.04</v>
      </c>
      <c r="AP276" s="26">
        <v>-8076120.0599999996</v>
      </c>
      <c r="AQ276" s="26">
        <v>-8234446.0800000001</v>
      </c>
      <c r="AR276" s="26">
        <v>-8392772.0999999996</v>
      </c>
      <c r="AS276" s="26">
        <v>-8551098.1199999992</v>
      </c>
      <c r="AT276" s="26">
        <v>-8709424.1400000006</v>
      </c>
      <c r="AU276" s="26">
        <v>-8867750.1600000001</v>
      </c>
      <c r="AV276" s="26">
        <v>-9026076.1799999997</v>
      </c>
      <c r="AW276" s="26">
        <v>-9184402.1999999993</v>
      </c>
      <c r="AX276" s="26">
        <v>-9342728.2200000007</v>
      </c>
      <c r="AY276" s="26">
        <v>-9501054.2400000002</v>
      </c>
      <c r="AZ276" s="26">
        <v>-9659380.2599999998</v>
      </c>
      <c r="BA276" s="26">
        <v>-9817706.2799999993</v>
      </c>
      <c r="BB276" s="26">
        <v>-9976032.3000000007</v>
      </c>
      <c r="BC276" s="26">
        <v>-10134358.32</v>
      </c>
      <c r="BD276" s="26">
        <v>-10292684.34</v>
      </c>
      <c r="BE276" s="26">
        <v>-10451010.359999999</v>
      </c>
      <c r="BF276" s="26">
        <v>-10609336.359999999</v>
      </c>
      <c r="BG276" s="26">
        <v>-10767662.359999999</v>
      </c>
      <c r="BH276" s="26">
        <v>-10925988.359999999</v>
      </c>
      <c r="BI276" s="26">
        <v>-11084314.359999999</v>
      </c>
      <c r="BJ276" s="26">
        <v>-11242640.359999999</v>
      </c>
      <c r="BK276" s="26">
        <v>-11400966.359999999</v>
      </c>
      <c r="BL276" s="26">
        <v>-11559292.359999999</v>
      </c>
      <c r="BM276" s="26">
        <v>-11717618.359999999</v>
      </c>
      <c r="BN276" s="26">
        <v>-11875944.359999999</v>
      </c>
      <c r="BO276" s="26">
        <v>-12080087.359999999</v>
      </c>
      <c r="BP276" s="26">
        <v>-12284230.359999999</v>
      </c>
      <c r="BQ276" s="26"/>
      <c r="BR276" s="26"/>
      <c r="BS276" s="26"/>
      <c r="BT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</row>
    <row r="277" spans="1:85" hidden="1" outlineLevel="2" x14ac:dyDescent="0.25">
      <c r="A277" s="105" t="s">
        <v>1753</v>
      </c>
      <c r="B277" s="105">
        <f t="shared" si="48"/>
        <v>6</v>
      </c>
      <c r="C277" s="105" t="s">
        <v>476</v>
      </c>
      <c r="D277" s="105" t="s">
        <v>477</v>
      </c>
      <c r="E277" s="26">
        <f t="shared" si="47"/>
        <v>0</v>
      </c>
      <c r="F277" s="26">
        <f t="shared" si="49"/>
        <v>-10970946</v>
      </c>
      <c r="G277" s="26">
        <f t="shared" si="50"/>
        <v>-10970946</v>
      </c>
      <c r="H277" s="26">
        <f t="shared" si="51"/>
        <v>-13306925.859999999</v>
      </c>
      <c r="I277" s="26">
        <f t="shared" si="44"/>
        <v>-12132175.050000001</v>
      </c>
      <c r="J277" s="26">
        <f t="shared" si="45"/>
        <v>-16538567.859999999</v>
      </c>
      <c r="K277" s="26">
        <f t="shared" si="46"/>
        <v>0</v>
      </c>
      <c r="L277" s="150"/>
      <c r="M277" s="26">
        <v>0</v>
      </c>
      <c r="N277" s="26">
        <v>0</v>
      </c>
      <c r="O277" s="26">
        <v>0</v>
      </c>
      <c r="P277" s="26">
        <v>0</v>
      </c>
      <c r="Q277" s="26">
        <v>0</v>
      </c>
      <c r="R277" s="26">
        <v>0</v>
      </c>
      <c r="S277" s="26">
        <v>0</v>
      </c>
      <c r="T277" s="26">
        <v>0</v>
      </c>
      <c r="U277" s="26">
        <v>0</v>
      </c>
      <c r="V277" s="26">
        <v>0</v>
      </c>
      <c r="W277" s="26">
        <v>0</v>
      </c>
      <c r="X277" s="26">
        <v>0</v>
      </c>
      <c r="Y277" s="26">
        <v>-10970946</v>
      </c>
      <c r="Z277" s="26">
        <v>-10970946</v>
      </c>
      <c r="AA277" s="26">
        <v>-10970946</v>
      </c>
      <c r="AB277" s="26">
        <v>-10970946</v>
      </c>
      <c r="AC277" s="26">
        <v>-10970946</v>
      </c>
      <c r="AD277" s="26">
        <v>-10970946</v>
      </c>
      <c r="AE277" s="26">
        <v>-10970946</v>
      </c>
      <c r="AF277" s="26">
        <v>-10970946</v>
      </c>
      <c r="AG277" s="26">
        <v>-10970946</v>
      </c>
      <c r="AH277" s="26">
        <v>-10970946</v>
      </c>
      <c r="AI277" s="26">
        <v>-10970946</v>
      </c>
      <c r="AJ277" s="26">
        <v>-10970946</v>
      </c>
      <c r="AK277" s="26">
        <v>-10970946</v>
      </c>
      <c r="AL277" s="26">
        <v>-10970946</v>
      </c>
      <c r="AM277" s="26">
        <v>-10970946</v>
      </c>
      <c r="AN277" s="26">
        <v>-10970946</v>
      </c>
      <c r="AO277" s="26">
        <v>-10970946</v>
      </c>
      <c r="AP277" s="26">
        <v>-10970946</v>
      </c>
      <c r="AQ277" s="26">
        <v>-10970946</v>
      </c>
      <c r="AR277" s="26">
        <v>-10970946</v>
      </c>
      <c r="AS277" s="26">
        <v>-10970946</v>
      </c>
      <c r="AT277" s="26">
        <v>-10970946</v>
      </c>
      <c r="AU277" s="26">
        <v>-10970946</v>
      </c>
      <c r="AV277" s="26">
        <v>-10970946</v>
      </c>
      <c r="AW277" s="26">
        <v>-10970946</v>
      </c>
      <c r="AX277" s="26">
        <v>-10970946</v>
      </c>
      <c r="AY277" s="26">
        <v>-10970946</v>
      </c>
      <c r="AZ277" s="26">
        <v>-11203191.810000001</v>
      </c>
      <c r="BA277" s="26">
        <v>-11435437.619999999</v>
      </c>
      <c r="BB277" s="26">
        <v>-11667683.43</v>
      </c>
      <c r="BC277" s="26">
        <v>-11899929.24</v>
      </c>
      <c r="BD277" s="26">
        <v>-12132175.050000001</v>
      </c>
      <c r="BE277" s="26">
        <v>-12364420.859999999</v>
      </c>
      <c r="BF277" s="26">
        <v>-12596666.859999999</v>
      </c>
      <c r="BG277" s="26">
        <v>-12902981.859999999</v>
      </c>
      <c r="BH277" s="26">
        <v>-13306925.859999999</v>
      </c>
      <c r="BI277" s="26">
        <v>-13710869.859999999</v>
      </c>
      <c r="BJ277" s="26">
        <v>-14114813.859999999</v>
      </c>
      <c r="BK277" s="26">
        <v>-14518847.859999999</v>
      </c>
      <c r="BL277" s="26">
        <v>-14922791.859999999</v>
      </c>
      <c r="BM277" s="26">
        <v>-15326735.859999999</v>
      </c>
      <c r="BN277" s="26">
        <v>-15730679.859999999</v>
      </c>
      <c r="BO277" s="26">
        <v>-16134623.859999999</v>
      </c>
      <c r="BP277" s="26">
        <v>-16538567.859999999</v>
      </c>
      <c r="BQ277" s="26"/>
      <c r="BR277" s="26"/>
      <c r="BS277" s="26"/>
      <c r="BT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</row>
    <row r="278" spans="1:85" hidden="1" outlineLevel="2" x14ac:dyDescent="0.25">
      <c r="A278" s="105" t="s">
        <v>1753</v>
      </c>
      <c r="B278" s="105">
        <f t="shared" si="48"/>
        <v>6</v>
      </c>
      <c r="C278" s="105" t="s">
        <v>478</v>
      </c>
      <c r="D278" s="105" t="s">
        <v>222</v>
      </c>
      <c r="E278" s="26">
        <f t="shared" si="47"/>
        <v>0</v>
      </c>
      <c r="F278" s="26">
        <f t="shared" si="49"/>
        <v>-6887759</v>
      </c>
      <c r="G278" s="26">
        <f t="shared" si="50"/>
        <v>-6887759</v>
      </c>
      <c r="H278" s="26">
        <f t="shared" si="51"/>
        <v>-6887759</v>
      </c>
      <c r="I278" s="26">
        <f t="shared" si="44"/>
        <v>-6887759</v>
      </c>
      <c r="J278" s="26">
        <f t="shared" si="45"/>
        <v>-6887759</v>
      </c>
      <c r="K278" s="26">
        <f t="shared" si="46"/>
        <v>0</v>
      </c>
      <c r="L278" s="150"/>
      <c r="M278" s="26">
        <v>0</v>
      </c>
      <c r="N278" s="26">
        <v>0</v>
      </c>
      <c r="O278" s="26">
        <v>0</v>
      </c>
      <c r="P278" s="26">
        <v>0</v>
      </c>
      <c r="Q278" s="26">
        <v>0</v>
      </c>
      <c r="R278" s="26">
        <v>0</v>
      </c>
      <c r="S278" s="26">
        <v>0</v>
      </c>
      <c r="T278" s="26">
        <v>0</v>
      </c>
      <c r="U278" s="26">
        <v>0</v>
      </c>
      <c r="V278" s="26">
        <v>0</v>
      </c>
      <c r="W278" s="26">
        <v>0</v>
      </c>
      <c r="X278" s="26">
        <v>0</v>
      </c>
      <c r="Y278" s="26">
        <v>-6887759</v>
      </c>
      <c r="Z278" s="26">
        <v>-6887759</v>
      </c>
      <c r="AA278" s="26">
        <v>-6887759</v>
      </c>
      <c r="AB278" s="26">
        <v>-6887759</v>
      </c>
      <c r="AC278" s="26">
        <v>-6887759</v>
      </c>
      <c r="AD278" s="26">
        <v>-6887759</v>
      </c>
      <c r="AE278" s="26">
        <v>-6887759</v>
      </c>
      <c r="AF278" s="26">
        <v>-6887759</v>
      </c>
      <c r="AG278" s="26">
        <v>-6887759</v>
      </c>
      <c r="AH278" s="26">
        <v>-6887759</v>
      </c>
      <c r="AI278" s="26">
        <v>-6887759</v>
      </c>
      <c r="AJ278" s="26">
        <v>-6887759</v>
      </c>
      <c r="AK278" s="26">
        <v>-6887759</v>
      </c>
      <c r="AL278" s="26">
        <v>-6887759</v>
      </c>
      <c r="AM278" s="26">
        <v>-6887759</v>
      </c>
      <c r="AN278" s="26">
        <v>-6887759</v>
      </c>
      <c r="AO278" s="26">
        <v>-6887759</v>
      </c>
      <c r="AP278" s="26">
        <v>-6887759</v>
      </c>
      <c r="AQ278" s="26">
        <v>-6887759</v>
      </c>
      <c r="AR278" s="26">
        <v>-6887759</v>
      </c>
      <c r="AS278" s="26">
        <v>-6887759</v>
      </c>
      <c r="AT278" s="26">
        <v>-6887759</v>
      </c>
      <c r="AU278" s="26">
        <v>-6887759</v>
      </c>
      <c r="AV278" s="26">
        <v>-6887759</v>
      </c>
      <c r="AW278" s="26">
        <v>-6887759</v>
      </c>
      <c r="AX278" s="26">
        <v>-6887759</v>
      </c>
      <c r="AY278" s="26">
        <v>-6887759</v>
      </c>
      <c r="AZ278" s="26">
        <v>-6887759</v>
      </c>
      <c r="BA278" s="26">
        <v>-6887759</v>
      </c>
      <c r="BB278" s="26">
        <v>-6887759</v>
      </c>
      <c r="BC278" s="26">
        <v>-6887759</v>
      </c>
      <c r="BD278" s="26">
        <v>-6887759</v>
      </c>
      <c r="BE278" s="26">
        <v>-6887759</v>
      </c>
      <c r="BF278" s="26">
        <v>-6887759</v>
      </c>
      <c r="BG278" s="26">
        <v>-6887759</v>
      </c>
      <c r="BH278" s="26">
        <v>-6887759</v>
      </c>
      <c r="BI278" s="26">
        <v>-6887759</v>
      </c>
      <c r="BJ278" s="26">
        <v>-6887759</v>
      </c>
      <c r="BK278" s="26">
        <v>-6887759</v>
      </c>
      <c r="BL278" s="26">
        <v>-6887759</v>
      </c>
      <c r="BM278" s="26">
        <v>-6887759</v>
      </c>
      <c r="BN278" s="26">
        <v>-6887759</v>
      </c>
      <c r="BO278" s="26">
        <v>-6887759</v>
      </c>
      <c r="BP278" s="26">
        <v>-6887759</v>
      </c>
      <c r="BQ278" s="26"/>
      <c r="BR278" s="26"/>
      <c r="BS278" s="26"/>
      <c r="BT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</row>
    <row r="279" spans="1:85" hidden="1" outlineLevel="2" x14ac:dyDescent="0.25">
      <c r="A279" s="105" t="s">
        <v>1753</v>
      </c>
      <c r="B279" s="105">
        <f t="shared" si="48"/>
        <v>6</v>
      </c>
      <c r="C279" s="105" t="s">
        <v>479</v>
      </c>
      <c r="D279" s="105" t="s">
        <v>115</v>
      </c>
      <c r="E279" s="26">
        <f t="shared" si="47"/>
        <v>-212875222</v>
      </c>
      <c r="F279" s="26">
        <f t="shared" si="49"/>
        <v>0</v>
      </c>
      <c r="G279" s="26">
        <f t="shared" si="50"/>
        <v>0</v>
      </c>
      <c r="H279" s="26">
        <f t="shared" si="51"/>
        <v>0</v>
      </c>
      <c r="I279" s="26">
        <f t="shared" si="44"/>
        <v>0</v>
      </c>
      <c r="J279" s="26">
        <f t="shared" si="45"/>
        <v>0</v>
      </c>
      <c r="K279" s="26">
        <f t="shared" si="46"/>
        <v>0</v>
      </c>
      <c r="L279" s="150"/>
      <c r="M279" s="26">
        <v>-397923643</v>
      </c>
      <c r="N279" s="26">
        <v>-397923643</v>
      </c>
      <c r="O279" s="26">
        <v>-212875222</v>
      </c>
      <c r="P279" s="26">
        <v>-212875222</v>
      </c>
      <c r="Q279" s="26">
        <v>-212875222</v>
      </c>
      <c r="R279" s="26">
        <v>-212875222</v>
      </c>
      <c r="S279" s="26">
        <v>-212875222</v>
      </c>
      <c r="T279" s="26">
        <v>-212875222</v>
      </c>
      <c r="U279" s="26">
        <v>-212875222</v>
      </c>
      <c r="V279" s="26">
        <v>-212875222</v>
      </c>
      <c r="W279" s="26">
        <v>-212875222</v>
      </c>
      <c r="X279" s="26">
        <v>-212875222</v>
      </c>
      <c r="Y279" s="26">
        <v>0</v>
      </c>
      <c r="Z279" s="26">
        <v>0</v>
      </c>
      <c r="AA279" s="26">
        <v>0</v>
      </c>
      <c r="AB279" s="26">
        <v>0</v>
      </c>
      <c r="AC279" s="26">
        <v>0</v>
      </c>
      <c r="AD279" s="26">
        <v>0</v>
      </c>
      <c r="AE279" s="26">
        <v>0</v>
      </c>
      <c r="AF279" s="26">
        <v>0</v>
      </c>
      <c r="AG279" s="26">
        <v>0</v>
      </c>
      <c r="AH279" s="26">
        <v>0</v>
      </c>
      <c r="AI279" s="26">
        <v>0</v>
      </c>
      <c r="AJ279" s="26">
        <v>0</v>
      </c>
      <c r="AK279" s="26">
        <v>0</v>
      </c>
      <c r="AL279" s="26">
        <v>0</v>
      </c>
      <c r="AM279" s="26">
        <v>0</v>
      </c>
      <c r="AN279" s="26">
        <v>0</v>
      </c>
      <c r="AO279" s="26">
        <v>0</v>
      </c>
      <c r="AP279" s="26">
        <v>0</v>
      </c>
      <c r="AQ279" s="26">
        <v>0</v>
      </c>
      <c r="AR279" s="26">
        <v>0</v>
      </c>
      <c r="AS279" s="26">
        <v>0</v>
      </c>
      <c r="AT279" s="26">
        <v>0</v>
      </c>
      <c r="AU279" s="26">
        <v>0</v>
      </c>
      <c r="AV279" s="26">
        <v>0</v>
      </c>
      <c r="AW279" s="26">
        <v>0</v>
      </c>
      <c r="AX279" s="26">
        <v>0</v>
      </c>
      <c r="AY279" s="26">
        <v>0</v>
      </c>
      <c r="AZ279" s="26">
        <v>0</v>
      </c>
      <c r="BA279" s="26">
        <v>0</v>
      </c>
      <c r="BB279" s="26">
        <v>0</v>
      </c>
      <c r="BC279" s="26">
        <v>0</v>
      </c>
      <c r="BD279" s="26">
        <v>0</v>
      </c>
      <c r="BE279" s="26">
        <v>0</v>
      </c>
      <c r="BF279" s="26">
        <v>0</v>
      </c>
      <c r="BG279" s="26">
        <v>0</v>
      </c>
      <c r="BH279" s="26">
        <v>0</v>
      </c>
      <c r="BI279" s="26">
        <v>0</v>
      </c>
      <c r="BJ279" s="26">
        <v>0</v>
      </c>
      <c r="BK279" s="26">
        <v>0</v>
      </c>
      <c r="BL279" s="26">
        <v>0</v>
      </c>
      <c r="BM279" s="26">
        <v>0</v>
      </c>
      <c r="BN279" s="26">
        <v>0</v>
      </c>
      <c r="BO279" s="26">
        <v>0</v>
      </c>
      <c r="BP279" s="26">
        <v>0</v>
      </c>
      <c r="BQ279" s="26"/>
      <c r="BR279" s="26"/>
      <c r="BS279" s="26"/>
      <c r="BT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</row>
    <row r="280" spans="1:85" hidden="1" outlineLevel="1" x14ac:dyDescent="0.25">
      <c r="A280" s="103" t="s">
        <v>1753</v>
      </c>
      <c r="B280" s="103">
        <f t="shared" si="48"/>
        <v>4</v>
      </c>
      <c r="C280" s="103" t="s">
        <v>480</v>
      </c>
      <c r="D280" s="103" t="s">
        <v>422</v>
      </c>
      <c r="E280" s="104">
        <f t="shared" si="47"/>
        <v>0</v>
      </c>
      <c r="F280" s="104">
        <f t="shared" si="49"/>
        <v>0</v>
      </c>
      <c r="G280" s="104">
        <f t="shared" si="50"/>
        <v>0</v>
      </c>
      <c r="H280" s="104">
        <f t="shared" si="51"/>
        <v>0</v>
      </c>
      <c r="I280" s="104">
        <f t="shared" si="44"/>
        <v>0</v>
      </c>
      <c r="J280" s="104">
        <f t="shared" si="45"/>
        <v>0</v>
      </c>
      <c r="K280" s="104">
        <f t="shared" si="46"/>
        <v>0</v>
      </c>
      <c r="L280" s="150"/>
      <c r="M280" s="104">
        <v>0</v>
      </c>
      <c r="N280" s="104">
        <v>0</v>
      </c>
      <c r="O280" s="104">
        <v>0</v>
      </c>
      <c r="P280" s="104">
        <v>0</v>
      </c>
      <c r="Q280" s="104">
        <v>0</v>
      </c>
      <c r="R280" s="104">
        <v>0</v>
      </c>
      <c r="S280" s="104">
        <v>0</v>
      </c>
      <c r="T280" s="104">
        <v>0</v>
      </c>
      <c r="U280" s="104">
        <v>0</v>
      </c>
      <c r="V280" s="104">
        <v>0</v>
      </c>
      <c r="W280" s="104">
        <v>0</v>
      </c>
      <c r="X280" s="104">
        <v>0</v>
      </c>
      <c r="Y280" s="104">
        <v>0</v>
      </c>
      <c r="Z280" s="104">
        <v>0</v>
      </c>
      <c r="AA280" s="104">
        <v>0</v>
      </c>
      <c r="AB280" s="104">
        <v>0</v>
      </c>
      <c r="AC280" s="104">
        <v>0</v>
      </c>
      <c r="AD280" s="104">
        <v>0</v>
      </c>
      <c r="AE280" s="104">
        <v>0</v>
      </c>
      <c r="AF280" s="104">
        <v>0</v>
      </c>
      <c r="AG280" s="104">
        <v>0</v>
      </c>
      <c r="AH280" s="104">
        <v>0</v>
      </c>
      <c r="AI280" s="104">
        <v>0</v>
      </c>
      <c r="AJ280" s="104">
        <v>0</v>
      </c>
      <c r="AK280" s="104">
        <v>0</v>
      </c>
      <c r="AL280" s="104">
        <v>0</v>
      </c>
      <c r="AM280" s="104">
        <v>0</v>
      </c>
      <c r="AN280" s="104">
        <v>0</v>
      </c>
      <c r="AO280" s="104">
        <v>0</v>
      </c>
      <c r="AP280" s="104">
        <v>0</v>
      </c>
      <c r="AQ280" s="104">
        <v>0</v>
      </c>
      <c r="AR280" s="104">
        <v>0</v>
      </c>
      <c r="AS280" s="104">
        <v>0</v>
      </c>
      <c r="AT280" s="104">
        <v>0</v>
      </c>
      <c r="AU280" s="104">
        <v>0</v>
      </c>
      <c r="AV280" s="104">
        <v>0</v>
      </c>
      <c r="AW280" s="104">
        <v>0</v>
      </c>
      <c r="AX280" s="104">
        <v>0</v>
      </c>
      <c r="AY280" s="104">
        <v>0</v>
      </c>
      <c r="AZ280" s="104">
        <v>0</v>
      </c>
      <c r="BA280" s="104">
        <v>0</v>
      </c>
      <c r="BB280" s="104">
        <v>0</v>
      </c>
      <c r="BC280" s="104">
        <v>0</v>
      </c>
      <c r="BD280" s="104">
        <v>0</v>
      </c>
      <c r="BE280" s="104">
        <v>0</v>
      </c>
      <c r="BF280" s="104">
        <v>0</v>
      </c>
      <c r="BG280" s="104">
        <v>0</v>
      </c>
      <c r="BH280" s="104">
        <v>0</v>
      </c>
      <c r="BI280" s="104">
        <v>0</v>
      </c>
      <c r="BJ280" s="104">
        <v>0</v>
      </c>
      <c r="BK280" s="104">
        <v>0</v>
      </c>
      <c r="BL280" s="104">
        <v>0</v>
      </c>
      <c r="BM280" s="104">
        <v>0</v>
      </c>
      <c r="BN280" s="104">
        <v>0</v>
      </c>
      <c r="BO280" s="104">
        <v>0</v>
      </c>
      <c r="BP280" s="104">
        <v>0</v>
      </c>
      <c r="BQ280" s="104"/>
      <c r="BR280" s="104"/>
      <c r="BS280" s="104"/>
      <c r="BT280" s="104"/>
      <c r="BV280" s="144"/>
      <c r="BW280" s="144"/>
      <c r="BX280" s="144"/>
      <c r="BY280" s="144"/>
      <c r="BZ280" s="144"/>
      <c r="CA280" s="144"/>
      <c r="CB280" s="144"/>
      <c r="CC280" s="144"/>
      <c r="CD280" s="144"/>
      <c r="CE280" s="144"/>
      <c r="CF280" s="144"/>
      <c r="CG280" s="144"/>
    </row>
    <row r="281" spans="1:85" hidden="1" outlineLevel="1" x14ac:dyDescent="0.25">
      <c r="A281" s="101" t="s">
        <v>1753</v>
      </c>
      <c r="B281" s="101">
        <f t="shared" si="48"/>
        <v>2</v>
      </c>
      <c r="C281" s="101" t="s">
        <v>481</v>
      </c>
      <c r="D281" s="101" t="s">
        <v>482</v>
      </c>
      <c r="E281" s="102">
        <f t="shared" si="47"/>
        <v>153004256</v>
      </c>
      <c r="F281" s="102">
        <f t="shared" si="49"/>
        <v>320264707</v>
      </c>
      <c r="G281" s="102">
        <f t="shared" si="50"/>
        <v>281219924</v>
      </c>
      <c r="H281" s="102">
        <f t="shared" si="51"/>
        <v>238827269</v>
      </c>
      <c r="I281" s="102">
        <f t="shared" si="44"/>
        <v>274208227</v>
      </c>
      <c r="J281" s="102">
        <f t="shared" si="45"/>
        <v>189551883</v>
      </c>
      <c r="K281" s="102">
        <f t="shared" si="46"/>
        <v>0</v>
      </c>
      <c r="L281" s="150"/>
      <c r="M281" s="102">
        <v>2054893706</v>
      </c>
      <c r="N281" s="102">
        <v>2051586958</v>
      </c>
      <c r="O281" s="102">
        <v>2051586958</v>
      </c>
      <c r="P281" s="102">
        <v>2162476314</v>
      </c>
      <c r="Q281" s="102">
        <v>2165249566</v>
      </c>
      <c r="R281" s="102">
        <v>2165249566</v>
      </c>
      <c r="S281" s="102">
        <v>2161942818</v>
      </c>
      <c r="T281" s="102">
        <v>1205712352</v>
      </c>
      <c r="U281" s="102">
        <v>1205712352</v>
      </c>
      <c r="V281" s="102">
        <v>1205712352</v>
      </c>
      <c r="W281" s="102">
        <v>1205712352</v>
      </c>
      <c r="X281" s="102">
        <v>153004256</v>
      </c>
      <c r="Y281" s="102">
        <v>163246246</v>
      </c>
      <c r="Z281" s="102">
        <v>180375255</v>
      </c>
      <c r="AA281" s="102">
        <v>184990869</v>
      </c>
      <c r="AB281" s="102">
        <v>204474456</v>
      </c>
      <c r="AC281" s="102">
        <v>221652233</v>
      </c>
      <c r="AD281" s="102">
        <v>294194786</v>
      </c>
      <c r="AE281" s="102">
        <v>287356404</v>
      </c>
      <c r="AF281" s="102">
        <v>280518022</v>
      </c>
      <c r="AG281" s="102">
        <v>321767356</v>
      </c>
      <c r="AH281" s="102">
        <v>324394750</v>
      </c>
      <c r="AI281" s="102">
        <v>317612374</v>
      </c>
      <c r="AJ281" s="102">
        <v>320264707</v>
      </c>
      <c r="AK281" s="102">
        <v>313234626</v>
      </c>
      <c r="AL281" s="102">
        <v>306204550</v>
      </c>
      <c r="AM281" s="102">
        <v>299174475</v>
      </c>
      <c r="AN281" s="102">
        <v>303665273</v>
      </c>
      <c r="AO281" s="102">
        <v>296443182</v>
      </c>
      <c r="AP281" s="102">
        <v>299074272</v>
      </c>
      <c r="AQ281" s="102">
        <v>298526501</v>
      </c>
      <c r="AR281" s="102">
        <v>291026215</v>
      </c>
      <c r="AS281" s="102">
        <v>283525929</v>
      </c>
      <c r="AT281" s="102">
        <v>296916873</v>
      </c>
      <c r="AU281" s="102">
        <v>289068399</v>
      </c>
      <c r="AV281" s="102">
        <v>281219924</v>
      </c>
      <c r="AW281" s="102">
        <v>273371445</v>
      </c>
      <c r="AX281" s="102">
        <v>278626341</v>
      </c>
      <c r="AY281" s="102">
        <v>270559471</v>
      </c>
      <c r="AZ281" s="102">
        <v>285535198</v>
      </c>
      <c r="BA281" s="102">
        <v>300743945</v>
      </c>
      <c r="BB281" s="102">
        <v>291898706</v>
      </c>
      <c r="BC281" s="102">
        <v>283053467</v>
      </c>
      <c r="BD281" s="102">
        <v>274208227</v>
      </c>
      <c r="BE281" s="102">
        <v>265362988</v>
      </c>
      <c r="BF281" s="102">
        <v>256517748</v>
      </c>
      <c r="BG281" s="102">
        <v>247672509</v>
      </c>
      <c r="BH281" s="102">
        <v>238827269</v>
      </c>
      <c r="BI281" s="102">
        <v>236184170</v>
      </c>
      <c r="BJ281" s="102">
        <v>227523928</v>
      </c>
      <c r="BK281" s="102">
        <v>218663115</v>
      </c>
      <c r="BL281" s="102">
        <v>215781768</v>
      </c>
      <c r="BM281" s="102">
        <v>206531309</v>
      </c>
      <c r="BN281" s="102">
        <v>209969359</v>
      </c>
      <c r="BO281" s="102">
        <v>199760621</v>
      </c>
      <c r="BP281" s="102">
        <v>189551883</v>
      </c>
      <c r="BQ281" s="102"/>
      <c r="BR281" s="102"/>
      <c r="BS281" s="102"/>
      <c r="BT281" s="102"/>
      <c r="BU281" s="24" t="s">
        <v>2007</v>
      </c>
      <c r="BV281" s="143"/>
      <c r="BW281" s="143"/>
      <c r="BX281" s="143"/>
      <c r="BY281" s="143"/>
      <c r="BZ281" s="143"/>
      <c r="CA281" s="143"/>
      <c r="CB281" s="143"/>
      <c r="CC281" s="143"/>
      <c r="CD281" s="143"/>
      <c r="CE281" s="143"/>
      <c r="CF281" s="143"/>
      <c r="CG281" s="143"/>
    </row>
    <row r="282" spans="1:85" hidden="1" outlineLevel="1" collapsed="1" x14ac:dyDescent="0.25">
      <c r="A282" s="103" t="s">
        <v>1753</v>
      </c>
      <c r="B282" s="103">
        <f t="shared" si="48"/>
        <v>4</v>
      </c>
      <c r="C282" s="103" t="s">
        <v>483</v>
      </c>
      <c r="D282" s="103" t="s">
        <v>484</v>
      </c>
      <c r="E282" s="104">
        <f t="shared" si="47"/>
        <v>0</v>
      </c>
      <c r="F282" s="104">
        <f t="shared" si="49"/>
        <v>0</v>
      </c>
      <c r="G282" s="104">
        <f t="shared" si="50"/>
        <v>0</v>
      </c>
      <c r="H282" s="104">
        <f t="shared" si="51"/>
        <v>0</v>
      </c>
      <c r="I282" s="104">
        <f t="shared" si="44"/>
        <v>0</v>
      </c>
      <c r="J282" s="104">
        <f t="shared" si="45"/>
        <v>0</v>
      </c>
      <c r="K282" s="104">
        <f t="shared" si="46"/>
        <v>0</v>
      </c>
      <c r="L282" s="150"/>
      <c r="M282" s="104">
        <v>2040092352</v>
      </c>
      <c r="N282" s="104">
        <v>2036785604</v>
      </c>
      <c r="O282" s="104">
        <v>2036785604</v>
      </c>
      <c r="P282" s="104">
        <v>2033478856</v>
      </c>
      <c r="Q282" s="104">
        <v>2030172108</v>
      </c>
      <c r="R282" s="104">
        <v>2030172108</v>
      </c>
      <c r="S282" s="104">
        <v>2026865360</v>
      </c>
      <c r="T282" s="104">
        <v>1072741462</v>
      </c>
      <c r="U282" s="104">
        <v>1072741462</v>
      </c>
      <c r="V282" s="104">
        <v>1072741462</v>
      </c>
      <c r="W282" s="104">
        <v>1072741462</v>
      </c>
      <c r="X282" s="104">
        <v>0</v>
      </c>
      <c r="Y282" s="104">
        <v>0</v>
      </c>
      <c r="Z282" s="104">
        <v>0</v>
      </c>
      <c r="AA282" s="104">
        <v>0</v>
      </c>
      <c r="AB282" s="104">
        <v>0</v>
      </c>
      <c r="AC282" s="104">
        <v>0</v>
      </c>
      <c r="AD282" s="104">
        <v>0</v>
      </c>
      <c r="AE282" s="104">
        <v>0</v>
      </c>
      <c r="AF282" s="104">
        <v>0</v>
      </c>
      <c r="AG282" s="104">
        <v>0</v>
      </c>
      <c r="AH282" s="104">
        <v>0</v>
      </c>
      <c r="AI282" s="104">
        <v>0</v>
      </c>
      <c r="AJ282" s="104">
        <v>0</v>
      </c>
      <c r="AK282" s="104">
        <v>0</v>
      </c>
      <c r="AL282" s="104">
        <v>0</v>
      </c>
      <c r="AM282" s="104">
        <v>0</v>
      </c>
      <c r="AN282" s="104">
        <v>0</v>
      </c>
      <c r="AO282" s="104">
        <v>0</v>
      </c>
      <c r="AP282" s="104">
        <v>0</v>
      </c>
      <c r="AQ282" s="104">
        <v>0</v>
      </c>
      <c r="AR282" s="104">
        <v>0</v>
      </c>
      <c r="AS282" s="104">
        <v>0</v>
      </c>
      <c r="AT282" s="104">
        <v>0</v>
      </c>
      <c r="AU282" s="104">
        <v>0</v>
      </c>
      <c r="AV282" s="104">
        <v>0</v>
      </c>
      <c r="AW282" s="104">
        <v>0</v>
      </c>
      <c r="AX282" s="104">
        <v>0</v>
      </c>
      <c r="AY282" s="104">
        <v>0</v>
      </c>
      <c r="AZ282" s="104">
        <v>0</v>
      </c>
      <c r="BA282" s="104">
        <v>0</v>
      </c>
      <c r="BB282" s="104">
        <v>0</v>
      </c>
      <c r="BC282" s="104">
        <v>0</v>
      </c>
      <c r="BD282" s="104">
        <v>0</v>
      </c>
      <c r="BE282" s="104">
        <v>0</v>
      </c>
      <c r="BF282" s="104">
        <v>0</v>
      </c>
      <c r="BG282" s="104">
        <v>0</v>
      </c>
      <c r="BH282" s="104">
        <v>0</v>
      </c>
      <c r="BI282" s="104">
        <v>0</v>
      </c>
      <c r="BJ282" s="104">
        <v>0</v>
      </c>
      <c r="BK282" s="104">
        <v>0</v>
      </c>
      <c r="BL282" s="104">
        <v>0</v>
      </c>
      <c r="BM282" s="104">
        <v>0</v>
      </c>
      <c r="BN282" s="104">
        <v>0</v>
      </c>
      <c r="BO282" s="104">
        <v>0</v>
      </c>
      <c r="BP282" s="104">
        <v>0</v>
      </c>
      <c r="BQ282" s="104"/>
      <c r="BR282" s="104"/>
      <c r="BS282" s="104"/>
      <c r="BT282" s="104"/>
      <c r="BV282" s="144"/>
      <c r="BW282" s="144"/>
      <c r="BX282" s="144"/>
      <c r="BY282" s="144"/>
      <c r="BZ282" s="144"/>
      <c r="CA282" s="144"/>
      <c r="CB282" s="144"/>
      <c r="CC282" s="144"/>
      <c r="CD282" s="144"/>
      <c r="CE282" s="144"/>
      <c r="CF282" s="144"/>
      <c r="CG282" s="144"/>
    </row>
    <row r="283" spans="1:85" hidden="1" outlineLevel="2" x14ac:dyDescent="0.25">
      <c r="A283" s="105" t="s">
        <v>1753</v>
      </c>
      <c r="B283" s="105">
        <f t="shared" si="48"/>
        <v>6</v>
      </c>
      <c r="C283" s="105" t="s">
        <v>485</v>
      </c>
      <c r="D283" s="105" t="s">
        <v>486</v>
      </c>
      <c r="E283" s="26">
        <f t="shared" si="47"/>
        <v>0</v>
      </c>
      <c r="F283" s="26">
        <f t="shared" si="49"/>
        <v>0</v>
      </c>
      <c r="G283" s="26">
        <f t="shared" si="50"/>
        <v>0</v>
      </c>
      <c r="H283" s="26">
        <f t="shared" si="51"/>
        <v>0</v>
      </c>
      <c r="I283" s="26">
        <f t="shared" si="44"/>
        <v>0</v>
      </c>
      <c r="J283" s="26">
        <f t="shared" si="45"/>
        <v>0</v>
      </c>
      <c r="K283" s="26">
        <f t="shared" si="46"/>
        <v>0</v>
      </c>
      <c r="L283" s="150"/>
      <c r="M283" s="26">
        <v>967350890</v>
      </c>
      <c r="N283" s="26">
        <v>964044142</v>
      </c>
      <c r="O283" s="26">
        <v>964044142</v>
      </c>
      <c r="P283" s="26">
        <v>960737394</v>
      </c>
      <c r="Q283" s="26">
        <v>957430646</v>
      </c>
      <c r="R283" s="26">
        <v>957430646</v>
      </c>
      <c r="S283" s="26">
        <v>954123898</v>
      </c>
      <c r="T283" s="26">
        <v>0</v>
      </c>
      <c r="U283" s="26">
        <v>0</v>
      </c>
      <c r="V283" s="26">
        <v>0</v>
      </c>
      <c r="W283" s="26">
        <v>0</v>
      </c>
      <c r="X283" s="26">
        <v>0</v>
      </c>
      <c r="Y283" s="26">
        <v>0</v>
      </c>
      <c r="Z283" s="26">
        <v>0</v>
      </c>
      <c r="AA283" s="26">
        <v>0</v>
      </c>
      <c r="AB283" s="26">
        <v>0</v>
      </c>
      <c r="AC283" s="26">
        <v>0</v>
      </c>
      <c r="AD283" s="26">
        <v>0</v>
      </c>
      <c r="AE283" s="26">
        <v>0</v>
      </c>
      <c r="AF283" s="26">
        <v>0</v>
      </c>
      <c r="AG283" s="26">
        <v>0</v>
      </c>
      <c r="AH283" s="26">
        <v>0</v>
      </c>
      <c r="AI283" s="26">
        <v>0</v>
      </c>
      <c r="AJ283" s="26">
        <v>0</v>
      </c>
      <c r="AK283" s="26">
        <v>0</v>
      </c>
      <c r="AL283" s="26">
        <v>0</v>
      </c>
      <c r="AM283" s="26">
        <v>0</v>
      </c>
      <c r="AN283" s="26">
        <v>0</v>
      </c>
      <c r="AO283" s="26">
        <v>0</v>
      </c>
      <c r="AP283" s="26">
        <v>0</v>
      </c>
      <c r="AQ283" s="26">
        <v>0</v>
      </c>
      <c r="AR283" s="26">
        <v>0</v>
      </c>
      <c r="AS283" s="26">
        <v>0</v>
      </c>
      <c r="AT283" s="26">
        <v>0</v>
      </c>
      <c r="AU283" s="26">
        <v>0</v>
      </c>
      <c r="AV283" s="26">
        <v>0</v>
      </c>
      <c r="AW283" s="26">
        <v>0</v>
      </c>
      <c r="AX283" s="26">
        <v>0</v>
      </c>
      <c r="AY283" s="26">
        <v>0</v>
      </c>
      <c r="AZ283" s="26">
        <v>0</v>
      </c>
      <c r="BA283" s="26">
        <v>0</v>
      </c>
      <c r="BB283" s="26">
        <v>0</v>
      </c>
      <c r="BC283" s="26">
        <v>0</v>
      </c>
      <c r="BD283" s="26">
        <v>0</v>
      </c>
      <c r="BE283" s="26">
        <v>0</v>
      </c>
      <c r="BF283" s="26">
        <v>0</v>
      </c>
      <c r="BG283" s="26">
        <v>0</v>
      </c>
      <c r="BH283" s="26">
        <v>0</v>
      </c>
      <c r="BI283" s="26">
        <v>0</v>
      </c>
      <c r="BJ283" s="26">
        <v>0</v>
      </c>
      <c r="BK283" s="26">
        <v>0</v>
      </c>
      <c r="BL283" s="26">
        <v>0</v>
      </c>
      <c r="BM283" s="26">
        <v>0</v>
      </c>
      <c r="BN283" s="26">
        <v>0</v>
      </c>
      <c r="BO283" s="26">
        <v>0</v>
      </c>
      <c r="BP283" s="26">
        <v>0</v>
      </c>
      <c r="BQ283" s="26"/>
      <c r="BR283" s="26"/>
      <c r="BS283" s="26"/>
      <c r="BT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</row>
    <row r="284" spans="1:85" hidden="1" outlineLevel="2" x14ac:dyDescent="0.25">
      <c r="A284" s="105" t="s">
        <v>1753</v>
      </c>
      <c r="B284" s="105">
        <f t="shared" si="48"/>
        <v>6</v>
      </c>
      <c r="C284" s="105" t="s">
        <v>487</v>
      </c>
      <c r="D284" s="105" t="s">
        <v>488</v>
      </c>
      <c r="E284" s="26">
        <f t="shared" si="47"/>
        <v>0</v>
      </c>
      <c r="F284" s="26">
        <f t="shared" si="49"/>
        <v>0</v>
      </c>
      <c r="G284" s="26">
        <f t="shared" si="50"/>
        <v>0</v>
      </c>
      <c r="H284" s="26">
        <f t="shared" si="51"/>
        <v>0</v>
      </c>
      <c r="I284" s="26">
        <f t="shared" si="44"/>
        <v>0</v>
      </c>
      <c r="J284" s="26">
        <f t="shared" si="45"/>
        <v>0</v>
      </c>
      <c r="K284" s="26">
        <f t="shared" si="46"/>
        <v>0</v>
      </c>
      <c r="L284" s="150"/>
      <c r="M284" s="26">
        <v>1072741462</v>
      </c>
      <c r="N284" s="26">
        <v>1072741462</v>
      </c>
      <c r="O284" s="26">
        <v>1072741462</v>
      </c>
      <c r="P284" s="26">
        <v>1072741462</v>
      </c>
      <c r="Q284" s="26">
        <v>1072741462</v>
      </c>
      <c r="R284" s="26">
        <v>1072741462</v>
      </c>
      <c r="S284" s="26">
        <v>1072741462</v>
      </c>
      <c r="T284" s="26">
        <v>1072741462</v>
      </c>
      <c r="U284" s="26">
        <v>1072741462</v>
      </c>
      <c r="V284" s="26">
        <v>1072741462</v>
      </c>
      <c r="W284" s="26">
        <v>1072741462</v>
      </c>
      <c r="X284" s="26">
        <v>0</v>
      </c>
      <c r="Y284" s="26">
        <v>0</v>
      </c>
      <c r="Z284" s="26">
        <v>0</v>
      </c>
      <c r="AA284" s="26">
        <v>0</v>
      </c>
      <c r="AB284" s="26">
        <v>0</v>
      </c>
      <c r="AC284" s="26">
        <v>0</v>
      </c>
      <c r="AD284" s="26">
        <v>0</v>
      </c>
      <c r="AE284" s="26">
        <v>0</v>
      </c>
      <c r="AF284" s="26">
        <v>0</v>
      </c>
      <c r="AG284" s="26">
        <v>0</v>
      </c>
      <c r="AH284" s="26">
        <v>0</v>
      </c>
      <c r="AI284" s="26">
        <v>0</v>
      </c>
      <c r="AJ284" s="26">
        <v>0</v>
      </c>
      <c r="AK284" s="26">
        <v>0</v>
      </c>
      <c r="AL284" s="26">
        <v>0</v>
      </c>
      <c r="AM284" s="26">
        <v>0</v>
      </c>
      <c r="AN284" s="26">
        <v>0</v>
      </c>
      <c r="AO284" s="26">
        <v>0</v>
      </c>
      <c r="AP284" s="26">
        <v>0</v>
      </c>
      <c r="AQ284" s="26">
        <v>0</v>
      </c>
      <c r="AR284" s="26">
        <v>0</v>
      </c>
      <c r="AS284" s="26">
        <v>0</v>
      </c>
      <c r="AT284" s="26">
        <v>0</v>
      </c>
      <c r="AU284" s="26">
        <v>0</v>
      </c>
      <c r="AV284" s="26">
        <v>0</v>
      </c>
      <c r="AW284" s="26">
        <v>0</v>
      </c>
      <c r="AX284" s="26">
        <v>0</v>
      </c>
      <c r="AY284" s="26">
        <v>0</v>
      </c>
      <c r="AZ284" s="26">
        <v>0</v>
      </c>
      <c r="BA284" s="26">
        <v>0</v>
      </c>
      <c r="BB284" s="26">
        <v>0</v>
      </c>
      <c r="BC284" s="26">
        <v>0</v>
      </c>
      <c r="BD284" s="26">
        <v>0</v>
      </c>
      <c r="BE284" s="26">
        <v>0</v>
      </c>
      <c r="BF284" s="26">
        <v>0</v>
      </c>
      <c r="BG284" s="26">
        <v>0</v>
      </c>
      <c r="BH284" s="26">
        <v>0</v>
      </c>
      <c r="BI284" s="26">
        <v>0</v>
      </c>
      <c r="BJ284" s="26">
        <v>0</v>
      </c>
      <c r="BK284" s="26">
        <v>0</v>
      </c>
      <c r="BL284" s="26">
        <v>0</v>
      </c>
      <c r="BM284" s="26">
        <v>0</v>
      </c>
      <c r="BN284" s="26">
        <v>0</v>
      </c>
      <c r="BO284" s="26">
        <v>0</v>
      </c>
      <c r="BP284" s="26">
        <v>0</v>
      </c>
      <c r="BQ284" s="26"/>
      <c r="BR284" s="26"/>
      <c r="BS284" s="26"/>
      <c r="BT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</row>
    <row r="285" spans="1:85" hidden="1" outlineLevel="1" collapsed="1" x14ac:dyDescent="0.25">
      <c r="A285" s="103" t="s">
        <v>1753</v>
      </c>
      <c r="B285" s="103">
        <f t="shared" si="48"/>
        <v>4</v>
      </c>
      <c r="C285" s="103" t="s">
        <v>489</v>
      </c>
      <c r="D285" s="103" t="s">
        <v>490</v>
      </c>
      <c r="E285" s="104">
        <f t="shared" si="47"/>
        <v>236771955</v>
      </c>
      <c r="F285" s="104">
        <f t="shared" si="49"/>
        <v>432598279</v>
      </c>
      <c r="G285" s="104">
        <f t="shared" si="50"/>
        <v>479482134</v>
      </c>
      <c r="H285" s="104">
        <f t="shared" si="51"/>
        <v>537067796</v>
      </c>
      <c r="I285" s="104">
        <f t="shared" si="44"/>
        <v>537807786</v>
      </c>
      <c r="J285" s="104">
        <f t="shared" si="45"/>
        <v>561652628</v>
      </c>
      <c r="K285" s="104">
        <f t="shared" si="46"/>
        <v>0</v>
      </c>
      <c r="L285" s="150"/>
      <c r="M285" s="104">
        <v>104554154</v>
      </c>
      <c r="N285" s="104">
        <v>104554154</v>
      </c>
      <c r="O285" s="104">
        <v>104554154</v>
      </c>
      <c r="P285" s="104">
        <v>218750258</v>
      </c>
      <c r="Q285" s="104">
        <v>224830258</v>
      </c>
      <c r="R285" s="104">
        <v>224830258</v>
      </c>
      <c r="S285" s="104">
        <v>224830258</v>
      </c>
      <c r="T285" s="104">
        <v>249542226</v>
      </c>
      <c r="U285" s="104">
        <v>249542226</v>
      </c>
      <c r="V285" s="104">
        <v>249542226</v>
      </c>
      <c r="W285" s="104">
        <v>249542226</v>
      </c>
      <c r="X285" s="104">
        <v>236771955</v>
      </c>
      <c r="Y285" s="104">
        <v>211374742</v>
      </c>
      <c r="Z285" s="104">
        <v>232712860</v>
      </c>
      <c r="AA285" s="104">
        <v>242048817</v>
      </c>
      <c r="AB285" s="104">
        <v>266252747</v>
      </c>
      <c r="AC285" s="104">
        <v>288712156</v>
      </c>
      <c r="AD285" s="104">
        <v>366752776</v>
      </c>
      <c r="AE285" s="104">
        <v>366752776</v>
      </c>
      <c r="AF285" s="104">
        <v>366752776</v>
      </c>
      <c r="AG285" s="104">
        <v>413845351</v>
      </c>
      <c r="AH285" s="104">
        <v>423100862</v>
      </c>
      <c r="AI285" s="104">
        <v>423100862</v>
      </c>
      <c r="AJ285" s="104">
        <v>432598279</v>
      </c>
      <c r="AK285" s="104">
        <v>432413282</v>
      </c>
      <c r="AL285" s="104">
        <v>432228284</v>
      </c>
      <c r="AM285" s="104">
        <v>432043287</v>
      </c>
      <c r="AN285" s="104">
        <v>443379163</v>
      </c>
      <c r="AO285" s="104">
        <v>443194165</v>
      </c>
      <c r="AP285" s="104">
        <v>452862348</v>
      </c>
      <c r="AQ285" s="104">
        <v>459515890</v>
      </c>
      <c r="AR285" s="104">
        <v>459330893</v>
      </c>
      <c r="AS285" s="104">
        <v>459145896</v>
      </c>
      <c r="AT285" s="104">
        <v>479852129</v>
      </c>
      <c r="AU285" s="104">
        <v>479667132</v>
      </c>
      <c r="AV285" s="104">
        <v>479482134</v>
      </c>
      <c r="AW285" s="104">
        <v>479297137</v>
      </c>
      <c r="AX285" s="104">
        <v>492215515</v>
      </c>
      <c r="AY285" s="104">
        <v>492030517</v>
      </c>
      <c r="AZ285" s="104">
        <v>514888116</v>
      </c>
      <c r="BA285" s="104">
        <v>538362778</v>
      </c>
      <c r="BB285" s="104">
        <v>538177781</v>
      </c>
      <c r="BC285" s="104">
        <v>537992784</v>
      </c>
      <c r="BD285" s="104">
        <v>537807786</v>
      </c>
      <c r="BE285" s="104">
        <v>537622789</v>
      </c>
      <c r="BF285" s="104">
        <v>537437791</v>
      </c>
      <c r="BG285" s="104">
        <v>537252794</v>
      </c>
      <c r="BH285" s="104">
        <v>537067796</v>
      </c>
      <c r="BI285" s="104">
        <v>543084939</v>
      </c>
      <c r="BJ285" s="104">
        <v>543084939</v>
      </c>
      <c r="BK285" s="104">
        <v>543084939</v>
      </c>
      <c r="BL285" s="104">
        <v>548964119</v>
      </c>
      <c r="BM285" s="104">
        <v>548964119</v>
      </c>
      <c r="BN285" s="104">
        <v>561652628</v>
      </c>
      <c r="BO285" s="104">
        <v>561652628</v>
      </c>
      <c r="BP285" s="104">
        <v>561652628</v>
      </c>
      <c r="BQ285" s="104"/>
      <c r="BR285" s="104"/>
      <c r="BS285" s="104"/>
      <c r="BT285" s="104"/>
      <c r="BV285" s="144"/>
      <c r="BW285" s="144"/>
      <c r="BX285" s="144"/>
      <c r="BY285" s="144"/>
      <c r="BZ285" s="144"/>
      <c r="CA285" s="144"/>
      <c r="CB285" s="144"/>
      <c r="CC285" s="144"/>
      <c r="CD285" s="144"/>
      <c r="CE285" s="144"/>
      <c r="CF285" s="144"/>
      <c r="CG285" s="144"/>
    </row>
    <row r="286" spans="1:85" hidden="1" outlineLevel="2" x14ac:dyDescent="0.25">
      <c r="A286" s="105" t="s">
        <v>1753</v>
      </c>
      <c r="B286" s="105">
        <f t="shared" si="48"/>
        <v>6</v>
      </c>
      <c r="C286" s="105" t="s">
        <v>491</v>
      </c>
      <c r="D286" s="105" t="s">
        <v>492</v>
      </c>
      <c r="E286" s="26">
        <f t="shared" si="47"/>
        <v>236771955</v>
      </c>
      <c r="F286" s="26">
        <f t="shared" si="49"/>
        <v>426863366</v>
      </c>
      <c r="G286" s="26">
        <f t="shared" si="50"/>
        <v>475967190</v>
      </c>
      <c r="H286" s="26">
        <f t="shared" si="51"/>
        <v>535772820</v>
      </c>
      <c r="I286" s="26">
        <f t="shared" si="44"/>
        <v>535772821</v>
      </c>
      <c r="J286" s="26">
        <f t="shared" si="45"/>
        <v>560357652</v>
      </c>
      <c r="K286" s="26">
        <f t="shared" si="46"/>
        <v>0</v>
      </c>
      <c r="L286" s="150"/>
      <c r="M286" s="26">
        <v>104554154</v>
      </c>
      <c r="N286" s="26">
        <v>104554154</v>
      </c>
      <c r="O286" s="26">
        <v>104554154</v>
      </c>
      <c r="P286" s="26">
        <v>218750258</v>
      </c>
      <c r="Q286" s="26">
        <v>224830258</v>
      </c>
      <c r="R286" s="26">
        <v>224830258</v>
      </c>
      <c r="S286" s="26">
        <v>224830258</v>
      </c>
      <c r="T286" s="26">
        <v>249542226</v>
      </c>
      <c r="U286" s="26">
        <v>249542226</v>
      </c>
      <c r="V286" s="26">
        <v>249542226</v>
      </c>
      <c r="W286" s="26">
        <v>249542226</v>
      </c>
      <c r="X286" s="26">
        <v>236771955</v>
      </c>
      <c r="Y286" s="26">
        <v>211374742</v>
      </c>
      <c r="Z286" s="26">
        <v>232712860</v>
      </c>
      <c r="AA286" s="26">
        <v>242048817</v>
      </c>
      <c r="AB286" s="26">
        <v>266252747</v>
      </c>
      <c r="AC286" s="26">
        <v>288712156</v>
      </c>
      <c r="AD286" s="26">
        <v>366752776</v>
      </c>
      <c r="AE286" s="26">
        <v>366752776</v>
      </c>
      <c r="AF286" s="26">
        <v>366752776</v>
      </c>
      <c r="AG286" s="26">
        <v>413845351</v>
      </c>
      <c r="AH286" s="26">
        <v>423100862</v>
      </c>
      <c r="AI286" s="26">
        <v>423100862</v>
      </c>
      <c r="AJ286" s="26">
        <v>426863366</v>
      </c>
      <c r="AK286" s="26">
        <v>426863366</v>
      </c>
      <c r="AL286" s="26">
        <v>426863366</v>
      </c>
      <c r="AM286" s="26">
        <v>426863366</v>
      </c>
      <c r="AN286" s="26">
        <v>438384239</v>
      </c>
      <c r="AO286" s="26">
        <v>438384239</v>
      </c>
      <c r="AP286" s="26">
        <v>448237419</v>
      </c>
      <c r="AQ286" s="26">
        <v>455075959</v>
      </c>
      <c r="AR286" s="26">
        <v>455075959</v>
      </c>
      <c r="AS286" s="26">
        <v>455075959</v>
      </c>
      <c r="AT286" s="26">
        <v>475967190</v>
      </c>
      <c r="AU286" s="26">
        <v>475967190</v>
      </c>
      <c r="AV286" s="26">
        <v>475967190</v>
      </c>
      <c r="AW286" s="26">
        <v>475967190</v>
      </c>
      <c r="AX286" s="26">
        <v>489070565</v>
      </c>
      <c r="AY286" s="26">
        <v>489070565</v>
      </c>
      <c r="AZ286" s="26">
        <v>512113161</v>
      </c>
      <c r="BA286" s="26">
        <v>535772821</v>
      </c>
      <c r="BB286" s="26">
        <v>535772821</v>
      </c>
      <c r="BC286" s="26">
        <v>535772821</v>
      </c>
      <c r="BD286" s="26">
        <v>535772821</v>
      </c>
      <c r="BE286" s="26">
        <v>535772821</v>
      </c>
      <c r="BF286" s="26">
        <v>535772821</v>
      </c>
      <c r="BG286" s="26">
        <v>535772821</v>
      </c>
      <c r="BH286" s="26">
        <v>535772820</v>
      </c>
      <c r="BI286" s="26">
        <v>541789963</v>
      </c>
      <c r="BJ286" s="26">
        <v>541789963</v>
      </c>
      <c r="BK286" s="26">
        <v>541789963</v>
      </c>
      <c r="BL286" s="26">
        <v>547669143</v>
      </c>
      <c r="BM286" s="26">
        <v>547669143</v>
      </c>
      <c r="BN286" s="26">
        <v>560357652</v>
      </c>
      <c r="BO286" s="26">
        <v>560357652</v>
      </c>
      <c r="BP286" s="26">
        <v>560357652</v>
      </c>
      <c r="BQ286" s="26"/>
      <c r="BR286" s="26"/>
      <c r="BS286" s="26"/>
      <c r="BT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</row>
    <row r="287" spans="1:85" hidden="1" outlineLevel="2" x14ac:dyDescent="0.25">
      <c r="A287" s="105" t="s">
        <v>1753</v>
      </c>
      <c r="B287" s="105">
        <f t="shared" si="48"/>
        <v>6</v>
      </c>
      <c r="C287" s="105" t="s">
        <v>493</v>
      </c>
      <c r="D287" s="105" t="s">
        <v>494</v>
      </c>
      <c r="E287" s="26">
        <f t="shared" si="47"/>
        <v>0</v>
      </c>
      <c r="F287" s="26">
        <f t="shared" si="49"/>
        <v>5734913</v>
      </c>
      <c r="G287" s="26">
        <f t="shared" si="50"/>
        <v>3514944</v>
      </c>
      <c r="H287" s="26">
        <f t="shared" si="51"/>
        <v>1294976</v>
      </c>
      <c r="I287" s="26">
        <f t="shared" si="44"/>
        <v>2034965</v>
      </c>
      <c r="J287" s="26">
        <f t="shared" si="45"/>
        <v>1294976</v>
      </c>
      <c r="K287" s="26">
        <f t="shared" si="46"/>
        <v>0</v>
      </c>
      <c r="L287" s="150"/>
      <c r="M287" s="26">
        <v>0</v>
      </c>
      <c r="N287" s="26">
        <v>0</v>
      </c>
      <c r="O287" s="26">
        <v>0</v>
      </c>
      <c r="P287" s="26">
        <v>0</v>
      </c>
      <c r="Q287" s="26">
        <v>0</v>
      </c>
      <c r="R287" s="26">
        <v>0</v>
      </c>
      <c r="S287" s="26">
        <v>0</v>
      </c>
      <c r="T287" s="26">
        <v>0</v>
      </c>
      <c r="U287" s="26">
        <v>0</v>
      </c>
      <c r="V287" s="26">
        <v>0</v>
      </c>
      <c r="W287" s="26">
        <v>0</v>
      </c>
      <c r="X287" s="26">
        <v>0</v>
      </c>
      <c r="Y287" s="26">
        <v>0</v>
      </c>
      <c r="Z287" s="26">
        <v>0</v>
      </c>
      <c r="AA287" s="26">
        <v>0</v>
      </c>
      <c r="AB287" s="26">
        <v>0</v>
      </c>
      <c r="AC287" s="26">
        <v>0</v>
      </c>
      <c r="AD287" s="26">
        <v>0</v>
      </c>
      <c r="AE287" s="26">
        <v>0</v>
      </c>
      <c r="AF287" s="26">
        <v>0</v>
      </c>
      <c r="AG287" s="26">
        <v>0</v>
      </c>
      <c r="AH287" s="26">
        <v>0</v>
      </c>
      <c r="AI287" s="26">
        <v>0</v>
      </c>
      <c r="AJ287" s="26">
        <v>5734913</v>
      </c>
      <c r="AK287" s="26">
        <v>5549916</v>
      </c>
      <c r="AL287" s="26">
        <v>5364918</v>
      </c>
      <c r="AM287" s="26">
        <v>5179921</v>
      </c>
      <c r="AN287" s="26">
        <v>4994924</v>
      </c>
      <c r="AO287" s="26">
        <v>4809926</v>
      </c>
      <c r="AP287" s="26">
        <v>4624929</v>
      </c>
      <c r="AQ287" s="26">
        <v>4439931</v>
      </c>
      <c r="AR287" s="26">
        <v>4254934</v>
      </c>
      <c r="AS287" s="26">
        <v>4069937</v>
      </c>
      <c r="AT287" s="26">
        <v>3884939</v>
      </c>
      <c r="AU287" s="26">
        <v>3699942</v>
      </c>
      <c r="AV287" s="26">
        <v>3514944</v>
      </c>
      <c r="AW287" s="26">
        <v>3329947</v>
      </c>
      <c r="AX287" s="26">
        <v>3144950</v>
      </c>
      <c r="AY287" s="26">
        <v>2959952</v>
      </c>
      <c r="AZ287" s="26">
        <v>2774955</v>
      </c>
      <c r="BA287" s="26">
        <v>2589957</v>
      </c>
      <c r="BB287" s="26">
        <v>2404960</v>
      </c>
      <c r="BC287" s="26">
        <v>2219963</v>
      </c>
      <c r="BD287" s="26">
        <v>2034965</v>
      </c>
      <c r="BE287" s="26">
        <v>1849968</v>
      </c>
      <c r="BF287" s="26">
        <v>1664970</v>
      </c>
      <c r="BG287" s="26">
        <v>1479973</v>
      </c>
      <c r="BH287" s="26">
        <v>1294976</v>
      </c>
      <c r="BI287" s="26">
        <v>1294976</v>
      </c>
      <c r="BJ287" s="26">
        <v>1294976</v>
      </c>
      <c r="BK287" s="26">
        <v>1294976</v>
      </c>
      <c r="BL287" s="26">
        <v>1294976</v>
      </c>
      <c r="BM287" s="26">
        <v>1294976</v>
      </c>
      <c r="BN287" s="26">
        <v>1294976</v>
      </c>
      <c r="BO287" s="26">
        <v>1294976</v>
      </c>
      <c r="BP287" s="26">
        <v>1294976</v>
      </c>
      <c r="BQ287" s="26"/>
      <c r="BR287" s="26"/>
      <c r="BS287" s="26"/>
      <c r="BT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</row>
    <row r="288" spans="1:85" hidden="1" outlineLevel="1" collapsed="1" x14ac:dyDescent="0.25">
      <c r="A288" s="103" t="s">
        <v>1753</v>
      </c>
      <c r="B288" s="103">
        <f t="shared" si="48"/>
        <v>4</v>
      </c>
      <c r="C288" s="103" t="s">
        <v>495</v>
      </c>
      <c r="D288" s="103" t="s">
        <v>496</v>
      </c>
      <c r="E288" s="104">
        <f t="shared" si="47"/>
        <v>-83767699</v>
      </c>
      <c r="F288" s="104">
        <f t="shared" si="49"/>
        <v>-112333572</v>
      </c>
      <c r="G288" s="104">
        <f t="shared" si="50"/>
        <v>-198262210</v>
      </c>
      <c r="H288" s="104">
        <f t="shared" si="51"/>
        <v>-298240527</v>
      </c>
      <c r="I288" s="104">
        <f t="shared" si="44"/>
        <v>-263599559</v>
      </c>
      <c r="J288" s="104">
        <f t="shared" si="45"/>
        <v>-372100745</v>
      </c>
      <c r="K288" s="104">
        <f t="shared" si="46"/>
        <v>0</v>
      </c>
      <c r="L288" s="150"/>
      <c r="M288" s="104">
        <v>-89752800</v>
      </c>
      <c r="N288" s="104">
        <v>-89752800</v>
      </c>
      <c r="O288" s="104">
        <v>-89752800</v>
      </c>
      <c r="P288" s="104">
        <v>-89752800</v>
      </c>
      <c r="Q288" s="104">
        <v>-89752800</v>
      </c>
      <c r="R288" s="104">
        <v>-89752800</v>
      </c>
      <c r="S288" s="104">
        <v>-89752800</v>
      </c>
      <c r="T288" s="104">
        <v>-116571336</v>
      </c>
      <c r="U288" s="104">
        <v>-116571336</v>
      </c>
      <c r="V288" s="104">
        <v>-116571336</v>
      </c>
      <c r="W288" s="104">
        <v>-116571336</v>
      </c>
      <c r="X288" s="104">
        <v>-83767699</v>
      </c>
      <c r="Y288" s="104">
        <v>-48128496</v>
      </c>
      <c r="Z288" s="104">
        <v>-52337605</v>
      </c>
      <c r="AA288" s="104">
        <v>-57057948</v>
      </c>
      <c r="AB288" s="104">
        <v>-61778291</v>
      </c>
      <c r="AC288" s="104">
        <v>-67059923</v>
      </c>
      <c r="AD288" s="104">
        <v>-72557990</v>
      </c>
      <c r="AE288" s="104">
        <v>-79396372</v>
      </c>
      <c r="AF288" s="104">
        <v>-86234754</v>
      </c>
      <c r="AG288" s="104">
        <v>-92077995</v>
      </c>
      <c r="AH288" s="104">
        <v>-98706112</v>
      </c>
      <c r="AI288" s="104">
        <v>-105488488</v>
      </c>
      <c r="AJ288" s="104">
        <v>-112333572</v>
      </c>
      <c r="AK288" s="104">
        <v>-119178656</v>
      </c>
      <c r="AL288" s="104">
        <v>-126023734</v>
      </c>
      <c r="AM288" s="104">
        <v>-132868812</v>
      </c>
      <c r="AN288" s="104">
        <v>-139713890</v>
      </c>
      <c r="AO288" s="104">
        <v>-146750983</v>
      </c>
      <c r="AP288" s="104">
        <v>-153788076</v>
      </c>
      <c r="AQ288" s="104">
        <v>-160989389</v>
      </c>
      <c r="AR288" s="104">
        <v>-168304678</v>
      </c>
      <c r="AS288" s="104">
        <v>-175619967</v>
      </c>
      <c r="AT288" s="104">
        <v>-182935256</v>
      </c>
      <c r="AU288" s="104">
        <v>-190598733</v>
      </c>
      <c r="AV288" s="104">
        <v>-198262210</v>
      </c>
      <c r="AW288" s="104">
        <v>-205925692</v>
      </c>
      <c r="AX288" s="104">
        <v>-213589174</v>
      </c>
      <c r="AY288" s="104">
        <v>-221471046</v>
      </c>
      <c r="AZ288" s="104">
        <v>-229352918</v>
      </c>
      <c r="BA288" s="104">
        <v>-237618833</v>
      </c>
      <c r="BB288" s="104">
        <v>-246279075</v>
      </c>
      <c r="BC288" s="104">
        <v>-254939317</v>
      </c>
      <c r="BD288" s="104">
        <v>-263599559</v>
      </c>
      <c r="BE288" s="104">
        <v>-272259801</v>
      </c>
      <c r="BF288" s="104">
        <v>-280920043</v>
      </c>
      <c r="BG288" s="104">
        <v>-289580285</v>
      </c>
      <c r="BH288" s="104">
        <v>-298240527</v>
      </c>
      <c r="BI288" s="104">
        <v>-306900769</v>
      </c>
      <c r="BJ288" s="104">
        <v>-315561011</v>
      </c>
      <c r="BK288" s="104">
        <v>-324421824</v>
      </c>
      <c r="BL288" s="104">
        <v>-333182351</v>
      </c>
      <c r="BM288" s="104">
        <v>-342432810</v>
      </c>
      <c r="BN288" s="104">
        <v>-351683269</v>
      </c>
      <c r="BO288" s="104">
        <v>-361892007</v>
      </c>
      <c r="BP288" s="104">
        <v>-372100745</v>
      </c>
      <c r="BQ288" s="104"/>
      <c r="BR288" s="104"/>
      <c r="BS288" s="104"/>
      <c r="BT288" s="104"/>
      <c r="BV288" s="144"/>
      <c r="BW288" s="144"/>
      <c r="BX288" s="144"/>
      <c r="BY288" s="144"/>
      <c r="BZ288" s="144"/>
      <c r="CA288" s="144"/>
      <c r="CB288" s="144"/>
      <c r="CC288" s="144"/>
      <c r="CD288" s="144"/>
      <c r="CE288" s="144"/>
      <c r="CF288" s="144"/>
      <c r="CG288" s="144"/>
    </row>
    <row r="289" spans="1:85" hidden="1" outlineLevel="2" x14ac:dyDescent="0.25">
      <c r="A289" s="105" t="s">
        <v>1753</v>
      </c>
      <c r="B289" s="105">
        <f t="shared" si="48"/>
        <v>6</v>
      </c>
      <c r="C289" s="105" t="s">
        <v>497</v>
      </c>
      <c r="D289" s="105" t="s">
        <v>484</v>
      </c>
      <c r="E289" s="26">
        <f t="shared" si="47"/>
        <v>0</v>
      </c>
      <c r="F289" s="26">
        <f t="shared" si="49"/>
        <v>0</v>
      </c>
      <c r="G289" s="26">
        <f t="shared" si="50"/>
        <v>0</v>
      </c>
      <c r="H289" s="26">
        <f t="shared" si="51"/>
        <v>0</v>
      </c>
      <c r="I289" s="26">
        <f t="shared" si="44"/>
        <v>0</v>
      </c>
      <c r="J289" s="26">
        <f t="shared" si="45"/>
        <v>0</v>
      </c>
      <c r="K289" s="26">
        <f t="shared" si="46"/>
        <v>0</v>
      </c>
      <c r="L289" s="150"/>
      <c r="M289" s="26">
        <v>-80455608</v>
      </c>
      <c r="N289" s="26">
        <v>-80455608</v>
      </c>
      <c r="O289" s="26">
        <v>-80455608</v>
      </c>
      <c r="P289" s="26">
        <v>-80455608</v>
      </c>
      <c r="Q289" s="26">
        <v>-80455608</v>
      </c>
      <c r="R289" s="26">
        <v>-80455608</v>
      </c>
      <c r="S289" s="26">
        <v>-80455608</v>
      </c>
      <c r="T289" s="26">
        <v>-107274144</v>
      </c>
      <c r="U289" s="26">
        <v>-107274144</v>
      </c>
      <c r="V289" s="26">
        <v>-107274144</v>
      </c>
      <c r="W289" s="26">
        <v>-107274144</v>
      </c>
      <c r="X289" s="26">
        <v>0</v>
      </c>
      <c r="Y289" s="26">
        <v>0</v>
      </c>
      <c r="Z289" s="26">
        <v>0</v>
      </c>
      <c r="AA289" s="26">
        <v>0</v>
      </c>
      <c r="AB289" s="26">
        <v>0</v>
      </c>
      <c r="AC289" s="26">
        <v>0</v>
      </c>
      <c r="AD289" s="26">
        <v>0</v>
      </c>
      <c r="AE289" s="26">
        <v>0</v>
      </c>
      <c r="AF289" s="26">
        <v>0</v>
      </c>
      <c r="AG289" s="26">
        <v>0</v>
      </c>
      <c r="AH289" s="26">
        <v>0</v>
      </c>
      <c r="AI289" s="26">
        <v>0</v>
      </c>
      <c r="AJ289" s="26">
        <v>0</v>
      </c>
      <c r="AK289" s="26">
        <v>0</v>
      </c>
      <c r="AL289" s="26">
        <v>0</v>
      </c>
      <c r="AM289" s="26">
        <v>0</v>
      </c>
      <c r="AN289" s="26">
        <v>0</v>
      </c>
      <c r="AO289" s="26">
        <v>0</v>
      </c>
      <c r="AP289" s="26">
        <v>0</v>
      </c>
      <c r="AQ289" s="26">
        <v>0</v>
      </c>
      <c r="AR289" s="26">
        <v>0</v>
      </c>
      <c r="AS289" s="26">
        <v>0</v>
      </c>
      <c r="AT289" s="26">
        <v>0</v>
      </c>
      <c r="AU289" s="26">
        <v>0</v>
      </c>
      <c r="AV289" s="26">
        <v>0</v>
      </c>
      <c r="AW289" s="26">
        <v>0</v>
      </c>
      <c r="AX289" s="26">
        <v>0</v>
      </c>
      <c r="AY289" s="26">
        <v>0</v>
      </c>
      <c r="AZ289" s="26">
        <v>0</v>
      </c>
      <c r="BA289" s="26">
        <v>0</v>
      </c>
      <c r="BB289" s="26">
        <v>0</v>
      </c>
      <c r="BC289" s="26">
        <v>0</v>
      </c>
      <c r="BD289" s="26">
        <v>0</v>
      </c>
      <c r="BE289" s="26">
        <v>0</v>
      </c>
      <c r="BF289" s="26">
        <v>0</v>
      </c>
      <c r="BG289" s="26">
        <v>0</v>
      </c>
      <c r="BH289" s="26">
        <v>0</v>
      </c>
      <c r="BI289" s="26">
        <v>0</v>
      </c>
      <c r="BJ289" s="26">
        <v>0</v>
      </c>
      <c r="BK289" s="26">
        <v>0</v>
      </c>
      <c r="BL289" s="26">
        <v>0</v>
      </c>
      <c r="BM289" s="26">
        <v>0</v>
      </c>
      <c r="BN289" s="26">
        <v>0</v>
      </c>
      <c r="BO289" s="26">
        <v>0</v>
      </c>
      <c r="BP289" s="26">
        <v>0</v>
      </c>
      <c r="BQ289" s="26"/>
      <c r="BR289" s="26"/>
      <c r="BS289" s="26"/>
      <c r="BT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</row>
    <row r="290" spans="1:85" hidden="1" outlineLevel="2" x14ac:dyDescent="0.25">
      <c r="A290" s="105" t="s">
        <v>1753</v>
      </c>
      <c r="B290" s="105">
        <f t="shared" si="48"/>
        <v>6</v>
      </c>
      <c r="C290" s="105" t="s">
        <v>498</v>
      </c>
      <c r="D290" s="105" t="s">
        <v>490</v>
      </c>
      <c r="E290" s="26">
        <f t="shared" si="47"/>
        <v>-83767699</v>
      </c>
      <c r="F290" s="26">
        <f t="shared" si="49"/>
        <v>-112333572</v>
      </c>
      <c r="G290" s="26">
        <f t="shared" si="50"/>
        <v>-198262210</v>
      </c>
      <c r="H290" s="26">
        <f t="shared" si="51"/>
        <v>-298240527</v>
      </c>
      <c r="I290" s="26">
        <f t="shared" si="44"/>
        <v>-263599559</v>
      </c>
      <c r="J290" s="26">
        <f t="shared" si="45"/>
        <v>-372100745</v>
      </c>
      <c r="K290" s="26">
        <f t="shared" si="46"/>
        <v>0</v>
      </c>
      <c r="L290" s="150"/>
      <c r="M290" s="26">
        <v>-9297192</v>
      </c>
      <c r="N290" s="26">
        <v>-9297192</v>
      </c>
      <c r="O290" s="26">
        <v>-9297192</v>
      </c>
      <c r="P290" s="26">
        <v>-9297192</v>
      </c>
      <c r="Q290" s="26">
        <v>-9297192</v>
      </c>
      <c r="R290" s="26">
        <v>-9297192</v>
      </c>
      <c r="S290" s="26">
        <v>-9297192</v>
      </c>
      <c r="T290" s="26">
        <v>-9297192</v>
      </c>
      <c r="U290" s="26">
        <v>-9297192</v>
      </c>
      <c r="V290" s="26">
        <v>-9297192</v>
      </c>
      <c r="W290" s="26">
        <v>-9297192</v>
      </c>
      <c r="X290" s="26">
        <v>-83767699</v>
      </c>
      <c r="Y290" s="26">
        <v>-48128496</v>
      </c>
      <c r="Z290" s="26">
        <v>-52337605</v>
      </c>
      <c r="AA290" s="26">
        <v>-57057948</v>
      </c>
      <c r="AB290" s="26">
        <v>-61778291</v>
      </c>
      <c r="AC290" s="26">
        <v>-67059923</v>
      </c>
      <c r="AD290" s="26">
        <v>-72557990</v>
      </c>
      <c r="AE290" s="26">
        <v>-79396372</v>
      </c>
      <c r="AF290" s="26">
        <v>-86234754</v>
      </c>
      <c r="AG290" s="26">
        <v>-92077995</v>
      </c>
      <c r="AH290" s="26">
        <v>-98706112</v>
      </c>
      <c r="AI290" s="26">
        <v>-105488488</v>
      </c>
      <c r="AJ290" s="26">
        <v>-112333572</v>
      </c>
      <c r="AK290" s="26">
        <v>-119178656</v>
      </c>
      <c r="AL290" s="26">
        <v>-126023734</v>
      </c>
      <c r="AM290" s="26">
        <v>-132868812</v>
      </c>
      <c r="AN290" s="26">
        <v>-139713890</v>
      </c>
      <c r="AO290" s="26">
        <v>-146750983</v>
      </c>
      <c r="AP290" s="26">
        <v>-153788076</v>
      </c>
      <c r="AQ290" s="26">
        <v>-160989389</v>
      </c>
      <c r="AR290" s="26">
        <v>-168304678</v>
      </c>
      <c r="AS290" s="26">
        <v>-175619967</v>
      </c>
      <c r="AT290" s="26">
        <v>-182935256</v>
      </c>
      <c r="AU290" s="26">
        <v>-190598733</v>
      </c>
      <c r="AV290" s="26">
        <v>-198262210</v>
      </c>
      <c r="AW290" s="26">
        <v>-205925692</v>
      </c>
      <c r="AX290" s="26">
        <v>-213589174</v>
      </c>
      <c r="AY290" s="26">
        <v>-221471046</v>
      </c>
      <c r="AZ290" s="26">
        <v>-229352918</v>
      </c>
      <c r="BA290" s="26">
        <v>-237618833</v>
      </c>
      <c r="BB290" s="26">
        <v>-246279075</v>
      </c>
      <c r="BC290" s="26">
        <v>-254939317</v>
      </c>
      <c r="BD290" s="26">
        <v>-263599559</v>
      </c>
      <c r="BE290" s="26">
        <v>-272259801</v>
      </c>
      <c r="BF290" s="26">
        <v>-280920043</v>
      </c>
      <c r="BG290" s="26">
        <v>-289580285</v>
      </c>
      <c r="BH290" s="26">
        <v>-298240527</v>
      </c>
      <c r="BI290" s="26">
        <v>-306900769</v>
      </c>
      <c r="BJ290" s="26">
        <v>-315561011</v>
      </c>
      <c r="BK290" s="26">
        <v>-324421824</v>
      </c>
      <c r="BL290" s="26">
        <v>-333182351</v>
      </c>
      <c r="BM290" s="26">
        <v>-342432810</v>
      </c>
      <c r="BN290" s="26">
        <v>-351683269</v>
      </c>
      <c r="BO290" s="26">
        <v>-361892007</v>
      </c>
      <c r="BP290" s="26">
        <v>-372100745</v>
      </c>
      <c r="BQ290" s="26"/>
      <c r="BR290" s="26"/>
      <c r="BS290" s="26"/>
      <c r="BT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</row>
    <row r="291" spans="1:85" hidden="1" outlineLevel="1" x14ac:dyDescent="0.25">
      <c r="A291" s="101" t="s">
        <v>1753</v>
      </c>
      <c r="B291" s="101">
        <f t="shared" si="48"/>
        <v>2</v>
      </c>
      <c r="C291" s="101" t="s">
        <v>499</v>
      </c>
      <c r="D291" s="101" t="s">
        <v>500</v>
      </c>
      <c r="E291" s="102">
        <f t="shared" si="47"/>
        <v>0</v>
      </c>
      <c r="F291" s="102">
        <f t="shared" si="49"/>
        <v>685495223</v>
      </c>
      <c r="G291" s="102">
        <f t="shared" si="50"/>
        <v>686000031</v>
      </c>
      <c r="H291" s="102">
        <f t="shared" si="51"/>
        <v>91578966</v>
      </c>
      <c r="I291" s="102">
        <f t="shared" si="44"/>
        <v>683862248</v>
      </c>
      <c r="J291" s="102">
        <f t="shared" si="45"/>
        <v>84201766</v>
      </c>
      <c r="K291" s="102">
        <f t="shared" si="46"/>
        <v>0</v>
      </c>
      <c r="L291" s="150"/>
      <c r="M291" s="102">
        <v>0</v>
      </c>
      <c r="N291" s="102">
        <v>0</v>
      </c>
      <c r="O291" s="102">
        <v>0</v>
      </c>
      <c r="P291" s="102">
        <v>0</v>
      </c>
      <c r="Q291" s="102">
        <v>0</v>
      </c>
      <c r="R291" s="102">
        <v>0</v>
      </c>
      <c r="S291" s="102">
        <v>0</v>
      </c>
      <c r="T291" s="102">
        <v>0</v>
      </c>
      <c r="U291" s="102">
        <v>0</v>
      </c>
      <c r="V291" s="102">
        <v>0</v>
      </c>
      <c r="W291" s="102">
        <v>0</v>
      </c>
      <c r="X291" s="102">
        <v>0</v>
      </c>
      <c r="Y291" s="102">
        <v>526615406</v>
      </c>
      <c r="Z291" s="102">
        <v>526615406</v>
      </c>
      <c r="AA291" s="102">
        <v>526615406</v>
      </c>
      <c r="AB291" s="102">
        <v>526615406</v>
      </c>
      <c r="AC291" s="102">
        <v>526615406</v>
      </c>
      <c r="AD291" s="102">
        <v>526615406</v>
      </c>
      <c r="AE291" s="102">
        <v>526615406</v>
      </c>
      <c r="AF291" s="102">
        <v>526615406</v>
      </c>
      <c r="AG291" s="102">
        <v>526615406</v>
      </c>
      <c r="AH291" s="102">
        <v>526615406</v>
      </c>
      <c r="AI291" s="102">
        <v>526615406</v>
      </c>
      <c r="AJ291" s="102">
        <v>685495223</v>
      </c>
      <c r="AK291" s="102">
        <v>685228000</v>
      </c>
      <c r="AL291" s="102">
        <v>684960777</v>
      </c>
      <c r="AM291" s="102">
        <v>684693554</v>
      </c>
      <c r="AN291" s="102">
        <v>684426331</v>
      </c>
      <c r="AO291" s="102">
        <v>684159108</v>
      </c>
      <c r="AP291" s="102">
        <v>683891886</v>
      </c>
      <c r="AQ291" s="102">
        <v>683624663</v>
      </c>
      <c r="AR291" s="102">
        <v>683357440</v>
      </c>
      <c r="AS291" s="102">
        <v>683090217</v>
      </c>
      <c r="AT291" s="102">
        <v>682822994</v>
      </c>
      <c r="AU291" s="102">
        <v>682555771</v>
      </c>
      <c r="AV291" s="102">
        <v>686000031</v>
      </c>
      <c r="AW291" s="102">
        <v>685732808</v>
      </c>
      <c r="AX291" s="102">
        <v>685465585</v>
      </c>
      <c r="AY291" s="102">
        <v>685198363</v>
      </c>
      <c r="AZ291" s="102">
        <v>684931140</v>
      </c>
      <c r="BA291" s="102">
        <v>684663917</v>
      </c>
      <c r="BB291" s="102">
        <v>684396694</v>
      </c>
      <c r="BC291" s="102">
        <v>684129471</v>
      </c>
      <c r="BD291" s="102">
        <v>683862248</v>
      </c>
      <c r="BE291" s="102">
        <v>683595025</v>
      </c>
      <c r="BF291" s="102">
        <v>683327802</v>
      </c>
      <c r="BG291" s="102">
        <v>683060579</v>
      </c>
      <c r="BH291" s="102">
        <v>91578966</v>
      </c>
      <c r="BI291" s="102">
        <v>84201766</v>
      </c>
      <c r="BJ291" s="102">
        <v>84201766</v>
      </c>
      <c r="BK291" s="102">
        <v>84201766</v>
      </c>
      <c r="BL291" s="102">
        <v>84201766</v>
      </c>
      <c r="BM291" s="102">
        <v>84201766</v>
      </c>
      <c r="BN291" s="102">
        <v>84201766</v>
      </c>
      <c r="BO291" s="102">
        <v>84201766</v>
      </c>
      <c r="BP291" s="102">
        <v>84201766</v>
      </c>
      <c r="BQ291" s="102"/>
      <c r="BR291" s="102"/>
      <c r="BS291" s="102"/>
      <c r="BT291" s="102"/>
      <c r="BU291" s="24" t="s">
        <v>2007</v>
      </c>
      <c r="BV291" s="143"/>
      <c r="BW291" s="143"/>
      <c r="BX291" s="143"/>
      <c r="BY291" s="143"/>
      <c r="BZ291" s="143"/>
      <c r="CA291" s="143"/>
      <c r="CB291" s="143"/>
      <c r="CC291" s="143"/>
      <c r="CD291" s="143"/>
      <c r="CE291" s="143"/>
      <c r="CF291" s="143"/>
      <c r="CG291" s="143"/>
    </row>
    <row r="292" spans="1:85" hidden="1" outlineLevel="1" collapsed="1" x14ac:dyDescent="0.25">
      <c r="A292" s="103" t="s">
        <v>1753</v>
      </c>
      <c r="B292" s="103">
        <f t="shared" si="48"/>
        <v>4</v>
      </c>
      <c r="C292" s="103" t="s">
        <v>501</v>
      </c>
      <c r="D292" s="103" t="s">
        <v>502</v>
      </c>
      <c r="E292" s="104">
        <f t="shared" si="47"/>
        <v>0</v>
      </c>
      <c r="F292" s="104">
        <f t="shared" si="49"/>
        <v>10956134</v>
      </c>
      <c r="G292" s="104">
        <f t="shared" si="50"/>
        <v>7749459</v>
      </c>
      <c r="H292" s="104">
        <f t="shared" si="51"/>
        <v>11919984</v>
      </c>
      <c r="I292" s="104">
        <f t="shared" si="44"/>
        <v>5611676</v>
      </c>
      <c r="J292" s="104">
        <f t="shared" si="45"/>
        <v>4542784</v>
      </c>
      <c r="K292" s="104">
        <f t="shared" si="46"/>
        <v>0</v>
      </c>
      <c r="L292" s="150"/>
      <c r="M292" s="104">
        <v>0</v>
      </c>
      <c r="N292" s="104">
        <v>0</v>
      </c>
      <c r="O292" s="104">
        <v>0</v>
      </c>
      <c r="P292" s="104">
        <v>0</v>
      </c>
      <c r="Q292" s="104">
        <v>0</v>
      </c>
      <c r="R292" s="104">
        <v>0</v>
      </c>
      <c r="S292" s="104">
        <v>0</v>
      </c>
      <c r="T292" s="104">
        <v>0</v>
      </c>
      <c r="U292" s="104">
        <v>0</v>
      </c>
      <c r="V292" s="104">
        <v>0</v>
      </c>
      <c r="W292" s="104">
        <v>0</v>
      </c>
      <c r="X292" s="104">
        <v>0</v>
      </c>
      <c r="Y292" s="104">
        <v>0</v>
      </c>
      <c r="Z292" s="104">
        <v>0</v>
      </c>
      <c r="AA292" s="104">
        <v>0</v>
      </c>
      <c r="AB292" s="104">
        <v>0</v>
      </c>
      <c r="AC292" s="104">
        <v>0</v>
      </c>
      <c r="AD292" s="104">
        <v>0</v>
      </c>
      <c r="AE292" s="104">
        <v>0</v>
      </c>
      <c r="AF292" s="104">
        <v>0</v>
      </c>
      <c r="AG292" s="104">
        <v>0</v>
      </c>
      <c r="AH292" s="104">
        <v>0</v>
      </c>
      <c r="AI292" s="104">
        <v>0</v>
      </c>
      <c r="AJ292" s="104">
        <v>10956134</v>
      </c>
      <c r="AK292" s="104">
        <v>10688911</v>
      </c>
      <c r="AL292" s="104">
        <v>10421688</v>
      </c>
      <c r="AM292" s="104">
        <v>10154465</v>
      </c>
      <c r="AN292" s="104">
        <v>9887242</v>
      </c>
      <c r="AO292" s="104">
        <v>9620019</v>
      </c>
      <c r="AP292" s="104">
        <v>9352797</v>
      </c>
      <c r="AQ292" s="104">
        <v>9085574</v>
      </c>
      <c r="AR292" s="104">
        <v>8818351</v>
      </c>
      <c r="AS292" s="104">
        <v>8551128</v>
      </c>
      <c r="AT292" s="104">
        <v>8283905</v>
      </c>
      <c r="AU292" s="104">
        <v>8016682</v>
      </c>
      <c r="AV292" s="104">
        <v>7749459</v>
      </c>
      <c r="AW292" s="104">
        <v>7482236</v>
      </c>
      <c r="AX292" s="104">
        <v>7215013</v>
      </c>
      <c r="AY292" s="104">
        <v>6947791</v>
      </c>
      <c r="AZ292" s="104">
        <v>6680568</v>
      </c>
      <c r="BA292" s="104">
        <v>6413345</v>
      </c>
      <c r="BB292" s="104">
        <v>6146122</v>
      </c>
      <c r="BC292" s="104">
        <v>5878899</v>
      </c>
      <c r="BD292" s="104">
        <v>5611676</v>
      </c>
      <c r="BE292" s="104">
        <v>5344453</v>
      </c>
      <c r="BF292" s="104">
        <v>5077230</v>
      </c>
      <c r="BG292" s="104">
        <v>4810007</v>
      </c>
      <c r="BH292" s="104">
        <v>11919984</v>
      </c>
      <c r="BI292" s="104">
        <v>4542784</v>
      </c>
      <c r="BJ292" s="104">
        <v>4542784</v>
      </c>
      <c r="BK292" s="104">
        <v>4542784</v>
      </c>
      <c r="BL292" s="104">
        <v>4542784</v>
      </c>
      <c r="BM292" s="104">
        <v>4542784</v>
      </c>
      <c r="BN292" s="104">
        <v>4542784</v>
      </c>
      <c r="BO292" s="104">
        <v>4542784</v>
      </c>
      <c r="BP292" s="104">
        <v>4542784</v>
      </c>
      <c r="BQ292" s="104"/>
      <c r="BR292" s="104"/>
      <c r="BS292" s="104"/>
      <c r="BT292" s="104"/>
      <c r="BV292" s="144"/>
      <c r="BW292" s="144"/>
      <c r="BX292" s="144"/>
      <c r="BY292" s="144"/>
      <c r="BZ292" s="144"/>
      <c r="CA292" s="144"/>
      <c r="CB292" s="144"/>
      <c r="CC292" s="144"/>
      <c r="CD292" s="144"/>
      <c r="CE292" s="144"/>
      <c r="CF292" s="144"/>
      <c r="CG292" s="144"/>
    </row>
    <row r="293" spans="1:85" ht="15" hidden="1" customHeight="1" outlineLevel="2" x14ac:dyDescent="0.25">
      <c r="A293" s="105" t="s">
        <v>1753</v>
      </c>
      <c r="B293" s="105">
        <f t="shared" si="48"/>
        <v>6</v>
      </c>
      <c r="C293" s="105" t="s">
        <v>503</v>
      </c>
      <c r="D293" s="105" t="s">
        <v>504</v>
      </c>
      <c r="E293" s="26">
        <f t="shared" si="47"/>
        <v>0</v>
      </c>
      <c r="F293" s="26">
        <f t="shared" si="49"/>
        <v>0</v>
      </c>
      <c r="G293" s="26">
        <f t="shared" si="50"/>
        <v>0</v>
      </c>
      <c r="H293" s="26">
        <f t="shared" si="51"/>
        <v>0</v>
      </c>
      <c r="I293" s="26">
        <f t="shared" si="44"/>
        <v>0</v>
      </c>
      <c r="J293" s="26">
        <f t="shared" si="45"/>
        <v>0</v>
      </c>
      <c r="K293" s="26">
        <f t="shared" si="46"/>
        <v>0</v>
      </c>
      <c r="L293" s="150"/>
      <c r="M293" s="26">
        <v>0</v>
      </c>
      <c r="N293" s="26">
        <v>0</v>
      </c>
      <c r="O293" s="26">
        <v>0</v>
      </c>
      <c r="P293" s="26">
        <v>0</v>
      </c>
      <c r="Q293" s="26">
        <v>0</v>
      </c>
      <c r="R293" s="26">
        <v>0</v>
      </c>
      <c r="S293" s="26">
        <v>0</v>
      </c>
      <c r="T293" s="26">
        <v>0</v>
      </c>
      <c r="U293" s="26">
        <v>0</v>
      </c>
      <c r="V293" s="26">
        <v>0</v>
      </c>
      <c r="W293" s="26">
        <v>0</v>
      </c>
      <c r="X293" s="26">
        <v>0</v>
      </c>
      <c r="Y293" s="26">
        <v>0</v>
      </c>
      <c r="Z293" s="26">
        <v>0</v>
      </c>
      <c r="AA293" s="26">
        <v>0</v>
      </c>
      <c r="AB293" s="26">
        <v>0</v>
      </c>
      <c r="AC293" s="26">
        <v>0</v>
      </c>
      <c r="AD293" s="26">
        <v>0</v>
      </c>
      <c r="AE293" s="26">
        <v>0</v>
      </c>
      <c r="AF293" s="26">
        <v>0</v>
      </c>
      <c r="AG293" s="26">
        <v>0</v>
      </c>
      <c r="AH293" s="26">
        <v>0</v>
      </c>
      <c r="AI293" s="26">
        <v>0</v>
      </c>
      <c r="AJ293" s="26">
        <v>0</v>
      </c>
      <c r="AK293" s="26">
        <v>0</v>
      </c>
      <c r="AL293" s="26">
        <v>0</v>
      </c>
      <c r="AM293" s="26">
        <v>0</v>
      </c>
      <c r="AN293" s="26">
        <v>0</v>
      </c>
      <c r="AO293" s="26">
        <v>0</v>
      </c>
      <c r="AP293" s="26">
        <v>0</v>
      </c>
      <c r="AQ293" s="26">
        <v>0</v>
      </c>
      <c r="AR293" s="26">
        <v>0</v>
      </c>
      <c r="AS293" s="26">
        <v>0</v>
      </c>
      <c r="AT293" s="26">
        <v>0</v>
      </c>
      <c r="AU293" s="26">
        <v>0</v>
      </c>
      <c r="AV293" s="26">
        <v>0</v>
      </c>
      <c r="AW293" s="26">
        <v>0</v>
      </c>
      <c r="AX293" s="26">
        <v>0</v>
      </c>
      <c r="AY293" s="26">
        <v>0</v>
      </c>
      <c r="AZ293" s="26">
        <v>0</v>
      </c>
      <c r="BA293" s="26">
        <v>0</v>
      </c>
      <c r="BB293" s="26">
        <v>0</v>
      </c>
      <c r="BC293" s="26">
        <v>0</v>
      </c>
      <c r="BD293" s="26">
        <v>0</v>
      </c>
      <c r="BE293" s="26">
        <v>0</v>
      </c>
      <c r="BF293" s="26">
        <v>0</v>
      </c>
      <c r="BG293" s="26">
        <v>0</v>
      </c>
      <c r="BH293" s="26">
        <v>0</v>
      </c>
      <c r="BI293" s="26">
        <v>0</v>
      </c>
      <c r="BJ293" s="26">
        <v>0</v>
      </c>
      <c r="BK293" s="26">
        <v>0</v>
      </c>
      <c r="BL293" s="26">
        <v>0</v>
      </c>
      <c r="BM293" s="26">
        <v>0</v>
      </c>
      <c r="BN293" s="26">
        <v>0</v>
      </c>
      <c r="BO293" s="26">
        <v>0</v>
      </c>
      <c r="BP293" s="26">
        <v>0</v>
      </c>
      <c r="BQ293" s="26"/>
      <c r="BR293" s="26"/>
      <c r="BS293" s="26"/>
      <c r="BT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</row>
    <row r="294" spans="1:85" ht="15" hidden="1" customHeight="1" outlineLevel="2" collapsed="1" x14ac:dyDescent="0.25">
      <c r="A294" s="105" t="s">
        <v>1753</v>
      </c>
      <c r="B294" s="105">
        <f t="shared" si="48"/>
        <v>6</v>
      </c>
      <c r="C294" s="105" t="s">
        <v>505</v>
      </c>
      <c r="D294" s="105" t="s">
        <v>506</v>
      </c>
      <c r="E294" s="26">
        <f t="shared" si="47"/>
        <v>0</v>
      </c>
      <c r="F294" s="26">
        <f t="shared" si="49"/>
        <v>10956134</v>
      </c>
      <c r="G294" s="26">
        <f t="shared" si="50"/>
        <v>7749459</v>
      </c>
      <c r="H294" s="26">
        <f t="shared" si="51"/>
        <v>4542784</v>
      </c>
      <c r="I294" s="26">
        <f t="shared" si="44"/>
        <v>5611676</v>
      </c>
      <c r="J294" s="26">
        <f t="shared" si="45"/>
        <v>4542784</v>
      </c>
      <c r="K294" s="26">
        <f t="shared" si="46"/>
        <v>0</v>
      </c>
      <c r="L294" s="150"/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6">
        <v>0</v>
      </c>
      <c r="S294" s="26">
        <v>0</v>
      </c>
      <c r="T294" s="26">
        <v>0</v>
      </c>
      <c r="U294" s="26">
        <v>0</v>
      </c>
      <c r="V294" s="26">
        <v>0</v>
      </c>
      <c r="W294" s="26">
        <v>0</v>
      </c>
      <c r="X294" s="26">
        <v>0</v>
      </c>
      <c r="Y294" s="26">
        <v>0</v>
      </c>
      <c r="Z294" s="26">
        <v>0</v>
      </c>
      <c r="AA294" s="26">
        <v>0</v>
      </c>
      <c r="AB294" s="26">
        <v>0</v>
      </c>
      <c r="AC294" s="26">
        <v>0</v>
      </c>
      <c r="AD294" s="26">
        <v>0</v>
      </c>
      <c r="AE294" s="26">
        <v>0</v>
      </c>
      <c r="AF294" s="26">
        <v>0</v>
      </c>
      <c r="AG294" s="26">
        <v>0</v>
      </c>
      <c r="AH294" s="26">
        <v>0</v>
      </c>
      <c r="AI294" s="26">
        <v>0</v>
      </c>
      <c r="AJ294" s="26">
        <v>10956134</v>
      </c>
      <c r="AK294" s="26">
        <v>10688911</v>
      </c>
      <c r="AL294" s="26">
        <v>10421688</v>
      </c>
      <c r="AM294" s="26">
        <v>10154465</v>
      </c>
      <c r="AN294" s="26">
        <v>9887242</v>
      </c>
      <c r="AO294" s="26">
        <v>9620019</v>
      </c>
      <c r="AP294" s="26">
        <v>9352797</v>
      </c>
      <c r="AQ294" s="26">
        <v>9085574</v>
      </c>
      <c r="AR294" s="26">
        <v>8818351</v>
      </c>
      <c r="AS294" s="26">
        <v>8551128</v>
      </c>
      <c r="AT294" s="26">
        <v>8283905</v>
      </c>
      <c r="AU294" s="26">
        <v>8016682</v>
      </c>
      <c r="AV294" s="26">
        <v>7749459</v>
      </c>
      <c r="AW294" s="26">
        <v>7482236</v>
      </c>
      <c r="AX294" s="26">
        <v>7215013</v>
      </c>
      <c r="AY294" s="26">
        <v>6947791</v>
      </c>
      <c r="AZ294" s="26">
        <v>6680568</v>
      </c>
      <c r="BA294" s="26">
        <v>6413345</v>
      </c>
      <c r="BB294" s="26">
        <v>6146122</v>
      </c>
      <c r="BC294" s="26">
        <v>5878899</v>
      </c>
      <c r="BD294" s="26">
        <v>5611676</v>
      </c>
      <c r="BE294" s="26">
        <v>5344453</v>
      </c>
      <c r="BF294" s="26">
        <v>5077230</v>
      </c>
      <c r="BG294" s="26">
        <v>4810007</v>
      </c>
      <c r="BH294" s="26">
        <v>4542784</v>
      </c>
      <c r="BI294" s="26">
        <v>4542784</v>
      </c>
      <c r="BJ294" s="26">
        <v>4542784</v>
      </c>
      <c r="BK294" s="26">
        <v>4542784</v>
      </c>
      <c r="BL294" s="26">
        <v>4542784</v>
      </c>
      <c r="BM294" s="26">
        <v>4542784</v>
      </c>
      <c r="BN294" s="26">
        <v>4542784</v>
      </c>
      <c r="BO294" s="26">
        <v>4542784</v>
      </c>
      <c r="BP294" s="26">
        <v>4542784</v>
      </c>
      <c r="BQ294" s="26"/>
      <c r="BR294" s="26"/>
      <c r="BS294" s="26"/>
      <c r="BT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</row>
    <row r="295" spans="1:85" ht="15" hidden="1" customHeight="1" outlineLevel="2" x14ac:dyDescent="0.25">
      <c r="A295" s="106" t="s">
        <v>1753</v>
      </c>
      <c r="B295" s="106">
        <f t="shared" si="48"/>
        <v>8</v>
      </c>
      <c r="C295" s="106" t="s">
        <v>507</v>
      </c>
      <c r="D295" s="106" t="s">
        <v>506</v>
      </c>
      <c r="E295" s="107">
        <f t="shared" si="47"/>
        <v>0</v>
      </c>
      <c r="F295" s="107">
        <f t="shared" si="49"/>
        <v>0</v>
      </c>
      <c r="G295" s="107">
        <f t="shared" si="50"/>
        <v>0</v>
      </c>
      <c r="H295" s="108">
        <f t="shared" si="51"/>
        <v>0</v>
      </c>
      <c r="I295" s="108">
        <f t="shared" si="44"/>
        <v>0</v>
      </c>
      <c r="J295" s="108">
        <f t="shared" si="45"/>
        <v>0</v>
      </c>
      <c r="K295" s="108">
        <f t="shared" si="46"/>
        <v>0</v>
      </c>
      <c r="L295" s="150"/>
      <c r="M295" s="108">
        <v>0</v>
      </c>
      <c r="N295" s="108">
        <v>0</v>
      </c>
      <c r="O295" s="108">
        <v>0</v>
      </c>
      <c r="P295" s="108">
        <v>0</v>
      </c>
      <c r="Q295" s="108">
        <v>0</v>
      </c>
      <c r="R295" s="108">
        <v>0</v>
      </c>
      <c r="S295" s="108">
        <v>0</v>
      </c>
      <c r="T295" s="108">
        <v>0</v>
      </c>
      <c r="U295" s="108">
        <v>0</v>
      </c>
      <c r="V295" s="108">
        <v>0</v>
      </c>
      <c r="W295" s="108">
        <v>0</v>
      </c>
      <c r="X295" s="108">
        <v>0</v>
      </c>
      <c r="Y295" s="108">
        <v>0</v>
      </c>
      <c r="Z295" s="108">
        <v>0</v>
      </c>
      <c r="AA295" s="108">
        <v>0</v>
      </c>
      <c r="AB295" s="108">
        <v>0</v>
      </c>
      <c r="AC295" s="108">
        <v>0</v>
      </c>
      <c r="AD295" s="108">
        <v>0</v>
      </c>
      <c r="AE295" s="108">
        <v>0</v>
      </c>
      <c r="AF295" s="108">
        <v>0</v>
      </c>
      <c r="AG295" s="108">
        <v>0</v>
      </c>
      <c r="AH295" s="108">
        <v>0</v>
      </c>
      <c r="AI295" s="108">
        <v>0</v>
      </c>
      <c r="AJ295" s="108">
        <v>0</v>
      </c>
      <c r="AK295" s="108">
        <v>0</v>
      </c>
      <c r="AL295" s="108">
        <v>0</v>
      </c>
      <c r="AM295" s="108">
        <v>0</v>
      </c>
      <c r="AN295" s="108">
        <v>0</v>
      </c>
      <c r="AO295" s="108">
        <v>0</v>
      </c>
      <c r="AP295" s="108">
        <v>0</v>
      </c>
      <c r="AQ295" s="108">
        <v>0</v>
      </c>
      <c r="AR295" s="108">
        <v>0</v>
      </c>
      <c r="AS295" s="108">
        <v>0</v>
      </c>
      <c r="AT295" s="108">
        <v>0</v>
      </c>
      <c r="AU295" s="108">
        <v>0</v>
      </c>
      <c r="AV295" s="108">
        <v>0</v>
      </c>
      <c r="AW295" s="108">
        <v>0</v>
      </c>
      <c r="AX295" s="108">
        <v>0</v>
      </c>
      <c r="AY295" s="108">
        <v>0</v>
      </c>
      <c r="AZ295" s="108">
        <v>0</v>
      </c>
      <c r="BA295" s="108">
        <v>0</v>
      </c>
      <c r="BB295" s="108">
        <v>0</v>
      </c>
      <c r="BC295" s="108">
        <v>0</v>
      </c>
      <c r="BD295" s="108">
        <v>0</v>
      </c>
      <c r="BE295" s="108">
        <v>0</v>
      </c>
      <c r="BF295" s="108">
        <v>0</v>
      </c>
      <c r="BG295" s="108">
        <v>0</v>
      </c>
      <c r="BH295" s="108">
        <v>0</v>
      </c>
      <c r="BI295" s="108">
        <v>0</v>
      </c>
      <c r="BJ295" s="108">
        <v>0</v>
      </c>
      <c r="BK295" s="108">
        <v>0</v>
      </c>
      <c r="BL295" s="108">
        <v>0</v>
      </c>
      <c r="BM295" s="108">
        <v>0</v>
      </c>
      <c r="BN295" s="108">
        <v>0</v>
      </c>
      <c r="BO295" s="108">
        <v>0</v>
      </c>
      <c r="BP295" s="108">
        <v>0</v>
      </c>
      <c r="BQ295" s="108"/>
      <c r="BR295" s="108"/>
      <c r="BS295" s="108"/>
      <c r="BT295" s="108"/>
      <c r="BV295" s="108"/>
      <c r="BW295" s="108"/>
      <c r="BX295" s="108"/>
      <c r="BY295" s="108"/>
      <c r="BZ295" s="108"/>
      <c r="CA295" s="108"/>
      <c r="CB295" s="108"/>
      <c r="CC295" s="108"/>
      <c r="CD295" s="108"/>
      <c r="CE295" s="108"/>
      <c r="CF295" s="108"/>
      <c r="CG295" s="108"/>
    </row>
    <row r="296" spans="1:85" ht="15" hidden="1" customHeight="1" outlineLevel="2" x14ac:dyDescent="0.25">
      <c r="A296" s="106" t="s">
        <v>1753</v>
      </c>
      <c r="B296" s="106">
        <f t="shared" si="48"/>
        <v>8</v>
      </c>
      <c r="C296" s="106" t="s">
        <v>508</v>
      </c>
      <c r="D296" s="106" t="s">
        <v>509</v>
      </c>
      <c r="E296" s="107">
        <f t="shared" si="47"/>
        <v>0</v>
      </c>
      <c r="F296" s="107">
        <f t="shared" si="49"/>
        <v>10956134</v>
      </c>
      <c r="G296" s="107">
        <f t="shared" si="50"/>
        <v>7749459</v>
      </c>
      <c r="H296" s="108">
        <f t="shared" si="51"/>
        <v>4542784</v>
      </c>
      <c r="I296" s="108">
        <f t="shared" si="44"/>
        <v>5611676</v>
      </c>
      <c r="J296" s="108">
        <f t="shared" si="45"/>
        <v>4542784</v>
      </c>
      <c r="K296" s="108">
        <f t="shared" si="46"/>
        <v>0</v>
      </c>
      <c r="L296" s="150"/>
      <c r="M296" s="108">
        <v>0</v>
      </c>
      <c r="N296" s="108">
        <v>0</v>
      </c>
      <c r="O296" s="108">
        <v>0</v>
      </c>
      <c r="P296" s="108">
        <v>0</v>
      </c>
      <c r="Q296" s="108">
        <v>0</v>
      </c>
      <c r="R296" s="108">
        <v>0</v>
      </c>
      <c r="S296" s="108">
        <v>0</v>
      </c>
      <c r="T296" s="108">
        <v>0</v>
      </c>
      <c r="U296" s="108">
        <v>0</v>
      </c>
      <c r="V296" s="108">
        <v>0</v>
      </c>
      <c r="W296" s="108">
        <v>0</v>
      </c>
      <c r="X296" s="108">
        <v>0</v>
      </c>
      <c r="Y296" s="108">
        <v>0</v>
      </c>
      <c r="Z296" s="108">
        <v>0</v>
      </c>
      <c r="AA296" s="108">
        <v>0</v>
      </c>
      <c r="AB296" s="108">
        <v>0</v>
      </c>
      <c r="AC296" s="108">
        <v>0</v>
      </c>
      <c r="AD296" s="108">
        <v>0</v>
      </c>
      <c r="AE296" s="108">
        <v>0</v>
      </c>
      <c r="AF296" s="108">
        <v>0</v>
      </c>
      <c r="AG296" s="108">
        <v>0</v>
      </c>
      <c r="AH296" s="108">
        <v>0</v>
      </c>
      <c r="AI296" s="108">
        <v>0</v>
      </c>
      <c r="AJ296" s="108">
        <v>10956134</v>
      </c>
      <c r="AK296" s="108">
        <v>10688911</v>
      </c>
      <c r="AL296" s="108">
        <v>10421688</v>
      </c>
      <c r="AM296" s="108">
        <v>10154465</v>
      </c>
      <c r="AN296" s="108">
        <v>9887242</v>
      </c>
      <c r="AO296" s="108">
        <v>9620019</v>
      </c>
      <c r="AP296" s="108">
        <v>9352797</v>
      </c>
      <c r="AQ296" s="108">
        <v>9085574</v>
      </c>
      <c r="AR296" s="108">
        <v>8818351</v>
      </c>
      <c r="AS296" s="108">
        <v>8551128</v>
      </c>
      <c r="AT296" s="108">
        <v>8283905</v>
      </c>
      <c r="AU296" s="108">
        <v>8016682</v>
      </c>
      <c r="AV296" s="108">
        <v>7749459</v>
      </c>
      <c r="AW296" s="108">
        <v>7482236</v>
      </c>
      <c r="AX296" s="108">
        <v>7215013</v>
      </c>
      <c r="AY296" s="108">
        <v>6947791</v>
      </c>
      <c r="AZ296" s="108">
        <v>6680568</v>
      </c>
      <c r="BA296" s="108">
        <v>6413345</v>
      </c>
      <c r="BB296" s="108">
        <v>6146122</v>
      </c>
      <c r="BC296" s="108">
        <v>5878899</v>
      </c>
      <c r="BD296" s="108">
        <v>5611676</v>
      </c>
      <c r="BE296" s="108">
        <v>5344453</v>
      </c>
      <c r="BF296" s="108">
        <v>5077230</v>
      </c>
      <c r="BG296" s="108">
        <v>4810007</v>
      </c>
      <c r="BH296" s="108">
        <v>4542784</v>
      </c>
      <c r="BI296" s="108">
        <v>4542784</v>
      </c>
      <c r="BJ296" s="109">
        <v>4542784</v>
      </c>
      <c r="BK296" s="109">
        <v>4542784</v>
      </c>
      <c r="BL296" s="109">
        <v>4542784</v>
      </c>
      <c r="BM296" s="109">
        <v>4542784</v>
      </c>
      <c r="BN296" s="109">
        <v>4542784</v>
      </c>
      <c r="BO296" s="109">
        <v>4542784</v>
      </c>
      <c r="BP296" s="109">
        <v>4542784</v>
      </c>
      <c r="BQ296" s="108"/>
      <c r="BR296" s="108"/>
      <c r="BS296" s="108"/>
      <c r="BT296" s="108"/>
      <c r="BV296" s="108"/>
      <c r="BW296" s="108"/>
      <c r="BX296" s="108"/>
      <c r="BY296" s="108"/>
      <c r="BZ296" s="108"/>
      <c r="CA296" s="108"/>
      <c r="CB296" s="108"/>
      <c r="CC296" s="108"/>
      <c r="CD296" s="108"/>
      <c r="CE296" s="108"/>
      <c r="CF296" s="108"/>
      <c r="CG296" s="108"/>
    </row>
    <row r="297" spans="1:85" ht="15" hidden="1" customHeight="1" outlineLevel="2" collapsed="1" x14ac:dyDescent="0.25">
      <c r="A297" s="105"/>
      <c r="B297" s="105">
        <f t="shared" si="48"/>
        <v>6</v>
      </c>
      <c r="C297" s="105" t="s">
        <v>1898</v>
      </c>
      <c r="D297" s="105" t="s">
        <v>1899</v>
      </c>
      <c r="E297" s="26">
        <f t="shared" si="47"/>
        <v>0</v>
      </c>
      <c r="F297" s="26"/>
      <c r="G297" s="26"/>
      <c r="H297" s="26">
        <f t="shared" si="51"/>
        <v>7377200</v>
      </c>
      <c r="I297" s="26">
        <f t="shared" si="44"/>
        <v>0</v>
      </c>
      <c r="J297" s="26">
        <f t="shared" si="45"/>
        <v>0</v>
      </c>
      <c r="K297" s="26">
        <f t="shared" si="46"/>
        <v>0</v>
      </c>
      <c r="L297" s="150"/>
      <c r="M297" s="26">
        <v>0</v>
      </c>
      <c r="N297" s="26">
        <v>0</v>
      </c>
      <c r="O297" s="26">
        <v>0</v>
      </c>
      <c r="P297" s="26">
        <v>0</v>
      </c>
      <c r="Q297" s="26">
        <v>0</v>
      </c>
      <c r="R297" s="26">
        <v>0</v>
      </c>
      <c r="S297" s="26">
        <v>0</v>
      </c>
      <c r="T297" s="26">
        <v>0</v>
      </c>
      <c r="U297" s="26">
        <v>0</v>
      </c>
      <c r="V297" s="26">
        <v>0</v>
      </c>
      <c r="W297" s="26">
        <v>0</v>
      </c>
      <c r="X297" s="26">
        <v>0</v>
      </c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>
        <v>0</v>
      </c>
      <c r="AX297" s="26">
        <v>0</v>
      </c>
      <c r="AY297" s="26">
        <v>0</v>
      </c>
      <c r="AZ297" s="26">
        <v>0</v>
      </c>
      <c r="BA297" s="26">
        <v>0</v>
      </c>
      <c r="BB297" s="26">
        <v>0</v>
      </c>
      <c r="BC297" s="26">
        <v>0</v>
      </c>
      <c r="BD297" s="26">
        <v>0</v>
      </c>
      <c r="BE297" s="26">
        <v>0</v>
      </c>
      <c r="BF297" s="26">
        <v>0</v>
      </c>
      <c r="BG297" s="26">
        <v>0</v>
      </c>
      <c r="BH297" s="26">
        <v>7377200</v>
      </c>
      <c r="BI297" s="26">
        <v>0</v>
      </c>
      <c r="BJ297" s="26">
        <v>0</v>
      </c>
      <c r="BK297" s="26">
        <v>0</v>
      </c>
      <c r="BL297" s="26">
        <v>0</v>
      </c>
      <c r="BM297" s="26">
        <v>0</v>
      </c>
      <c r="BN297" s="26">
        <v>0</v>
      </c>
      <c r="BO297" s="26">
        <v>0</v>
      </c>
      <c r="BP297" s="26">
        <v>0</v>
      </c>
      <c r="BQ297" s="26"/>
      <c r="BR297" s="26"/>
      <c r="BS297" s="26"/>
      <c r="BT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</row>
    <row r="298" spans="1:85" hidden="1" outlineLevel="1" collapsed="1" x14ac:dyDescent="0.25">
      <c r="A298" s="103" t="s">
        <v>1753</v>
      </c>
      <c r="B298" s="103">
        <f t="shared" si="48"/>
        <v>4</v>
      </c>
      <c r="C298" s="103" t="s">
        <v>510</v>
      </c>
      <c r="D298" s="103" t="s">
        <v>511</v>
      </c>
      <c r="E298" s="104">
        <f t="shared" si="47"/>
        <v>0</v>
      </c>
      <c r="F298" s="104">
        <f t="shared" ref="F298:F316" si="52">AJ298</f>
        <v>674539089</v>
      </c>
      <c r="G298" s="104">
        <f t="shared" ref="G298:G316" si="53">AV298</f>
        <v>678250572</v>
      </c>
      <c r="H298" s="104">
        <f t="shared" si="51"/>
        <v>79658982</v>
      </c>
      <c r="I298" s="104">
        <f t="shared" si="44"/>
        <v>678250572</v>
      </c>
      <c r="J298" s="104">
        <f t="shared" si="45"/>
        <v>79658982</v>
      </c>
      <c r="K298" s="104">
        <f t="shared" si="46"/>
        <v>0</v>
      </c>
      <c r="L298" s="150"/>
      <c r="M298" s="104">
        <v>0</v>
      </c>
      <c r="N298" s="104">
        <v>0</v>
      </c>
      <c r="O298" s="104">
        <v>0</v>
      </c>
      <c r="P298" s="104">
        <v>0</v>
      </c>
      <c r="Q298" s="104">
        <v>0</v>
      </c>
      <c r="R298" s="104">
        <v>0</v>
      </c>
      <c r="S298" s="104">
        <v>0</v>
      </c>
      <c r="T298" s="104">
        <v>0</v>
      </c>
      <c r="U298" s="104">
        <v>0</v>
      </c>
      <c r="V298" s="104">
        <v>0</v>
      </c>
      <c r="W298" s="104">
        <v>0</v>
      </c>
      <c r="X298" s="104">
        <v>0</v>
      </c>
      <c r="Y298" s="104">
        <v>526615406</v>
      </c>
      <c r="Z298" s="104">
        <v>526615406</v>
      </c>
      <c r="AA298" s="104">
        <v>526615406</v>
      </c>
      <c r="AB298" s="104">
        <v>526615406</v>
      </c>
      <c r="AC298" s="104">
        <v>526615406</v>
      </c>
      <c r="AD298" s="104">
        <v>526615406</v>
      </c>
      <c r="AE298" s="104">
        <v>526615406</v>
      </c>
      <c r="AF298" s="104">
        <v>526615406</v>
      </c>
      <c r="AG298" s="104">
        <v>526615406</v>
      </c>
      <c r="AH298" s="104">
        <v>526615406</v>
      </c>
      <c r="AI298" s="104">
        <v>526615406</v>
      </c>
      <c r="AJ298" s="104">
        <v>674539089</v>
      </c>
      <c r="AK298" s="104">
        <v>674539089</v>
      </c>
      <c r="AL298" s="104">
        <v>674539089</v>
      </c>
      <c r="AM298" s="104">
        <v>674539089</v>
      </c>
      <c r="AN298" s="104">
        <v>674539089</v>
      </c>
      <c r="AO298" s="104">
        <v>674539089</v>
      </c>
      <c r="AP298" s="104">
        <v>674539089</v>
      </c>
      <c r="AQ298" s="104">
        <v>674539089</v>
      </c>
      <c r="AR298" s="104">
        <v>674539089</v>
      </c>
      <c r="AS298" s="104">
        <v>674539089</v>
      </c>
      <c r="AT298" s="104">
        <v>674539089</v>
      </c>
      <c r="AU298" s="104">
        <v>674539089</v>
      </c>
      <c r="AV298" s="104">
        <v>678250572</v>
      </c>
      <c r="AW298" s="104">
        <v>678250572</v>
      </c>
      <c r="AX298" s="104">
        <v>678250572</v>
      </c>
      <c r="AY298" s="104">
        <v>678250572</v>
      </c>
      <c r="AZ298" s="104">
        <v>678250572</v>
      </c>
      <c r="BA298" s="104">
        <v>678250572</v>
      </c>
      <c r="BB298" s="104">
        <v>678250572</v>
      </c>
      <c r="BC298" s="104">
        <v>678250572</v>
      </c>
      <c r="BD298" s="104">
        <v>678250572</v>
      </c>
      <c r="BE298" s="104">
        <v>678250572</v>
      </c>
      <c r="BF298" s="104">
        <v>678250572</v>
      </c>
      <c r="BG298" s="104">
        <v>678250572</v>
      </c>
      <c r="BH298" s="104">
        <v>79658982</v>
      </c>
      <c r="BI298" s="104">
        <v>79658982</v>
      </c>
      <c r="BJ298" s="104">
        <v>79658982</v>
      </c>
      <c r="BK298" s="104">
        <v>79658982</v>
      </c>
      <c r="BL298" s="104">
        <v>79658982</v>
      </c>
      <c r="BM298" s="104">
        <v>79658982</v>
      </c>
      <c r="BN298" s="104">
        <v>79658982</v>
      </c>
      <c r="BO298" s="104">
        <v>79658982</v>
      </c>
      <c r="BP298" s="104">
        <v>79658982</v>
      </c>
      <c r="BQ298" s="104"/>
      <c r="BR298" s="104"/>
      <c r="BS298" s="104"/>
      <c r="BT298" s="104"/>
      <c r="BV298" s="144"/>
      <c r="BW298" s="144"/>
      <c r="BX298" s="144"/>
      <c r="BY298" s="144"/>
      <c r="BZ298" s="144"/>
      <c r="CA298" s="144"/>
      <c r="CB298" s="144"/>
      <c r="CC298" s="144"/>
      <c r="CD298" s="144"/>
      <c r="CE298" s="144"/>
      <c r="CF298" s="144"/>
      <c r="CG298" s="144"/>
    </row>
    <row r="299" spans="1:85" hidden="1" outlineLevel="2" collapsed="1" x14ac:dyDescent="0.25">
      <c r="A299" s="105" t="s">
        <v>1753</v>
      </c>
      <c r="B299" s="105">
        <f t="shared" si="48"/>
        <v>6</v>
      </c>
      <c r="C299" s="105" t="s">
        <v>512</v>
      </c>
      <c r="D299" s="105" t="s">
        <v>1</v>
      </c>
      <c r="E299" s="26">
        <f t="shared" si="47"/>
        <v>0</v>
      </c>
      <c r="F299" s="26">
        <f t="shared" si="52"/>
        <v>674539089</v>
      </c>
      <c r="G299" s="26">
        <f t="shared" si="53"/>
        <v>678250572</v>
      </c>
      <c r="H299" s="26">
        <f t="shared" si="51"/>
        <v>79658982</v>
      </c>
      <c r="I299" s="26">
        <f t="shared" si="44"/>
        <v>678250572</v>
      </c>
      <c r="J299" s="26">
        <f t="shared" si="45"/>
        <v>79658982</v>
      </c>
      <c r="K299" s="26">
        <f t="shared" si="46"/>
        <v>0</v>
      </c>
      <c r="L299" s="150"/>
      <c r="M299" s="26">
        <v>0</v>
      </c>
      <c r="N299" s="26">
        <v>0</v>
      </c>
      <c r="O299" s="26">
        <v>0</v>
      </c>
      <c r="P299" s="26">
        <v>0</v>
      </c>
      <c r="Q299" s="26">
        <v>0</v>
      </c>
      <c r="R299" s="26">
        <v>0</v>
      </c>
      <c r="S299" s="26">
        <v>0</v>
      </c>
      <c r="T299" s="26">
        <v>0</v>
      </c>
      <c r="U299" s="26">
        <v>0</v>
      </c>
      <c r="V299" s="26">
        <v>0</v>
      </c>
      <c r="W299" s="26">
        <v>0</v>
      </c>
      <c r="X299" s="26">
        <v>0</v>
      </c>
      <c r="Y299" s="26">
        <v>526615406</v>
      </c>
      <c r="Z299" s="26">
        <v>526615406</v>
      </c>
      <c r="AA299" s="26">
        <v>526615406</v>
      </c>
      <c r="AB299" s="26">
        <v>526615406</v>
      </c>
      <c r="AC299" s="26">
        <v>526615406</v>
      </c>
      <c r="AD299" s="26">
        <v>526615406</v>
      </c>
      <c r="AE299" s="26">
        <v>526615406</v>
      </c>
      <c r="AF299" s="26">
        <v>526615406</v>
      </c>
      <c r="AG299" s="26">
        <v>526615406</v>
      </c>
      <c r="AH299" s="26">
        <v>526615406</v>
      </c>
      <c r="AI299" s="26">
        <v>526615406</v>
      </c>
      <c r="AJ299" s="26">
        <v>674539089</v>
      </c>
      <c r="AK299" s="26">
        <v>674539089</v>
      </c>
      <c r="AL299" s="26">
        <v>674539089</v>
      </c>
      <c r="AM299" s="26">
        <v>674539089</v>
      </c>
      <c r="AN299" s="26">
        <v>674539089</v>
      </c>
      <c r="AO299" s="26">
        <v>674539089</v>
      </c>
      <c r="AP299" s="26">
        <v>674539089</v>
      </c>
      <c r="AQ299" s="26">
        <v>674539089</v>
      </c>
      <c r="AR299" s="26">
        <v>674539089</v>
      </c>
      <c r="AS299" s="26">
        <v>674539089</v>
      </c>
      <c r="AT299" s="26">
        <v>674539089</v>
      </c>
      <c r="AU299" s="26">
        <v>674539089</v>
      </c>
      <c r="AV299" s="26">
        <v>678250572</v>
      </c>
      <c r="AW299" s="26">
        <v>678250572</v>
      </c>
      <c r="AX299" s="26">
        <v>678250572</v>
      </c>
      <c r="AY299" s="26">
        <v>678250572</v>
      </c>
      <c r="AZ299" s="26">
        <v>678250572</v>
      </c>
      <c r="BA299" s="26">
        <v>678250572</v>
      </c>
      <c r="BB299" s="26">
        <v>678250572</v>
      </c>
      <c r="BC299" s="26">
        <v>678250572</v>
      </c>
      <c r="BD299" s="26">
        <v>678250572</v>
      </c>
      <c r="BE299" s="26">
        <v>678250572</v>
      </c>
      <c r="BF299" s="26">
        <v>678250572</v>
      </c>
      <c r="BG299" s="26">
        <v>678250572</v>
      </c>
      <c r="BH299" s="26">
        <v>79658982</v>
      </c>
      <c r="BI299" s="26">
        <v>79658982</v>
      </c>
      <c r="BJ299" s="26">
        <v>79658982</v>
      </c>
      <c r="BK299" s="26">
        <v>79658982</v>
      </c>
      <c r="BL299" s="26">
        <v>79658982</v>
      </c>
      <c r="BM299" s="26">
        <v>79658982</v>
      </c>
      <c r="BN299" s="26">
        <v>79658982</v>
      </c>
      <c r="BO299" s="26">
        <v>79658982</v>
      </c>
      <c r="BP299" s="26">
        <v>79658982</v>
      </c>
      <c r="BQ299" s="26"/>
      <c r="BR299" s="26"/>
      <c r="BS299" s="26"/>
      <c r="BT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</row>
    <row r="300" spans="1:85" hidden="1" outlineLevel="2" x14ac:dyDescent="0.25">
      <c r="A300" s="106" t="s">
        <v>1753</v>
      </c>
      <c r="B300" s="106">
        <f t="shared" si="48"/>
        <v>8</v>
      </c>
      <c r="C300" s="106" t="s">
        <v>513</v>
      </c>
      <c r="D300" s="106" t="s">
        <v>514</v>
      </c>
      <c r="E300" s="107">
        <f t="shared" si="47"/>
        <v>0</v>
      </c>
      <c r="F300" s="107">
        <f t="shared" si="52"/>
        <v>674539089</v>
      </c>
      <c r="G300" s="107">
        <f t="shared" si="53"/>
        <v>678250572</v>
      </c>
      <c r="H300" s="108">
        <f t="shared" si="51"/>
        <v>79658982</v>
      </c>
      <c r="I300" s="108">
        <f t="shared" si="44"/>
        <v>678250572</v>
      </c>
      <c r="J300" s="108">
        <f t="shared" si="45"/>
        <v>79658982</v>
      </c>
      <c r="K300" s="108">
        <f t="shared" si="46"/>
        <v>0</v>
      </c>
      <c r="L300" s="150"/>
      <c r="M300" s="108">
        <v>0</v>
      </c>
      <c r="N300" s="108">
        <v>0</v>
      </c>
      <c r="O300" s="108">
        <v>0</v>
      </c>
      <c r="P300" s="108">
        <v>0</v>
      </c>
      <c r="Q300" s="108">
        <v>0</v>
      </c>
      <c r="R300" s="108">
        <v>0</v>
      </c>
      <c r="S300" s="108">
        <v>0</v>
      </c>
      <c r="T300" s="108">
        <v>0</v>
      </c>
      <c r="U300" s="108">
        <v>0</v>
      </c>
      <c r="V300" s="108">
        <v>0</v>
      </c>
      <c r="W300" s="108">
        <v>0</v>
      </c>
      <c r="X300" s="108">
        <v>0</v>
      </c>
      <c r="Y300" s="108">
        <v>526615406</v>
      </c>
      <c r="Z300" s="108">
        <v>526615406</v>
      </c>
      <c r="AA300" s="108">
        <v>526615406</v>
      </c>
      <c r="AB300" s="108">
        <v>526615406</v>
      </c>
      <c r="AC300" s="108">
        <v>526615406</v>
      </c>
      <c r="AD300" s="108">
        <v>526615406</v>
      </c>
      <c r="AE300" s="108">
        <v>526615406</v>
      </c>
      <c r="AF300" s="108">
        <v>526615406</v>
      </c>
      <c r="AG300" s="108">
        <v>526615406</v>
      </c>
      <c r="AH300" s="108">
        <v>526615406</v>
      </c>
      <c r="AI300" s="108">
        <v>526615406</v>
      </c>
      <c r="AJ300" s="108">
        <v>674539089</v>
      </c>
      <c r="AK300" s="108">
        <v>674539089</v>
      </c>
      <c r="AL300" s="108">
        <v>674539089</v>
      </c>
      <c r="AM300" s="108">
        <v>674539089</v>
      </c>
      <c r="AN300" s="108">
        <v>674539089</v>
      </c>
      <c r="AO300" s="108">
        <v>674539089</v>
      </c>
      <c r="AP300" s="108">
        <v>674539089</v>
      </c>
      <c r="AQ300" s="108">
        <v>674539089</v>
      </c>
      <c r="AR300" s="108">
        <v>674539089</v>
      </c>
      <c r="AS300" s="108">
        <v>674539089</v>
      </c>
      <c r="AT300" s="108">
        <v>674539089</v>
      </c>
      <c r="AU300" s="108">
        <v>674539089</v>
      </c>
      <c r="AV300" s="108">
        <v>678250572</v>
      </c>
      <c r="AW300" s="108">
        <v>678250572</v>
      </c>
      <c r="AX300" s="108">
        <v>678250572</v>
      </c>
      <c r="AY300" s="108">
        <v>678250572</v>
      </c>
      <c r="AZ300" s="108">
        <v>678250572</v>
      </c>
      <c r="BA300" s="108">
        <v>678250572</v>
      </c>
      <c r="BB300" s="108">
        <v>678250572</v>
      </c>
      <c r="BC300" s="108">
        <v>678250572</v>
      </c>
      <c r="BD300" s="108">
        <v>678250572</v>
      </c>
      <c r="BE300" s="108">
        <v>678250572</v>
      </c>
      <c r="BF300" s="108">
        <v>678250572</v>
      </c>
      <c r="BG300" s="108">
        <v>678250572</v>
      </c>
      <c r="BH300" s="108">
        <v>79658982</v>
      </c>
      <c r="BI300" s="108">
        <v>79658982</v>
      </c>
      <c r="BJ300" s="108">
        <v>79658982</v>
      </c>
      <c r="BK300" s="108">
        <v>79658982</v>
      </c>
      <c r="BL300" s="108">
        <v>79658982</v>
      </c>
      <c r="BM300" s="108">
        <v>79658982</v>
      </c>
      <c r="BN300" s="108">
        <v>79658982</v>
      </c>
      <c r="BO300" s="108">
        <v>79658982</v>
      </c>
      <c r="BP300" s="108">
        <v>79658982</v>
      </c>
      <c r="BQ300" s="108"/>
      <c r="BR300" s="108"/>
      <c r="BS300" s="108"/>
      <c r="BT300" s="108"/>
      <c r="BV300" s="108"/>
      <c r="BW300" s="108"/>
      <c r="BX300" s="108"/>
      <c r="BY300" s="108"/>
      <c r="BZ300" s="108"/>
      <c r="CA300" s="108"/>
      <c r="CB300" s="108"/>
      <c r="CC300" s="108"/>
      <c r="CD300" s="108"/>
      <c r="CE300" s="108"/>
      <c r="CF300" s="108"/>
      <c r="CG300" s="108"/>
    </row>
    <row r="301" spans="1:85" hidden="1" outlineLevel="1" x14ac:dyDescent="0.25">
      <c r="A301" s="101" t="s">
        <v>1753</v>
      </c>
      <c r="B301" s="101">
        <f t="shared" si="48"/>
        <v>2</v>
      </c>
      <c r="C301" s="101" t="s">
        <v>515</v>
      </c>
      <c r="D301" s="101" t="s">
        <v>516</v>
      </c>
      <c r="E301" s="102">
        <f t="shared" si="47"/>
        <v>0</v>
      </c>
      <c r="F301" s="102">
        <f t="shared" si="52"/>
        <v>0</v>
      </c>
      <c r="G301" s="102">
        <f t="shared" si="53"/>
        <v>0</v>
      </c>
      <c r="H301" s="102">
        <f t="shared" si="51"/>
        <v>0</v>
      </c>
      <c r="I301" s="102">
        <f t="shared" si="44"/>
        <v>0</v>
      </c>
      <c r="J301" s="102">
        <f t="shared" si="45"/>
        <v>0</v>
      </c>
      <c r="K301" s="102">
        <f t="shared" si="46"/>
        <v>0</v>
      </c>
      <c r="L301" s="150"/>
      <c r="M301" s="102">
        <v>0</v>
      </c>
      <c r="N301" s="102">
        <v>0</v>
      </c>
      <c r="O301" s="102">
        <v>0</v>
      </c>
      <c r="P301" s="102">
        <v>0</v>
      </c>
      <c r="Q301" s="102">
        <v>0</v>
      </c>
      <c r="R301" s="102">
        <v>0</v>
      </c>
      <c r="S301" s="102">
        <v>0</v>
      </c>
      <c r="T301" s="102">
        <v>0</v>
      </c>
      <c r="U301" s="102">
        <v>0</v>
      </c>
      <c r="V301" s="102">
        <v>0</v>
      </c>
      <c r="W301" s="102">
        <v>0</v>
      </c>
      <c r="X301" s="102">
        <v>0</v>
      </c>
      <c r="Y301" s="102">
        <v>0</v>
      </c>
      <c r="Z301" s="102">
        <v>0</v>
      </c>
      <c r="AA301" s="102">
        <v>0</v>
      </c>
      <c r="AB301" s="102">
        <v>0</v>
      </c>
      <c r="AC301" s="102">
        <v>0</v>
      </c>
      <c r="AD301" s="102">
        <v>0</v>
      </c>
      <c r="AE301" s="102">
        <v>0</v>
      </c>
      <c r="AF301" s="102">
        <v>0</v>
      </c>
      <c r="AG301" s="102">
        <v>0</v>
      </c>
      <c r="AH301" s="102">
        <v>0</v>
      </c>
      <c r="AI301" s="102">
        <v>0</v>
      </c>
      <c r="AJ301" s="102">
        <v>0</v>
      </c>
      <c r="AK301" s="102">
        <v>0</v>
      </c>
      <c r="AL301" s="102">
        <v>0</v>
      </c>
      <c r="AM301" s="102">
        <v>0</v>
      </c>
      <c r="AN301" s="102">
        <v>0</v>
      </c>
      <c r="AO301" s="102">
        <v>0</v>
      </c>
      <c r="AP301" s="102">
        <v>0</v>
      </c>
      <c r="AQ301" s="102">
        <v>0</v>
      </c>
      <c r="AR301" s="102">
        <v>0</v>
      </c>
      <c r="AS301" s="102">
        <v>0</v>
      </c>
      <c r="AT301" s="102">
        <v>0</v>
      </c>
      <c r="AU301" s="102">
        <v>0</v>
      </c>
      <c r="AV301" s="102">
        <v>0</v>
      </c>
      <c r="AW301" s="102">
        <v>0</v>
      </c>
      <c r="AX301" s="102">
        <v>0</v>
      </c>
      <c r="AY301" s="102">
        <v>0</v>
      </c>
      <c r="AZ301" s="102">
        <v>0</v>
      </c>
      <c r="BA301" s="102">
        <v>0</v>
      </c>
      <c r="BB301" s="102">
        <v>0</v>
      </c>
      <c r="BC301" s="102">
        <v>0</v>
      </c>
      <c r="BD301" s="102">
        <v>0</v>
      </c>
      <c r="BE301" s="102">
        <v>0</v>
      </c>
      <c r="BF301" s="102">
        <v>0</v>
      </c>
      <c r="BG301" s="102">
        <v>0</v>
      </c>
      <c r="BH301" s="102">
        <v>0</v>
      </c>
      <c r="BI301" s="102">
        <v>0</v>
      </c>
      <c r="BJ301" s="102">
        <v>0</v>
      </c>
      <c r="BK301" s="102">
        <v>0</v>
      </c>
      <c r="BL301" s="102">
        <v>0</v>
      </c>
      <c r="BM301" s="102">
        <v>0</v>
      </c>
      <c r="BN301" s="102">
        <v>0</v>
      </c>
      <c r="BO301" s="102">
        <v>0</v>
      </c>
      <c r="BP301" s="102">
        <v>0</v>
      </c>
      <c r="BQ301" s="102"/>
      <c r="BR301" s="102"/>
      <c r="BS301" s="102"/>
      <c r="BT301" s="102"/>
      <c r="BV301" s="143"/>
      <c r="BW301" s="143"/>
      <c r="BX301" s="143"/>
      <c r="BY301" s="143"/>
      <c r="BZ301" s="143"/>
      <c r="CA301" s="143"/>
      <c r="CB301" s="143"/>
      <c r="CC301" s="143"/>
      <c r="CD301" s="143"/>
      <c r="CE301" s="143"/>
      <c r="CF301" s="143"/>
      <c r="CG301" s="143"/>
    </row>
    <row r="302" spans="1:85" hidden="1" outlineLevel="1" x14ac:dyDescent="0.25">
      <c r="A302" s="101" t="s">
        <v>1753</v>
      </c>
      <c r="B302" s="101">
        <f t="shared" si="48"/>
        <v>2</v>
      </c>
      <c r="C302" s="101" t="s">
        <v>517</v>
      </c>
      <c r="D302" s="101" t="s">
        <v>518</v>
      </c>
      <c r="E302" s="102">
        <f t="shared" si="47"/>
        <v>0</v>
      </c>
      <c r="F302" s="102">
        <f t="shared" si="52"/>
        <v>0</v>
      </c>
      <c r="G302" s="102">
        <f t="shared" si="53"/>
        <v>0</v>
      </c>
      <c r="H302" s="102">
        <f t="shared" si="51"/>
        <v>0</v>
      </c>
      <c r="I302" s="102">
        <f t="shared" si="44"/>
        <v>0</v>
      </c>
      <c r="J302" s="102">
        <f t="shared" si="45"/>
        <v>0</v>
      </c>
      <c r="K302" s="102">
        <f t="shared" si="46"/>
        <v>0</v>
      </c>
      <c r="L302" s="150"/>
      <c r="M302" s="102">
        <v>1240263440</v>
      </c>
      <c r="N302" s="102">
        <v>1240263440</v>
      </c>
      <c r="O302" s="102">
        <v>0</v>
      </c>
      <c r="P302" s="102">
        <v>0</v>
      </c>
      <c r="Q302" s="102">
        <v>0</v>
      </c>
      <c r="R302" s="102">
        <v>0</v>
      </c>
      <c r="S302" s="102">
        <v>0</v>
      </c>
      <c r="T302" s="102">
        <v>0</v>
      </c>
      <c r="U302" s="102">
        <v>0</v>
      </c>
      <c r="V302" s="102">
        <v>0</v>
      </c>
      <c r="W302" s="102">
        <v>0</v>
      </c>
      <c r="X302" s="102">
        <v>0</v>
      </c>
      <c r="Y302" s="102">
        <v>0</v>
      </c>
      <c r="Z302" s="102">
        <v>0</v>
      </c>
      <c r="AA302" s="102">
        <v>0</v>
      </c>
      <c r="AB302" s="102">
        <v>0</v>
      </c>
      <c r="AC302" s="102">
        <v>0</v>
      </c>
      <c r="AD302" s="102">
        <v>0</v>
      </c>
      <c r="AE302" s="102">
        <v>0</v>
      </c>
      <c r="AF302" s="102">
        <v>0</v>
      </c>
      <c r="AG302" s="102">
        <v>0</v>
      </c>
      <c r="AH302" s="102">
        <v>0</v>
      </c>
      <c r="AI302" s="102">
        <v>0</v>
      </c>
      <c r="AJ302" s="102">
        <v>0</v>
      </c>
      <c r="AK302" s="102">
        <v>0</v>
      </c>
      <c r="AL302" s="102">
        <v>0</v>
      </c>
      <c r="AM302" s="102">
        <v>0</v>
      </c>
      <c r="AN302" s="102">
        <v>0</v>
      </c>
      <c r="AO302" s="102">
        <v>0</v>
      </c>
      <c r="AP302" s="102">
        <v>0</v>
      </c>
      <c r="AQ302" s="102">
        <v>0</v>
      </c>
      <c r="AR302" s="102">
        <v>0</v>
      </c>
      <c r="AS302" s="102">
        <v>0</v>
      </c>
      <c r="AT302" s="102">
        <v>0</v>
      </c>
      <c r="AU302" s="102">
        <v>0</v>
      </c>
      <c r="AV302" s="102">
        <v>0</v>
      </c>
      <c r="AW302" s="102">
        <v>0</v>
      </c>
      <c r="AX302" s="102">
        <v>0</v>
      </c>
      <c r="AY302" s="102">
        <v>0</v>
      </c>
      <c r="AZ302" s="102">
        <v>0</v>
      </c>
      <c r="BA302" s="102">
        <v>0</v>
      </c>
      <c r="BB302" s="102">
        <v>0</v>
      </c>
      <c r="BC302" s="102">
        <v>0</v>
      </c>
      <c r="BD302" s="102">
        <v>0</v>
      </c>
      <c r="BE302" s="102">
        <v>0</v>
      </c>
      <c r="BF302" s="102">
        <v>0</v>
      </c>
      <c r="BG302" s="102">
        <v>0</v>
      </c>
      <c r="BH302" s="102">
        <v>0</v>
      </c>
      <c r="BI302" s="102">
        <v>0</v>
      </c>
      <c r="BJ302" s="102">
        <v>0</v>
      </c>
      <c r="BK302" s="102">
        <v>0</v>
      </c>
      <c r="BL302" s="102">
        <v>0</v>
      </c>
      <c r="BM302" s="102">
        <v>0</v>
      </c>
      <c r="BN302" s="102">
        <v>0</v>
      </c>
      <c r="BO302" s="102">
        <v>0</v>
      </c>
      <c r="BP302" s="102">
        <v>0</v>
      </c>
      <c r="BQ302" s="102"/>
      <c r="BR302" s="102"/>
      <c r="BS302" s="102"/>
      <c r="BT302" s="102"/>
      <c r="BV302" s="143"/>
      <c r="BW302" s="143"/>
      <c r="BX302" s="143"/>
      <c r="BY302" s="143"/>
      <c r="BZ302" s="143"/>
      <c r="CA302" s="143"/>
      <c r="CB302" s="143"/>
      <c r="CC302" s="143"/>
      <c r="CD302" s="143"/>
      <c r="CE302" s="143"/>
      <c r="CF302" s="143"/>
      <c r="CG302" s="143"/>
    </row>
    <row r="303" spans="1:85" hidden="1" outlineLevel="1" collapsed="1" x14ac:dyDescent="0.25">
      <c r="A303" s="103" t="s">
        <v>1753</v>
      </c>
      <c r="B303" s="103">
        <f t="shared" si="48"/>
        <v>4</v>
      </c>
      <c r="C303" s="103" t="s">
        <v>519</v>
      </c>
      <c r="D303" s="103" t="s">
        <v>520</v>
      </c>
      <c r="E303" s="104">
        <f t="shared" si="47"/>
        <v>0</v>
      </c>
      <c r="F303" s="104">
        <f t="shared" si="52"/>
        <v>0</v>
      </c>
      <c r="G303" s="104">
        <f t="shared" si="53"/>
        <v>0</v>
      </c>
      <c r="H303" s="104">
        <f t="shared" si="51"/>
        <v>0</v>
      </c>
      <c r="I303" s="104">
        <f t="shared" si="44"/>
        <v>0</v>
      </c>
      <c r="J303" s="104">
        <f t="shared" si="45"/>
        <v>0</v>
      </c>
      <c r="K303" s="104">
        <f t="shared" si="46"/>
        <v>0</v>
      </c>
      <c r="L303" s="150"/>
      <c r="M303" s="104">
        <v>0</v>
      </c>
      <c r="N303" s="104">
        <v>0</v>
      </c>
      <c r="O303" s="104">
        <v>0</v>
      </c>
      <c r="P303" s="104">
        <v>0</v>
      </c>
      <c r="Q303" s="104">
        <v>0</v>
      </c>
      <c r="R303" s="104">
        <v>0</v>
      </c>
      <c r="S303" s="104">
        <v>0</v>
      </c>
      <c r="T303" s="104">
        <v>0</v>
      </c>
      <c r="U303" s="104">
        <v>0</v>
      </c>
      <c r="V303" s="104">
        <v>0</v>
      </c>
      <c r="W303" s="104">
        <v>0</v>
      </c>
      <c r="X303" s="104">
        <v>0</v>
      </c>
      <c r="Y303" s="104">
        <v>0</v>
      </c>
      <c r="Z303" s="104">
        <v>0</v>
      </c>
      <c r="AA303" s="104">
        <v>0</v>
      </c>
      <c r="AB303" s="104">
        <v>0</v>
      </c>
      <c r="AC303" s="104">
        <v>0</v>
      </c>
      <c r="AD303" s="104">
        <v>0</v>
      </c>
      <c r="AE303" s="104">
        <v>0</v>
      </c>
      <c r="AF303" s="104">
        <v>0</v>
      </c>
      <c r="AG303" s="104">
        <v>0</v>
      </c>
      <c r="AH303" s="104">
        <v>0</v>
      </c>
      <c r="AI303" s="104">
        <v>0</v>
      </c>
      <c r="AJ303" s="104">
        <v>0</v>
      </c>
      <c r="AK303" s="104">
        <v>0</v>
      </c>
      <c r="AL303" s="104">
        <v>0</v>
      </c>
      <c r="AM303" s="104">
        <v>0</v>
      </c>
      <c r="AN303" s="104">
        <v>0</v>
      </c>
      <c r="AO303" s="104">
        <v>0</v>
      </c>
      <c r="AP303" s="104">
        <v>0</v>
      </c>
      <c r="AQ303" s="104">
        <v>0</v>
      </c>
      <c r="AR303" s="104">
        <v>0</v>
      </c>
      <c r="AS303" s="104">
        <v>0</v>
      </c>
      <c r="AT303" s="104">
        <v>0</v>
      </c>
      <c r="AU303" s="104">
        <v>0</v>
      </c>
      <c r="AV303" s="104">
        <v>0</v>
      </c>
      <c r="AW303" s="104">
        <v>0</v>
      </c>
      <c r="AX303" s="104">
        <v>0</v>
      </c>
      <c r="AY303" s="104">
        <v>0</v>
      </c>
      <c r="AZ303" s="104">
        <v>0</v>
      </c>
      <c r="BA303" s="104">
        <v>0</v>
      </c>
      <c r="BB303" s="104">
        <v>0</v>
      </c>
      <c r="BC303" s="104">
        <v>0</v>
      </c>
      <c r="BD303" s="104">
        <v>0</v>
      </c>
      <c r="BE303" s="104">
        <v>0</v>
      </c>
      <c r="BF303" s="104">
        <v>0</v>
      </c>
      <c r="BG303" s="104">
        <v>0</v>
      </c>
      <c r="BH303" s="104">
        <v>0</v>
      </c>
      <c r="BI303" s="104">
        <v>0</v>
      </c>
      <c r="BJ303" s="104">
        <v>0</v>
      </c>
      <c r="BK303" s="104">
        <v>0</v>
      </c>
      <c r="BL303" s="104">
        <v>0</v>
      </c>
      <c r="BM303" s="104">
        <v>0</v>
      </c>
      <c r="BN303" s="104">
        <v>0</v>
      </c>
      <c r="BO303" s="104">
        <v>0</v>
      </c>
      <c r="BP303" s="104">
        <v>0</v>
      </c>
      <c r="BQ303" s="104"/>
      <c r="BR303" s="104"/>
      <c r="BS303" s="104"/>
      <c r="BT303" s="104"/>
      <c r="BV303" s="144"/>
      <c r="BW303" s="144"/>
      <c r="BX303" s="144"/>
      <c r="BY303" s="144"/>
      <c r="BZ303" s="144"/>
      <c r="CA303" s="144"/>
      <c r="CB303" s="144"/>
      <c r="CC303" s="144"/>
      <c r="CD303" s="144"/>
      <c r="CE303" s="144"/>
      <c r="CF303" s="144"/>
      <c r="CG303" s="144"/>
    </row>
    <row r="304" spans="1:85" hidden="1" outlineLevel="2" x14ac:dyDescent="0.25">
      <c r="A304" s="105" t="s">
        <v>1753</v>
      </c>
      <c r="B304" s="105">
        <f t="shared" si="48"/>
        <v>6</v>
      </c>
      <c r="C304" s="105" t="s">
        <v>521</v>
      </c>
      <c r="D304" s="105" t="s">
        <v>97</v>
      </c>
      <c r="E304" s="26">
        <f t="shared" si="47"/>
        <v>0</v>
      </c>
      <c r="F304" s="26">
        <f t="shared" si="52"/>
        <v>0</v>
      </c>
      <c r="G304" s="26">
        <f t="shared" si="53"/>
        <v>0</v>
      </c>
      <c r="H304" s="26">
        <f t="shared" si="51"/>
        <v>0</v>
      </c>
      <c r="I304" s="26">
        <f t="shared" si="44"/>
        <v>0</v>
      </c>
      <c r="J304" s="26">
        <f t="shared" si="45"/>
        <v>0</v>
      </c>
      <c r="K304" s="26">
        <f t="shared" si="46"/>
        <v>0</v>
      </c>
      <c r="L304" s="150"/>
      <c r="M304" s="26">
        <v>0</v>
      </c>
      <c r="N304" s="26">
        <v>0</v>
      </c>
      <c r="O304" s="26">
        <v>0</v>
      </c>
      <c r="P304" s="26">
        <v>0</v>
      </c>
      <c r="Q304" s="26">
        <v>0</v>
      </c>
      <c r="R304" s="26">
        <v>0</v>
      </c>
      <c r="S304" s="26">
        <v>0</v>
      </c>
      <c r="T304" s="26">
        <v>0</v>
      </c>
      <c r="U304" s="26">
        <v>0</v>
      </c>
      <c r="V304" s="26">
        <v>0</v>
      </c>
      <c r="W304" s="26">
        <v>0</v>
      </c>
      <c r="X304" s="26">
        <v>0</v>
      </c>
      <c r="Y304" s="26">
        <v>0</v>
      </c>
      <c r="Z304" s="26">
        <v>0</v>
      </c>
      <c r="AA304" s="26">
        <v>0</v>
      </c>
      <c r="AB304" s="26">
        <v>0</v>
      </c>
      <c r="AC304" s="26">
        <v>0</v>
      </c>
      <c r="AD304" s="26">
        <v>0</v>
      </c>
      <c r="AE304" s="26">
        <v>0</v>
      </c>
      <c r="AF304" s="26">
        <v>0</v>
      </c>
      <c r="AG304" s="26">
        <v>0</v>
      </c>
      <c r="AH304" s="26">
        <v>0</v>
      </c>
      <c r="AI304" s="26">
        <v>0</v>
      </c>
      <c r="AJ304" s="26">
        <v>0</v>
      </c>
      <c r="AK304" s="26">
        <v>0</v>
      </c>
      <c r="AL304" s="26">
        <v>0</v>
      </c>
      <c r="AM304" s="26">
        <v>0</v>
      </c>
      <c r="AN304" s="26">
        <v>0</v>
      </c>
      <c r="AO304" s="26">
        <v>0</v>
      </c>
      <c r="AP304" s="26">
        <v>0</v>
      </c>
      <c r="AQ304" s="26">
        <v>0</v>
      </c>
      <c r="AR304" s="26">
        <v>0</v>
      </c>
      <c r="AS304" s="26">
        <v>0</v>
      </c>
      <c r="AT304" s="26">
        <v>0</v>
      </c>
      <c r="AU304" s="26">
        <v>0</v>
      </c>
      <c r="AV304" s="26">
        <v>0</v>
      </c>
      <c r="AW304" s="26">
        <v>0</v>
      </c>
      <c r="AX304" s="26">
        <v>0</v>
      </c>
      <c r="AY304" s="26">
        <v>0</v>
      </c>
      <c r="AZ304" s="26">
        <v>0</v>
      </c>
      <c r="BA304" s="26">
        <v>0</v>
      </c>
      <c r="BB304" s="26">
        <v>0</v>
      </c>
      <c r="BC304" s="26">
        <v>0</v>
      </c>
      <c r="BD304" s="26">
        <v>0</v>
      </c>
      <c r="BE304" s="26">
        <v>0</v>
      </c>
      <c r="BF304" s="26">
        <v>0</v>
      </c>
      <c r="BG304" s="26">
        <v>0</v>
      </c>
      <c r="BH304" s="26">
        <v>0</v>
      </c>
      <c r="BI304" s="26">
        <v>0</v>
      </c>
      <c r="BJ304" s="26">
        <v>0</v>
      </c>
      <c r="BK304" s="26">
        <v>0</v>
      </c>
      <c r="BL304" s="26">
        <v>0</v>
      </c>
      <c r="BM304" s="26">
        <v>0</v>
      </c>
      <c r="BN304" s="26">
        <v>0</v>
      </c>
      <c r="BO304" s="26">
        <v>0</v>
      </c>
      <c r="BP304" s="26">
        <v>0</v>
      </c>
      <c r="BQ304" s="26"/>
      <c r="BR304" s="26"/>
      <c r="BS304" s="26"/>
      <c r="BT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</row>
    <row r="305" spans="1:85" hidden="1" outlineLevel="2" x14ac:dyDescent="0.25">
      <c r="A305" s="105" t="s">
        <v>1753</v>
      </c>
      <c r="B305" s="105">
        <f t="shared" si="48"/>
        <v>6</v>
      </c>
      <c r="C305" s="105" t="s">
        <v>522</v>
      </c>
      <c r="D305" s="105" t="s">
        <v>135</v>
      </c>
      <c r="E305" s="26">
        <f t="shared" si="47"/>
        <v>0</v>
      </c>
      <c r="F305" s="26">
        <f t="shared" si="52"/>
        <v>0</v>
      </c>
      <c r="G305" s="26">
        <f t="shared" si="53"/>
        <v>0</v>
      </c>
      <c r="H305" s="26">
        <f t="shared" si="51"/>
        <v>0</v>
      </c>
      <c r="I305" s="26">
        <f t="shared" si="44"/>
        <v>0</v>
      </c>
      <c r="J305" s="26">
        <f t="shared" si="45"/>
        <v>0</v>
      </c>
      <c r="K305" s="26">
        <f t="shared" si="46"/>
        <v>0</v>
      </c>
      <c r="L305" s="150"/>
      <c r="M305" s="26">
        <v>0</v>
      </c>
      <c r="N305" s="26">
        <v>0</v>
      </c>
      <c r="O305" s="26">
        <v>0</v>
      </c>
      <c r="P305" s="26">
        <v>0</v>
      </c>
      <c r="Q305" s="26">
        <v>0</v>
      </c>
      <c r="R305" s="26">
        <v>0</v>
      </c>
      <c r="S305" s="26">
        <v>0</v>
      </c>
      <c r="T305" s="26">
        <v>0</v>
      </c>
      <c r="U305" s="26">
        <v>0</v>
      </c>
      <c r="V305" s="26">
        <v>0</v>
      </c>
      <c r="W305" s="26">
        <v>0</v>
      </c>
      <c r="X305" s="26">
        <v>0</v>
      </c>
      <c r="Y305" s="26">
        <v>0</v>
      </c>
      <c r="Z305" s="26">
        <v>0</v>
      </c>
      <c r="AA305" s="26">
        <v>0</v>
      </c>
      <c r="AB305" s="26">
        <v>0</v>
      </c>
      <c r="AC305" s="26">
        <v>0</v>
      </c>
      <c r="AD305" s="26">
        <v>0</v>
      </c>
      <c r="AE305" s="26">
        <v>0</v>
      </c>
      <c r="AF305" s="26">
        <v>0</v>
      </c>
      <c r="AG305" s="26">
        <v>0</v>
      </c>
      <c r="AH305" s="26">
        <v>0</v>
      </c>
      <c r="AI305" s="26">
        <v>0</v>
      </c>
      <c r="AJ305" s="26">
        <v>0</v>
      </c>
      <c r="AK305" s="26">
        <v>0</v>
      </c>
      <c r="AL305" s="26">
        <v>0</v>
      </c>
      <c r="AM305" s="26">
        <v>0</v>
      </c>
      <c r="AN305" s="26">
        <v>0</v>
      </c>
      <c r="AO305" s="26">
        <v>0</v>
      </c>
      <c r="AP305" s="26">
        <v>0</v>
      </c>
      <c r="AQ305" s="26">
        <v>0</v>
      </c>
      <c r="AR305" s="26">
        <v>0</v>
      </c>
      <c r="AS305" s="26">
        <v>0</v>
      </c>
      <c r="AT305" s="26">
        <v>0</v>
      </c>
      <c r="AU305" s="26">
        <v>0</v>
      </c>
      <c r="AV305" s="26">
        <v>0</v>
      </c>
      <c r="AW305" s="26">
        <v>0</v>
      </c>
      <c r="AX305" s="26">
        <v>0</v>
      </c>
      <c r="AY305" s="26">
        <v>0</v>
      </c>
      <c r="AZ305" s="26">
        <v>0</v>
      </c>
      <c r="BA305" s="26">
        <v>0</v>
      </c>
      <c r="BB305" s="26">
        <v>0</v>
      </c>
      <c r="BC305" s="26">
        <v>0</v>
      </c>
      <c r="BD305" s="26">
        <v>0</v>
      </c>
      <c r="BE305" s="26">
        <v>0</v>
      </c>
      <c r="BF305" s="26">
        <v>0</v>
      </c>
      <c r="BG305" s="26">
        <v>0</v>
      </c>
      <c r="BH305" s="26">
        <v>0</v>
      </c>
      <c r="BI305" s="26">
        <v>0</v>
      </c>
      <c r="BJ305" s="26">
        <v>0</v>
      </c>
      <c r="BK305" s="26">
        <v>0</v>
      </c>
      <c r="BL305" s="26">
        <v>0</v>
      </c>
      <c r="BM305" s="26">
        <v>0</v>
      </c>
      <c r="BN305" s="26">
        <v>0</v>
      </c>
      <c r="BO305" s="26">
        <v>0</v>
      </c>
      <c r="BP305" s="26">
        <v>0</v>
      </c>
      <c r="BQ305" s="26"/>
      <c r="BR305" s="26"/>
      <c r="BS305" s="26"/>
      <c r="BT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</row>
    <row r="306" spans="1:85" hidden="1" outlineLevel="2" x14ac:dyDescent="0.25">
      <c r="A306" s="105" t="s">
        <v>1753</v>
      </c>
      <c r="B306" s="105">
        <f t="shared" si="48"/>
        <v>6</v>
      </c>
      <c r="C306" s="105" t="s">
        <v>523</v>
      </c>
      <c r="D306" s="105" t="s">
        <v>76</v>
      </c>
      <c r="E306" s="26">
        <f t="shared" si="47"/>
        <v>0</v>
      </c>
      <c r="F306" s="26">
        <f t="shared" si="52"/>
        <v>0</v>
      </c>
      <c r="G306" s="26">
        <f t="shared" si="53"/>
        <v>0</v>
      </c>
      <c r="H306" s="26">
        <f t="shared" si="51"/>
        <v>0</v>
      </c>
      <c r="I306" s="26">
        <f t="shared" si="44"/>
        <v>0</v>
      </c>
      <c r="J306" s="26">
        <f t="shared" si="45"/>
        <v>0</v>
      </c>
      <c r="K306" s="26">
        <f t="shared" si="46"/>
        <v>0</v>
      </c>
      <c r="L306" s="150"/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  <c r="T306" s="26">
        <v>0</v>
      </c>
      <c r="U306" s="26">
        <v>0</v>
      </c>
      <c r="V306" s="26">
        <v>0</v>
      </c>
      <c r="W306" s="26">
        <v>0</v>
      </c>
      <c r="X306" s="26">
        <v>0</v>
      </c>
      <c r="Y306" s="26">
        <v>0</v>
      </c>
      <c r="Z306" s="26">
        <v>0</v>
      </c>
      <c r="AA306" s="26">
        <v>0</v>
      </c>
      <c r="AB306" s="26">
        <v>0</v>
      </c>
      <c r="AC306" s="26">
        <v>0</v>
      </c>
      <c r="AD306" s="26">
        <v>0</v>
      </c>
      <c r="AE306" s="26">
        <v>0</v>
      </c>
      <c r="AF306" s="26">
        <v>0</v>
      </c>
      <c r="AG306" s="26">
        <v>0</v>
      </c>
      <c r="AH306" s="26">
        <v>0</v>
      </c>
      <c r="AI306" s="26">
        <v>0</v>
      </c>
      <c r="AJ306" s="26">
        <v>0</v>
      </c>
      <c r="AK306" s="26">
        <v>0</v>
      </c>
      <c r="AL306" s="26">
        <v>0</v>
      </c>
      <c r="AM306" s="26">
        <v>0</v>
      </c>
      <c r="AN306" s="26">
        <v>0</v>
      </c>
      <c r="AO306" s="26">
        <v>0</v>
      </c>
      <c r="AP306" s="26">
        <v>0</v>
      </c>
      <c r="AQ306" s="26">
        <v>0</v>
      </c>
      <c r="AR306" s="26">
        <v>0</v>
      </c>
      <c r="AS306" s="26">
        <v>0</v>
      </c>
      <c r="AT306" s="26">
        <v>0</v>
      </c>
      <c r="AU306" s="26">
        <v>0</v>
      </c>
      <c r="AV306" s="26">
        <v>0</v>
      </c>
      <c r="AW306" s="26">
        <v>0</v>
      </c>
      <c r="AX306" s="26">
        <v>0</v>
      </c>
      <c r="AY306" s="26">
        <v>0</v>
      </c>
      <c r="AZ306" s="26">
        <v>0</v>
      </c>
      <c r="BA306" s="26">
        <v>0</v>
      </c>
      <c r="BB306" s="26">
        <v>0</v>
      </c>
      <c r="BC306" s="26">
        <v>0</v>
      </c>
      <c r="BD306" s="26">
        <v>0</v>
      </c>
      <c r="BE306" s="26">
        <v>0</v>
      </c>
      <c r="BF306" s="26">
        <v>0</v>
      </c>
      <c r="BG306" s="26">
        <v>0</v>
      </c>
      <c r="BH306" s="26">
        <v>0</v>
      </c>
      <c r="BI306" s="26">
        <v>0</v>
      </c>
      <c r="BJ306" s="26">
        <v>0</v>
      </c>
      <c r="BK306" s="26">
        <v>0</v>
      </c>
      <c r="BL306" s="26">
        <v>0</v>
      </c>
      <c r="BM306" s="26">
        <v>0</v>
      </c>
      <c r="BN306" s="26">
        <v>0</v>
      </c>
      <c r="BO306" s="26">
        <v>0</v>
      </c>
      <c r="BP306" s="26">
        <v>0</v>
      </c>
      <c r="BQ306" s="26"/>
      <c r="BR306" s="26"/>
      <c r="BS306" s="26"/>
      <c r="BT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</row>
    <row r="307" spans="1:85" hidden="1" outlineLevel="2" x14ac:dyDescent="0.25">
      <c r="A307" s="105" t="s">
        <v>1753</v>
      </c>
      <c r="B307" s="105">
        <f t="shared" si="48"/>
        <v>6</v>
      </c>
      <c r="C307" s="105" t="s">
        <v>524</v>
      </c>
      <c r="D307" s="105" t="s">
        <v>118</v>
      </c>
      <c r="E307" s="26">
        <f t="shared" si="47"/>
        <v>0</v>
      </c>
      <c r="F307" s="26">
        <f t="shared" si="52"/>
        <v>0</v>
      </c>
      <c r="G307" s="26">
        <f t="shared" si="53"/>
        <v>0</v>
      </c>
      <c r="H307" s="26">
        <f t="shared" si="51"/>
        <v>0</v>
      </c>
      <c r="I307" s="26">
        <f t="shared" si="44"/>
        <v>0</v>
      </c>
      <c r="J307" s="26">
        <f t="shared" si="45"/>
        <v>0</v>
      </c>
      <c r="K307" s="26">
        <f t="shared" si="46"/>
        <v>0</v>
      </c>
      <c r="L307" s="150"/>
      <c r="M307" s="26">
        <v>0</v>
      </c>
      <c r="N307" s="26">
        <v>0</v>
      </c>
      <c r="O307" s="26">
        <v>0</v>
      </c>
      <c r="P307" s="26">
        <v>0</v>
      </c>
      <c r="Q307" s="26">
        <v>0</v>
      </c>
      <c r="R307" s="26">
        <v>0</v>
      </c>
      <c r="S307" s="26">
        <v>0</v>
      </c>
      <c r="T307" s="26">
        <v>0</v>
      </c>
      <c r="U307" s="26">
        <v>0</v>
      </c>
      <c r="V307" s="26">
        <v>0</v>
      </c>
      <c r="W307" s="26">
        <v>0</v>
      </c>
      <c r="X307" s="26">
        <v>0</v>
      </c>
      <c r="Y307" s="26">
        <v>0</v>
      </c>
      <c r="Z307" s="26">
        <v>0</v>
      </c>
      <c r="AA307" s="26">
        <v>0</v>
      </c>
      <c r="AB307" s="26">
        <v>0</v>
      </c>
      <c r="AC307" s="26">
        <v>0</v>
      </c>
      <c r="AD307" s="26">
        <v>0</v>
      </c>
      <c r="AE307" s="26">
        <v>0</v>
      </c>
      <c r="AF307" s="26">
        <v>0</v>
      </c>
      <c r="AG307" s="26">
        <v>0</v>
      </c>
      <c r="AH307" s="26">
        <v>0</v>
      </c>
      <c r="AI307" s="26">
        <v>0</v>
      </c>
      <c r="AJ307" s="26">
        <v>0</v>
      </c>
      <c r="AK307" s="26">
        <v>0</v>
      </c>
      <c r="AL307" s="26">
        <v>0</v>
      </c>
      <c r="AM307" s="26">
        <v>0</v>
      </c>
      <c r="AN307" s="26">
        <v>0</v>
      </c>
      <c r="AO307" s="26">
        <v>0</v>
      </c>
      <c r="AP307" s="26">
        <v>0</v>
      </c>
      <c r="AQ307" s="26">
        <v>0</v>
      </c>
      <c r="AR307" s="26">
        <v>0</v>
      </c>
      <c r="AS307" s="26">
        <v>0</v>
      </c>
      <c r="AT307" s="26">
        <v>0</v>
      </c>
      <c r="AU307" s="26">
        <v>0</v>
      </c>
      <c r="AV307" s="26">
        <v>0</v>
      </c>
      <c r="AW307" s="26">
        <v>0</v>
      </c>
      <c r="AX307" s="26">
        <v>0</v>
      </c>
      <c r="AY307" s="26">
        <v>0</v>
      </c>
      <c r="AZ307" s="26">
        <v>0</v>
      </c>
      <c r="BA307" s="26">
        <v>0</v>
      </c>
      <c r="BB307" s="26">
        <v>0</v>
      </c>
      <c r="BC307" s="26">
        <v>0</v>
      </c>
      <c r="BD307" s="26">
        <v>0</v>
      </c>
      <c r="BE307" s="26">
        <v>0</v>
      </c>
      <c r="BF307" s="26">
        <v>0</v>
      </c>
      <c r="BG307" s="26">
        <v>0</v>
      </c>
      <c r="BH307" s="26">
        <v>0</v>
      </c>
      <c r="BI307" s="26">
        <v>0</v>
      </c>
      <c r="BJ307" s="26">
        <v>0</v>
      </c>
      <c r="BK307" s="26">
        <v>0</v>
      </c>
      <c r="BL307" s="26">
        <v>0</v>
      </c>
      <c r="BM307" s="26">
        <v>0</v>
      </c>
      <c r="BN307" s="26">
        <v>0</v>
      </c>
      <c r="BO307" s="26">
        <v>0</v>
      </c>
      <c r="BP307" s="26">
        <v>0</v>
      </c>
      <c r="BQ307" s="26"/>
      <c r="BR307" s="26"/>
      <c r="BS307" s="26"/>
      <c r="BT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</row>
    <row r="308" spans="1:85" hidden="1" outlineLevel="2" x14ac:dyDescent="0.25">
      <c r="A308" s="105" t="s">
        <v>1753</v>
      </c>
      <c r="B308" s="105">
        <f t="shared" si="48"/>
        <v>6</v>
      </c>
      <c r="C308" s="105" t="s">
        <v>525</v>
      </c>
      <c r="D308" s="105" t="s">
        <v>526</v>
      </c>
      <c r="E308" s="26">
        <f t="shared" si="47"/>
        <v>0</v>
      </c>
      <c r="F308" s="26">
        <f t="shared" si="52"/>
        <v>0</v>
      </c>
      <c r="G308" s="26">
        <f t="shared" si="53"/>
        <v>0</v>
      </c>
      <c r="H308" s="26">
        <f t="shared" si="51"/>
        <v>0</v>
      </c>
      <c r="I308" s="26">
        <f t="shared" si="44"/>
        <v>0</v>
      </c>
      <c r="J308" s="26">
        <f t="shared" si="45"/>
        <v>0</v>
      </c>
      <c r="K308" s="26">
        <f t="shared" si="46"/>
        <v>0</v>
      </c>
      <c r="L308" s="150"/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6">
        <v>0</v>
      </c>
      <c r="S308" s="26">
        <v>0</v>
      </c>
      <c r="T308" s="26">
        <v>0</v>
      </c>
      <c r="U308" s="26">
        <v>0</v>
      </c>
      <c r="V308" s="26">
        <v>0</v>
      </c>
      <c r="W308" s="26">
        <v>0</v>
      </c>
      <c r="X308" s="26">
        <v>0</v>
      </c>
      <c r="Y308" s="26">
        <v>0</v>
      </c>
      <c r="Z308" s="26">
        <v>0</v>
      </c>
      <c r="AA308" s="26">
        <v>0</v>
      </c>
      <c r="AB308" s="26">
        <v>0</v>
      </c>
      <c r="AC308" s="26">
        <v>0</v>
      </c>
      <c r="AD308" s="26">
        <v>0</v>
      </c>
      <c r="AE308" s="26">
        <v>0</v>
      </c>
      <c r="AF308" s="26">
        <v>0</v>
      </c>
      <c r="AG308" s="26">
        <v>0</v>
      </c>
      <c r="AH308" s="26">
        <v>0</v>
      </c>
      <c r="AI308" s="26">
        <v>0</v>
      </c>
      <c r="AJ308" s="26">
        <v>0</v>
      </c>
      <c r="AK308" s="26">
        <v>0</v>
      </c>
      <c r="AL308" s="26">
        <v>0</v>
      </c>
      <c r="AM308" s="26">
        <v>0</v>
      </c>
      <c r="AN308" s="26">
        <v>0</v>
      </c>
      <c r="AO308" s="26">
        <v>0</v>
      </c>
      <c r="AP308" s="26">
        <v>0</v>
      </c>
      <c r="AQ308" s="26">
        <v>0</v>
      </c>
      <c r="AR308" s="26">
        <v>0</v>
      </c>
      <c r="AS308" s="26">
        <v>0</v>
      </c>
      <c r="AT308" s="26">
        <v>0</v>
      </c>
      <c r="AU308" s="26">
        <v>0</v>
      </c>
      <c r="AV308" s="26">
        <v>0</v>
      </c>
      <c r="AW308" s="26">
        <v>0</v>
      </c>
      <c r="AX308" s="26">
        <v>0</v>
      </c>
      <c r="AY308" s="26">
        <v>0</v>
      </c>
      <c r="AZ308" s="26">
        <v>0</v>
      </c>
      <c r="BA308" s="26">
        <v>0</v>
      </c>
      <c r="BB308" s="26">
        <v>0</v>
      </c>
      <c r="BC308" s="26">
        <v>0</v>
      </c>
      <c r="BD308" s="26">
        <v>0</v>
      </c>
      <c r="BE308" s="26">
        <v>0</v>
      </c>
      <c r="BF308" s="26">
        <v>0</v>
      </c>
      <c r="BG308" s="26">
        <v>0</v>
      </c>
      <c r="BH308" s="26">
        <v>0</v>
      </c>
      <c r="BI308" s="26">
        <v>0</v>
      </c>
      <c r="BJ308" s="26">
        <v>0</v>
      </c>
      <c r="BK308" s="26">
        <v>0</v>
      </c>
      <c r="BL308" s="26">
        <v>0</v>
      </c>
      <c r="BM308" s="26">
        <v>0</v>
      </c>
      <c r="BN308" s="26">
        <v>0</v>
      </c>
      <c r="BO308" s="26">
        <v>0</v>
      </c>
      <c r="BP308" s="26">
        <v>0</v>
      </c>
      <c r="BQ308" s="26"/>
      <c r="BR308" s="26"/>
      <c r="BS308" s="26"/>
      <c r="BT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</row>
    <row r="309" spans="1:85" hidden="1" outlineLevel="1" collapsed="1" x14ac:dyDescent="0.25">
      <c r="A309" s="103" t="s">
        <v>1753</v>
      </c>
      <c r="B309" s="103">
        <f t="shared" si="48"/>
        <v>4</v>
      </c>
      <c r="C309" s="103" t="s">
        <v>527</v>
      </c>
      <c r="D309" s="103" t="s">
        <v>528</v>
      </c>
      <c r="E309" s="104">
        <f t="shared" si="47"/>
        <v>0</v>
      </c>
      <c r="F309" s="104">
        <f t="shared" si="52"/>
        <v>0</v>
      </c>
      <c r="G309" s="104">
        <f t="shared" si="53"/>
        <v>0</v>
      </c>
      <c r="H309" s="104">
        <f t="shared" si="51"/>
        <v>0</v>
      </c>
      <c r="I309" s="104">
        <f t="shared" si="44"/>
        <v>0</v>
      </c>
      <c r="J309" s="104">
        <f t="shared" si="45"/>
        <v>0</v>
      </c>
      <c r="K309" s="104">
        <f t="shared" si="46"/>
        <v>0</v>
      </c>
      <c r="L309" s="150"/>
      <c r="M309" s="104">
        <v>1240263440</v>
      </c>
      <c r="N309" s="104">
        <v>1240263440</v>
      </c>
      <c r="O309" s="104">
        <v>0</v>
      </c>
      <c r="P309" s="104">
        <v>0</v>
      </c>
      <c r="Q309" s="104">
        <v>0</v>
      </c>
      <c r="R309" s="104">
        <v>0</v>
      </c>
      <c r="S309" s="104">
        <v>0</v>
      </c>
      <c r="T309" s="104">
        <v>0</v>
      </c>
      <c r="U309" s="104">
        <v>0</v>
      </c>
      <c r="V309" s="104">
        <v>0</v>
      </c>
      <c r="W309" s="104">
        <v>0</v>
      </c>
      <c r="X309" s="104">
        <v>0</v>
      </c>
      <c r="Y309" s="104">
        <v>0</v>
      </c>
      <c r="Z309" s="104">
        <v>0</v>
      </c>
      <c r="AA309" s="104">
        <v>0</v>
      </c>
      <c r="AB309" s="104">
        <v>0</v>
      </c>
      <c r="AC309" s="104">
        <v>0</v>
      </c>
      <c r="AD309" s="104">
        <v>0</v>
      </c>
      <c r="AE309" s="104">
        <v>0</v>
      </c>
      <c r="AF309" s="104">
        <v>0</v>
      </c>
      <c r="AG309" s="104">
        <v>0</v>
      </c>
      <c r="AH309" s="104">
        <v>0</v>
      </c>
      <c r="AI309" s="104">
        <v>0</v>
      </c>
      <c r="AJ309" s="104">
        <v>0</v>
      </c>
      <c r="AK309" s="104">
        <v>0</v>
      </c>
      <c r="AL309" s="104">
        <v>0</v>
      </c>
      <c r="AM309" s="104">
        <v>0</v>
      </c>
      <c r="AN309" s="104">
        <v>0</v>
      </c>
      <c r="AO309" s="104">
        <v>0</v>
      </c>
      <c r="AP309" s="104">
        <v>0</v>
      </c>
      <c r="AQ309" s="104">
        <v>0</v>
      </c>
      <c r="AR309" s="104">
        <v>0</v>
      </c>
      <c r="AS309" s="104">
        <v>0</v>
      </c>
      <c r="AT309" s="104">
        <v>0</v>
      </c>
      <c r="AU309" s="104">
        <v>0</v>
      </c>
      <c r="AV309" s="104">
        <v>0</v>
      </c>
      <c r="AW309" s="104">
        <v>0</v>
      </c>
      <c r="AX309" s="104">
        <v>0</v>
      </c>
      <c r="AY309" s="104">
        <v>0</v>
      </c>
      <c r="AZ309" s="104">
        <v>0</v>
      </c>
      <c r="BA309" s="104">
        <v>0</v>
      </c>
      <c r="BB309" s="104">
        <v>0</v>
      </c>
      <c r="BC309" s="104">
        <v>0</v>
      </c>
      <c r="BD309" s="104">
        <v>0</v>
      </c>
      <c r="BE309" s="104">
        <v>0</v>
      </c>
      <c r="BF309" s="104">
        <v>0</v>
      </c>
      <c r="BG309" s="104">
        <v>0</v>
      </c>
      <c r="BH309" s="104">
        <v>0</v>
      </c>
      <c r="BI309" s="104">
        <v>0</v>
      </c>
      <c r="BJ309" s="104">
        <v>0</v>
      </c>
      <c r="BK309" s="104">
        <v>0</v>
      </c>
      <c r="BL309" s="104">
        <v>0</v>
      </c>
      <c r="BM309" s="104">
        <v>0</v>
      </c>
      <c r="BN309" s="104">
        <v>0</v>
      </c>
      <c r="BO309" s="104">
        <v>0</v>
      </c>
      <c r="BP309" s="104">
        <v>0</v>
      </c>
      <c r="BQ309" s="104"/>
      <c r="BR309" s="104"/>
      <c r="BS309" s="104"/>
      <c r="BT309" s="104"/>
      <c r="BV309" s="144"/>
      <c r="BW309" s="144"/>
      <c r="BX309" s="144"/>
      <c r="BY309" s="144"/>
      <c r="BZ309" s="144"/>
      <c r="CA309" s="144"/>
      <c r="CB309" s="144"/>
      <c r="CC309" s="144"/>
      <c r="CD309" s="144"/>
      <c r="CE309" s="144"/>
      <c r="CF309" s="144"/>
      <c r="CG309" s="144"/>
    </row>
    <row r="310" spans="1:85" hidden="1" outlineLevel="2" x14ac:dyDescent="0.25">
      <c r="A310" s="105" t="s">
        <v>1753</v>
      </c>
      <c r="B310" s="105">
        <f t="shared" si="48"/>
        <v>6</v>
      </c>
      <c r="C310" s="105" t="s">
        <v>529</v>
      </c>
      <c r="D310" s="105" t="s">
        <v>433</v>
      </c>
      <c r="E310" s="26">
        <f t="shared" si="47"/>
        <v>0</v>
      </c>
      <c r="F310" s="26">
        <f t="shared" si="52"/>
        <v>0</v>
      </c>
      <c r="G310" s="26">
        <f t="shared" si="53"/>
        <v>0</v>
      </c>
      <c r="H310" s="26">
        <f t="shared" si="51"/>
        <v>0</v>
      </c>
      <c r="I310" s="26">
        <f t="shared" si="44"/>
        <v>0</v>
      </c>
      <c r="J310" s="26">
        <f t="shared" si="45"/>
        <v>0</v>
      </c>
      <c r="K310" s="26">
        <f t="shared" si="46"/>
        <v>0</v>
      </c>
      <c r="L310" s="150"/>
      <c r="M310" s="26">
        <v>1240263440</v>
      </c>
      <c r="N310" s="26">
        <v>1240263440</v>
      </c>
      <c r="O310" s="26">
        <v>0</v>
      </c>
      <c r="P310" s="26">
        <v>0</v>
      </c>
      <c r="Q310" s="26">
        <v>0</v>
      </c>
      <c r="R310" s="26">
        <v>0</v>
      </c>
      <c r="S310" s="26">
        <v>0</v>
      </c>
      <c r="T310" s="26">
        <v>0</v>
      </c>
      <c r="U310" s="26">
        <v>0</v>
      </c>
      <c r="V310" s="26">
        <v>0</v>
      </c>
      <c r="W310" s="26">
        <v>0</v>
      </c>
      <c r="X310" s="26">
        <v>0</v>
      </c>
      <c r="Y310" s="26">
        <v>0</v>
      </c>
      <c r="Z310" s="26">
        <v>0</v>
      </c>
      <c r="AA310" s="26">
        <v>0</v>
      </c>
      <c r="AB310" s="26">
        <v>0</v>
      </c>
      <c r="AC310" s="26">
        <v>0</v>
      </c>
      <c r="AD310" s="26">
        <v>0</v>
      </c>
      <c r="AE310" s="26">
        <v>0</v>
      </c>
      <c r="AF310" s="26">
        <v>0</v>
      </c>
      <c r="AG310" s="26">
        <v>0</v>
      </c>
      <c r="AH310" s="26">
        <v>0</v>
      </c>
      <c r="AI310" s="26">
        <v>0</v>
      </c>
      <c r="AJ310" s="26">
        <v>0</v>
      </c>
      <c r="AK310" s="26">
        <v>0</v>
      </c>
      <c r="AL310" s="26">
        <v>0</v>
      </c>
      <c r="AM310" s="26">
        <v>0</v>
      </c>
      <c r="AN310" s="26">
        <v>0</v>
      </c>
      <c r="AO310" s="26">
        <v>0</v>
      </c>
      <c r="AP310" s="26">
        <v>0</v>
      </c>
      <c r="AQ310" s="26">
        <v>0</v>
      </c>
      <c r="AR310" s="26">
        <v>0</v>
      </c>
      <c r="AS310" s="26">
        <v>0</v>
      </c>
      <c r="AT310" s="26">
        <v>0</v>
      </c>
      <c r="AU310" s="26">
        <v>0</v>
      </c>
      <c r="AV310" s="26">
        <v>0</v>
      </c>
      <c r="AW310" s="26">
        <v>0</v>
      </c>
      <c r="AX310" s="26">
        <v>0</v>
      </c>
      <c r="AY310" s="26">
        <v>0</v>
      </c>
      <c r="AZ310" s="26">
        <v>0</v>
      </c>
      <c r="BA310" s="26">
        <v>0</v>
      </c>
      <c r="BB310" s="26">
        <v>0</v>
      </c>
      <c r="BC310" s="26">
        <v>0</v>
      </c>
      <c r="BD310" s="26">
        <v>0</v>
      </c>
      <c r="BE310" s="26">
        <v>0</v>
      </c>
      <c r="BF310" s="26">
        <v>0</v>
      </c>
      <c r="BG310" s="26">
        <v>0</v>
      </c>
      <c r="BH310" s="26">
        <v>0</v>
      </c>
      <c r="BI310" s="26">
        <v>0</v>
      </c>
      <c r="BJ310" s="26">
        <v>0</v>
      </c>
      <c r="BK310" s="26">
        <v>0</v>
      </c>
      <c r="BL310" s="26">
        <v>0</v>
      </c>
      <c r="BM310" s="26">
        <v>0</v>
      </c>
      <c r="BN310" s="26">
        <v>0</v>
      </c>
      <c r="BO310" s="26">
        <v>0</v>
      </c>
      <c r="BP310" s="26">
        <v>0</v>
      </c>
      <c r="BQ310" s="26"/>
      <c r="BR310" s="26"/>
      <c r="BS310" s="26"/>
      <c r="BT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</row>
    <row r="311" spans="1:85" collapsed="1" x14ac:dyDescent="0.25">
      <c r="A311" s="98" t="s">
        <v>1753</v>
      </c>
      <c r="B311" s="98">
        <f t="shared" si="48"/>
        <v>1</v>
      </c>
      <c r="C311" s="98" t="s">
        <v>530</v>
      </c>
      <c r="D311" s="98" t="s">
        <v>531</v>
      </c>
      <c r="E311" s="99">
        <f t="shared" si="47"/>
        <v>-3129520258.4499998</v>
      </c>
      <c r="F311" s="99">
        <f t="shared" si="52"/>
        <v>-8286377008.1800003</v>
      </c>
      <c r="G311" s="99">
        <f t="shared" si="53"/>
        <v>-13876043835.809999</v>
      </c>
      <c r="H311" s="99">
        <f t="shared" si="51"/>
        <v>-7259657351.3100004</v>
      </c>
      <c r="I311" s="99">
        <f t="shared" si="44"/>
        <v>-12747604588.200001</v>
      </c>
      <c r="J311" s="99">
        <f t="shared" si="45"/>
        <v>-8811351742.0900002</v>
      </c>
      <c r="K311" s="99">
        <f t="shared" si="46"/>
        <v>0</v>
      </c>
      <c r="L311" s="150">
        <f>(K311-H311)/H311</f>
        <v>-1</v>
      </c>
      <c r="M311" s="99">
        <v>-4575023970.3800001</v>
      </c>
      <c r="N311" s="99">
        <v>-3746194434.5999999</v>
      </c>
      <c r="O311" s="99">
        <v>-5830848282.7399998</v>
      </c>
      <c r="P311" s="99">
        <v>-6057913127.6000004</v>
      </c>
      <c r="Q311" s="99">
        <v>-6186796316.8999996</v>
      </c>
      <c r="R311" s="99">
        <v>-6379529168.5799999</v>
      </c>
      <c r="S311" s="99">
        <v>-6207471667.0299997</v>
      </c>
      <c r="T311" s="99">
        <v>-5252530117.8900003</v>
      </c>
      <c r="U311" s="99">
        <v>-5791828707.5699997</v>
      </c>
      <c r="V311" s="99">
        <v>-6582752202.7600002</v>
      </c>
      <c r="W311" s="99">
        <v>-6149756176.6700001</v>
      </c>
      <c r="X311" s="99">
        <v>-3129520258.4499998</v>
      </c>
      <c r="Y311" s="99">
        <v>-4251327735.75</v>
      </c>
      <c r="Z311" s="99">
        <v>-4500761822.7399998</v>
      </c>
      <c r="AA311" s="99">
        <v>-9182997848.7399998</v>
      </c>
      <c r="AB311" s="99">
        <v>-9961434373.2000008</v>
      </c>
      <c r="AC311" s="99">
        <v>-9280851656.2000008</v>
      </c>
      <c r="AD311" s="99">
        <v>-8946449606.2000008</v>
      </c>
      <c r="AE311" s="99">
        <v>-9134550656.8199997</v>
      </c>
      <c r="AF311" s="99">
        <v>-7980701885.8800001</v>
      </c>
      <c r="AG311" s="99">
        <v>-8544832055.1599998</v>
      </c>
      <c r="AH311" s="99">
        <v>-9013613734.2700005</v>
      </c>
      <c r="AI311" s="99">
        <v>-9349114666.4400005</v>
      </c>
      <c r="AJ311" s="99">
        <v>-8286377008.1800003</v>
      </c>
      <c r="AK311" s="99">
        <v>-7274808080.4899998</v>
      </c>
      <c r="AL311" s="99">
        <v>-8690897589.0900002</v>
      </c>
      <c r="AM311" s="99">
        <v>-8112341168.4300003</v>
      </c>
      <c r="AN311" s="99">
        <v>-11278755396.5</v>
      </c>
      <c r="AO311" s="99">
        <v>-10955172560.35</v>
      </c>
      <c r="AP311" s="99">
        <v>-11012136591.6</v>
      </c>
      <c r="AQ311" s="99">
        <v>-11089903122.790001</v>
      </c>
      <c r="AR311" s="99">
        <v>-13109841566.030001</v>
      </c>
      <c r="AS311" s="99">
        <v>-12218979909.389999</v>
      </c>
      <c r="AT311" s="99">
        <v>-12018324933.549999</v>
      </c>
      <c r="AU311" s="99">
        <v>-13086921282.57</v>
      </c>
      <c r="AV311" s="99">
        <v>-13876043835.809999</v>
      </c>
      <c r="AW311" s="99">
        <v>-7445537368.6800003</v>
      </c>
      <c r="AX311" s="99">
        <v>-10714584100.35</v>
      </c>
      <c r="AY311" s="99">
        <v>-7326922256.3500004</v>
      </c>
      <c r="AZ311" s="99">
        <v>-9594435452.3500004</v>
      </c>
      <c r="BA311" s="99">
        <v>-8856728558.3500004</v>
      </c>
      <c r="BB311" s="99">
        <v>-10135368821.27</v>
      </c>
      <c r="BC311" s="99">
        <v>-10917730507.65</v>
      </c>
      <c r="BD311" s="99">
        <v>-12747604588.200001</v>
      </c>
      <c r="BE311" s="99">
        <v>-8971975602.8700008</v>
      </c>
      <c r="BF311" s="99">
        <v>-9751626640.2000008</v>
      </c>
      <c r="BG311" s="99">
        <v>-9492683669.8600006</v>
      </c>
      <c r="BH311" s="99">
        <v>-7259657351.3100004</v>
      </c>
      <c r="BI311" s="99">
        <v>-7020213822.9899998</v>
      </c>
      <c r="BJ311" s="99">
        <v>-7837551217.21</v>
      </c>
      <c r="BK311" s="99">
        <v>-8159180434.8699999</v>
      </c>
      <c r="BL311" s="99">
        <v>-8820324976.2000008</v>
      </c>
      <c r="BM311" s="99">
        <v>-8948538012.0200005</v>
      </c>
      <c r="BN311" s="99">
        <v>-8717008963.25</v>
      </c>
      <c r="BO311" s="99">
        <v>-8418286917.2799997</v>
      </c>
      <c r="BP311" s="99">
        <v>-8811351742.0900002</v>
      </c>
      <c r="BQ311" s="99"/>
      <c r="BR311" s="99"/>
      <c r="BS311" s="99"/>
      <c r="BT311" s="99"/>
      <c r="BU311" s="24" t="s">
        <v>2007</v>
      </c>
      <c r="BV311" s="142"/>
      <c r="BW311" s="142"/>
      <c r="BX311" s="142"/>
      <c r="BY311" s="142"/>
      <c r="BZ311" s="142"/>
      <c r="CA311" s="142"/>
      <c r="CB311" s="142"/>
      <c r="CC311" s="142"/>
      <c r="CD311" s="142"/>
      <c r="CE311" s="142"/>
      <c r="CF311" s="142"/>
      <c r="CG311" s="142"/>
    </row>
    <row r="312" spans="1:85" hidden="1" outlineLevel="1" collapsed="1" x14ac:dyDescent="0.25">
      <c r="A312" s="101" t="s">
        <v>1753</v>
      </c>
      <c r="B312" s="101">
        <f t="shared" si="48"/>
        <v>2</v>
      </c>
      <c r="C312" s="101" t="s">
        <v>532</v>
      </c>
      <c r="D312" s="101" t="s">
        <v>533</v>
      </c>
      <c r="E312" s="102">
        <f t="shared" si="47"/>
        <v>0</v>
      </c>
      <c r="F312" s="102">
        <f t="shared" si="52"/>
        <v>0</v>
      </c>
      <c r="G312" s="102">
        <f t="shared" si="53"/>
        <v>0</v>
      </c>
      <c r="H312" s="102">
        <f t="shared" si="51"/>
        <v>0</v>
      </c>
      <c r="I312" s="102">
        <f t="shared" si="44"/>
        <v>0</v>
      </c>
      <c r="J312" s="102">
        <f t="shared" si="45"/>
        <v>0</v>
      </c>
      <c r="K312" s="102">
        <f t="shared" si="46"/>
        <v>0</v>
      </c>
      <c r="L312" s="150"/>
      <c r="M312" s="102">
        <v>-254548237</v>
      </c>
      <c r="N312" s="102">
        <v>-233493495</v>
      </c>
      <c r="O312" s="102">
        <v>-212233407</v>
      </c>
      <c r="P312" s="102">
        <v>-190755946</v>
      </c>
      <c r="Q312" s="102">
        <v>-169056050</v>
      </c>
      <c r="R312" s="102">
        <v>0</v>
      </c>
      <c r="S312" s="102">
        <v>0</v>
      </c>
      <c r="T312" s="102">
        <v>0</v>
      </c>
      <c r="U312" s="102">
        <v>0</v>
      </c>
      <c r="V312" s="102">
        <v>0</v>
      </c>
      <c r="W312" s="102">
        <v>0</v>
      </c>
      <c r="X312" s="102">
        <v>0</v>
      </c>
      <c r="Y312" s="102">
        <v>0</v>
      </c>
      <c r="Z312" s="102">
        <v>0</v>
      </c>
      <c r="AA312" s="102">
        <v>0</v>
      </c>
      <c r="AB312" s="102">
        <v>0</v>
      </c>
      <c r="AC312" s="102">
        <v>0</v>
      </c>
      <c r="AD312" s="102">
        <v>0</v>
      </c>
      <c r="AE312" s="102">
        <v>0</v>
      </c>
      <c r="AF312" s="102">
        <v>0</v>
      </c>
      <c r="AG312" s="102">
        <v>0</v>
      </c>
      <c r="AH312" s="102">
        <v>0</v>
      </c>
      <c r="AI312" s="102">
        <v>0</v>
      </c>
      <c r="AJ312" s="102">
        <v>0</v>
      </c>
      <c r="AK312" s="102">
        <v>0</v>
      </c>
      <c r="AL312" s="102">
        <v>0</v>
      </c>
      <c r="AM312" s="102">
        <v>0</v>
      </c>
      <c r="AN312" s="102">
        <v>0</v>
      </c>
      <c r="AO312" s="102">
        <v>0</v>
      </c>
      <c r="AP312" s="102">
        <v>0</v>
      </c>
      <c r="AQ312" s="102">
        <v>0</v>
      </c>
      <c r="AR312" s="102">
        <v>0</v>
      </c>
      <c r="AS312" s="102">
        <v>0</v>
      </c>
      <c r="AT312" s="102">
        <v>0</v>
      </c>
      <c r="AU312" s="102">
        <v>0</v>
      </c>
      <c r="AV312" s="102">
        <v>0</v>
      </c>
      <c r="AW312" s="102">
        <v>0</v>
      </c>
      <c r="AX312" s="102">
        <v>0</v>
      </c>
      <c r="AY312" s="102">
        <v>0</v>
      </c>
      <c r="AZ312" s="102">
        <v>0</v>
      </c>
      <c r="BA312" s="102">
        <v>0</v>
      </c>
      <c r="BB312" s="102">
        <v>0</v>
      </c>
      <c r="BC312" s="102">
        <v>0</v>
      </c>
      <c r="BD312" s="102">
        <v>0</v>
      </c>
      <c r="BE312" s="102">
        <v>0</v>
      </c>
      <c r="BF312" s="102">
        <v>0</v>
      </c>
      <c r="BG312" s="102">
        <v>0</v>
      </c>
      <c r="BH312" s="102">
        <v>0</v>
      </c>
      <c r="BI312" s="102">
        <v>0</v>
      </c>
      <c r="BJ312" s="102">
        <v>0</v>
      </c>
      <c r="BK312" s="102">
        <v>-560000000</v>
      </c>
      <c r="BL312" s="102">
        <v>0</v>
      </c>
      <c r="BM312" s="102">
        <v>0</v>
      </c>
      <c r="BN312" s="102">
        <v>0</v>
      </c>
      <c r="BO312" s="102">
        <v>0</v>
      </c>
      <c r="BP312" s="102">
        <v>0</v>
      </c>
      <c r="BQ312" s="102"/>
      <c r="BR312" s="102"/>
      <c r="BS312" s="102"/>
      <c r="BT312" s="102"/>
      <c r="BU312" s="24" t="s">
        <v>2007</v>
      </c>
      <c r="BV312" s="143"/>
      <c r="BW312" s="143"/>
      <c r="BX312" s="143"/>
      <c r="BY312" s="143"/>
      <c r="BZ312" s="143"/>
      <c r="CA312" s="143"/>
      <c r="CB312" s="143"/>
      <c r="CC312" s="143"/>
      <c r="CD312" s="143"/>
      <c r="CE312" s="143"/>
      <c r="CF312" s="143"/>
      <c r="CG312" s="143"/>
    </row>
    <row r="313" spans="1:85" hidden="1" outlineLevel="2" x14ac:dyDescent="0.25">
      <c r="A313" s="103" t="s">
        <v>1753</v>
      </c>
      <c r="B313" s="103">
        <f t="shared" si="48"/>
        <v>4</v>
      </c>
      <c r="C313" s="103" t="s">
        <v>534</v>
      </c>
      <c r="D313" s="103" t="s">
        <v>535</v>
      </c>
      <c r="E313" s="104">
        <f t="shared" si="47"/>
        <v>0</v>
      </c>
      <c r="F313" s="104">
        <f t="shared" si="52"/>
        <v>0</v>
      </c>
      <c r="G313" s="104">
        <f t="shared" si="53"/>
        <v>0</v>
      </c>
      <c r="H313" s="104">
        <f t="shared" si="51"/>
        <v>0</v>
      </c>
      <c r="I313" s="104">
        <f t="shared" si="44"/>
        <v>0</v>
      </c>
      <c r="J313" s="104">
        <f t="shared" si="45"/>
        <v>0</v>
      </c>
      <c r="K313" s="104">
        <f t="shared" si="46"/>
        <v>0</v>
      </c>
      <c r="L313" s="150"/>
      <c r="M313" s="104">
        <v>0</v>
      </c>
      <c r="N313" s="104">
        <v>0</v>
      </c>
      <c r="O313" s="104">
        <v>0</v>
      </c>
      <c r="P313" s="104">
        <v>0</v>
      </c>
      <c r="Q313" s="104">
        <v>0</v>
      </c>
      <c r="R313" s="104">
        <v>0</v>
      </c>
      <c r="S313" s="104">
        <v>0</v>
      </c>
      <c r="T313" s="104">
        <v>0</v>
      </c>
      <c r="U313" s="104">
        <v>0</v>
      </c>
      <c r="V313" s="104">
        <v>0</v>
      </c>
      <c r="W313" s="104">
        <v>0</v>
      </c>
      <c r="X313" s="104">
        <v>0</v>
      </c>
      <c r="Y313" s="104">
        <v>0</v>
      </c>
      <c r="Z313" s="104">
        <v>0</v>
      </c>
      <c r="AA313" s="104">
        <v>0</v>
      </c>
      <c r="AB313" s="104">
        <v>0</v>
      </c>
      <c r="AC313" s="104">
        <v>0</v>
      </c>
      <c r="AD313" s="104">
        <v>0</v>
      </c>
      <c r="AE313" s="104">
        <v>0</v>
      </c>
      <c r="AF313" s="104">
        <v>0</v>
      </c>
      <c r="AG313" s="104">
        <v>0</v>
      </c>
      <c r="AH313" s="104">
        <v>0</v>
      </c>
      <c r="AI313" s="104">
        <v>0</v>
      </c>
      <c r="AJ313" s="104">
        <v>0</v>
      </c>
      <c r="AK313" s="104">
        <v>0</v>
      </c>
      <c r="AL313" s="104">
        <v>0</v>
      </c>
      <c r="AM313" s="104">
        <v>0</v>
      </c>
      <c r="AN313" s="104">
        <v>0</v>
      </c>
      <c r="AO313" s="104">
        <v>0</v>
      </c>
      <c r="AP313" s="104">
        <v>0</v>
      </c>
      <c r="AQ313" s="104">
        <v>0</v>
      </c>
      <c r="AR313" s="104">
        <v>0</v>
      </c>
      <c r="AS313" s="104">
        <v>0</v>
      </c>
      <c r="AT313" s="104">
        <v>0</v>
      </c>
      <c r="AU313" s="104">
        <v>0</v>
      </c>
      <c r="AV313" s="104">
        <v>0</v>
      </c>
      <c r="AW313" s="104">
        <v>0</v>
      </c>
      <c r="AX313" s="104">
        <v>0</v>
      </c>
      <c r="AY313" s="104">
        <v>0</v>
      </c>
      <c r="AZ313" s="104">
        <v>0</v>
      </c>
      <c r="BA313" s="104">
        <v>0</v>
      </c>
      <c r="BB313" s="104">
        <v>0</v>
      </c>
      <c r="BC313" s="104">
        <v>0</v>
      </c>
      <c r="BD313" s="104">
        <v>0</v>
      </c>
      <c r="BE313" s="104">
        <v>0</v>
      </c>
      <c r="BF313" s="104">
        <v>0</v>
      </c>
      <c r="BG313" s="104">
        <v>0</v>
      </c>
      <c r="BH313" s="104">
        <v>0</v>
      </c>
      <c r="BI313" s="104">
        <v>0</v>
      </c>
      <c r="BJ313" s="104">
        <v>0</v>
      </c>
      <c r="BK313" s="104">
        <v>-560000000</v>
      </c>
      <c r="BL313" s="104">
        <v>0</v>
      </c>
      <c r="BM313" s="104">
        <v>0</v>
      </c>
      <c r="BN313" s="104">
        <v>0</v>
      </c>
      <c r="BO313" s="104">
        <v>0</v>
      </c>
      <c r="BP313" s="104">
        <v>0</v>
      </c>
      <c r="BQ313" s="104"/>
      <c r="BR313" s="104"/>
      <c r="BS313" s="104"/>
      <c r="BT313" s="104"/>
      <c r="BV313" s="144"/>
      <c r="BW313" s="144"/>
      <c r="BX313" s="144"/>
      <c r="BY313" s="144"/>
      <c r="BZ313" s="144"/>
      <c r="CA313" s="144"/>
      <c r="CB313" s="144"/>
      <c r="CC313" s="144"/>
      <c r="CD313" s="144"/>
      <c r="CE313" s="144"/>
      <c r="CF313" s="144"/>
      <c r="CG313" s="144"/>
    </row>
    <row r="314" spans="1:85" hidden="1" outlineLevel="2" x14ac:dyDescent="0.25">
      <c r="A314" s="105" t="s">
        <v>1753</v>
      </c>
      <c r="B314" s="105">
        <f t="shared" si="48"/>
        <v>6</v>
      </c>
      <c r="C314" s="105" t="s">
        <v>536</v>
      </c>
      <c r="D314" s="105" t="s">
        <v>537</v>
      </c>
      <c r="E314" s="26">
        <f t="shared" si="47"/>
        <v>0</v>
      </c>
      <c r="F314" s="26">
        <f t="shared" si="52"/>
        <v>0</v>
      </c>
      <c r="G314" s="26">
        <f t="shared" si="53"/>
        <v>0</v>
      </c>
      <c r="H314" s="26">
        <f t="shared" si="51"/>
        <v>0</v>
      </c>
      <c r="I314" s="26">
        <f t="shared" si="44"/>
        <v>0</v>
      </c>
      <c r="J314" s="26">
        <f t="shared" si="45"/>
        <v>0</v>
      </c>
      <c r="K314" s="26">
        <f t="shared" si="46"/>
        <v>0</v>
      </c>
      <c r="L314" s="150"/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-560000000</v>
      </c>
      <c r="BL314" s="26">
        <v>0</v>
      </c>
      <c r="BM314" s="26">
        <v>0</v>
      </c>
      <c r="BN314" s="26">
        <v>0</v>
      </c>
      <c r="BO314" s="26">
        <v>0</v>
      </c>
      <c r="BP314" s="26">
        <v>0</v>
      </c>
      <c r="BQ314" s="26"/>
      <c r="BR314" s="26"/>
      <c r="BS314" s="26"/>
      <c r="BT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</row>
    <row r="315" spans="1:85" hidden="1" outlineLevel="2" x14ac:dyDescent="0.25">
      <c r="A315" s="103" t="s">
        <v>1753</v>
      </c>
      <c r="B315" s="103">
        <f t="shared" si="48"/>
        <v>4</v>
      </c>
      <c r="C315" s="103" t="s">
        <v>538</v>
      </c>
      <c r="D315" s="103" t="s">
        <v>539</v>
      </c>
      <c r="E315" s="104">
        <f t="shared" si="47"/>
        <v>0</v>
      </c>
      <c r="F315" s="104">
        <f t="shared" si="52"/>
        <v>0</v>
      </c>
      <c r="G315" s="104">
        <f t="shared" si="53"/>
        <v>0</v>
      </c>
      <c r="H315" s="104">
        <f t="shared" si="51"/>
        <v>0</v>
      </c>
      <c r="I315" s="104">
        <f t="shared" si="44"/>
        <v>0</v>
      </c>
      <c r="J315" s="104">
        <f t="shared" si="45"/>
        <v>0</v>
      </c>
      <c r="K315" s="104">
        <f t="shared" si="46"/>
        <v>0</v>
      </c>
      <c r="L315" s="150"/>
      <c r="M315" s="104">
        <v>-254548237</v>
      </c>
      <c r="N315" s="104">
        <v>-233493495</v>
      </c>
      <c r="O315" s="104">
        <v>-212233407</v>
      </c>
      <c r="P315" s="104">
        <v>-190755946</v>
      </c>
      <c r="Q315" s="104">
        <v>-169056050</v>
      </c>
      <c r="R315" s="104">
        <v>0</v>
      </c>
      <c r="S315" s="104">
        <v>0</v>
      </c>
      <c r="T315" s="104">
        <v>0</v>
      </c>
      <c r="U315" s="104">
        <v>0</v>
      </c>
      <c r="V315" s="104">
        <v>0</v>
      </c>
      <c r="W315" s="104">
        <v>0</v>
      </c>
      <c r="X315" s="104">
        <v>0</v>
      </c>
      <c r="Y315" s="104">
        <v>0</v>
      </c>
      <c r="Z315" s="104">
        <v>0</v>
      </c>
      <c r="AA315" s="104">
        <v>0</v>
      </c>
      <c r="AB315" s="104">
        <v>0</v>
      </c>
      <c r="AC315" s="104">
        <v>0</v>
      </c>
      <c r="AD315" s="104">
        <v>0</v>
      </c>
      <c r="AE315" s="104">
        <v>0</v>
      </c>
      <c r="AF315" s="104">
        <v>0</v>
      </c>
      <c r="AG315" s="104">
        <v>0</v>
      </c>
      <c r="AH315" s="104">
        <v>0</v>
      </c>
      <c r="AI315" s="104">
        <v>0</v>
      </c>
      <c r="AJ315" s="104">
        <v>0</v>
      </c>
      <c r="AK315" s="104">
        <v>0</v>
      </c>
      <c r="AL315" s="104">
        <v>0</v>
      </c>
      <c r="AM315" s="104">
        <v>0</v>
      </c>
      <c r="AN315" s="104">
        <v>0</v>
      </c>
      <c r="AO315" s="104">
        <v>0</v>
      </c>
      <c r="AP315" s="104">
        <v>0</v>
      </c>
      <c r="AQ315" s="104">
        <v>0</v>
      </c>
      <c r="AR315" s="104">
        <v>0</v>
      </c>
      <c r="AS315" s="104">
        <v>0</v>
      </c>
      <c r="AT315" s="104">
        <v>0</v>
      </c>
      <c r="AU315" s="104">
        <v>0</v>
      </c>
      <c r="AV315" s="104">
        <v>0</v>
      </c>
      <c r="AW315" s="104">
        <v>0</v>
      </c>
      <c r="AX315" s="104">
        <v>0</v>
      </c>
      <c r="AY315" s="104">
        <v>0</v>
      </c>
      <c r="AZ315" s="104">
        <v>0</v>
      </c>
      <c r="BA315" s="104">
        <v>0</v>
      </c>
      <c r="BB315" s="104">
        <v>0</v>
      </c>
      <c r="BC315" s="104">
        <v>0</v>
      </c>
      <c r="BD315" s="104">
        <v>0</v>
      </c>
      <c r="BE315" s="104">
        <v>0</v>
      </c>
      <c r="BF315" s="104">
        <v>0</v>
      </c>
      <c r="BG315" s="104">
        <v>0</v>
      </c>
      <c r="BH315" s="104">
        <v>0</v>
      </c>
      <c r="BI315" s="104">
        <v>0</v>
      </c>
      <c r="BJ315" s="104">
        <v>0</v>
      </c>
      <c r="BK315" s="104">
        <v>0</v>
      </c>
      <c r="BL315" s="104">
        <v>0</v>
      </c>
      <c r="BM315" s="104">
        <v>0</v>
      </c>
      <c r="BN315" s="104">
        <v>0</v>
      </c>
      <c r="BO315" s="104">
        <v>0</v>
      </c>
      <c r="BP315" s="104">
        <v>0</v>
      </c>
      <c r="BQ315" s="104"/>
      <c r="BR315" s="104"/>
      <c r="BS315" s="104"/>
      <c r="BT315" s="104"/>
      <c r="BV315" s="144"/>
      <c r="BW315" s="144"/>
      <c r="BX315" s="144"/>
      <c r="BY315" s="144"/>
      <c r="BZ315" s="144"/>
      <c r="CA315" s="144"/>
      <c r="CB315" s="144"/>
      <c r="CC315" s="144"/>
      <c r="CD315" s="144"/>
      <c r="CE315" s="144"/>
      <c r="CF315" s="144"/>
      <c r="CG315" s="144"/>
    </row>
    <row r="316" spans="1:85" hidden="1" outlineLevel="2" x14ac:dyDescent="0.25">
      <c r="A316" s="105" t="s">
        <v>1753</v>
      </c>
      <c r="B316" s="105">
        <f t="shared" si="48"/>
        <v>6</v>
      </c>
      <c r="C316" s="105" t="s">
        <v>540</v>
      </c>
      <c r="D316" s="105" t="s">
        <v>541</v>
      </c>
      <c r="E316" s="26">
        <f t="shared" si="47"/>
        <v>0</v>
      </c>
      <c r="F316" s="26">
        <f t="shared" si="52"/>
        <v>0</v>
      </c>
      <c r="G316" s="26">
        <f t="shared" si="53"/>
        <v>0</v>
      </c>
      <c r="H316" s="26">
        <f t="shared" si="51"/>
        <v>0</v>
      </c>
      <c r="I316" s="26">
        <f t="shared" si="44"/>
        <v>0</v>
      </c>
      <c r="J316" s="26">
        <f t="shared" si="45"/>
        <v>0</v>
      </c>
      <c r="K316" s="26">
        <f t="shared" si="46"/>
        <v>0</v>
      </c>
      <c r="L316" s="150"/>
      <c r="M316" s="26">
        <v>-254548237</v>
      </c>
      <c r="N316" s="26">
        <v>-233493495</v>
      </c>
      <c r="O316" s="26">
        <v>-212233407</v>
      </c>
      <c r="P316" s="26">
        <v>-190755946</v>
      </c>
      <c r="Q316" s="26">
        <v>-169056050</v>
      </c>
      <c r="R316" s="26">
        <v>0</v>
      </c>
      <c r="S316" s="26">
        <v>0</v>
      </c>
      <c r="T316" s="26">
        <v>0</v>
      </c>
      <c r="U316" s="26">
        <v>0</v>
      </c>
      <c r="V316" s="26">
        <v>0</v>
      </c>
      <c r="W316" s="26">
        <v>0</v>
      </c>
      <c r="X316" s="26">
        <v>0</v>
      </c>
      <c r="Y316" s="26">
        <v>0</v>
      </c>
      <c r="Z316" s="26">
        <v>0</v>
      </c>
      <c r="AA316" s="26">
        <v>0</v>
      </c>
      <c r="AB316" s="26">
        <v>0</v>
      </c>
      <c r="AC316" s="26">
        <v>0</v>
      </c>
      <c r="AD316" s="26">
        <v>0</v>
      </c>
      <c r="AE316" s="26">
        <v>0</v>
      </c>
      <c r="AF316" s="26">
        <v>0</v>
      </c>
      <c r="AG316" s="26">
        <v>0</v>
      </c>
      <c r="AH316" s="26">
        <v>0</v>
      </c>
      <c r="AI316" s="26">
        <v>0</v>
      </c>
      <c r="AJ316" s="26">
        <v>0</v>
      </c>
      <c r="AK316" s="26">
        <v>0</v>
      </c>
      <c r="AL316" s="26">
        <v>0</v>
      </c>
      <c r="AM316" s="26">
        <v>0</v>
      </c>
      <c r="AN316" s="26">
        <v>0</v>
      </c>
      <c r="AO316" s="26">
        <v>0</v>
      </c>
      <c r="AP316" s="26">
        <v>0</v>
      </c>
      <c r="AQ316" s="26">
        <v>0</v>
      </c>
      <c r="AR316" s="26">
        <v>0</v>
      </c>
      <c r="AS316" s="26">
        <v>0</v>
      </c>
      <c r="AT316" s="26">
        <v>0</v>
      </c>
      <c r="AU316" s="26">
        <v>0</v>
      </c>
      <c r="AV316" s="26">
        <v>0</v>
      </c>
      <c r="AW316" s="26">
        <v>0</v>
      </c>
      <c r="AX316" s="26">
        <v>0</v>
      </c>
      <c r="AY316" s="26">
        <v>0</v>
      </c>
      <c r="AZ316" s="26">
        <v>0</v>
      </c>
      <c r="BA316" s="26">
        <v>0</v>
      </c>
      <c r="BB316" s="26">
        <v>0</v>
      </c>
      <c r="BC316" s="26">
        <v>0</v>
      </c>
      <c r="BD316" s="26">
        <v>0</v>
      </c>
      <c r="BE316" s="26">
        <v>0</v>
      </c>
      <c r="BF316" s="26">
        <v>0</v>
      </c>
      <c r="BG316" s="26">
        <v>0</v>
      </c>
      <c r="BH316" s="26">
        <v>0</v>
      </c>
      <c r="BI316" s="26">
        <v>0</v>
      </c>
      <c r="BJ316" s="26">
        <v>0</v>
      </c>
      <c r="BK316" s="26">
        <v>0</v>
      </c>
      <c r="BL316" s="26">
        <v>0</v>
      </c>
      <c r="BM316" s="26">
        <v>0</v>
      </c>
      <c r="BN316" s="26">
        <v>0</v>
      </c>
      <c r="BO316" s="26">
        <v>0</v>
      </c>
      <c r="BP316" s="26">
        <v>0</v>
      </c>
      <c r="BQ316" s="26"/>
      <c r="BR316" s="26"/>
      <c r="BS316" s="26"/>
      <c r="BT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</row>
    <row r="317" spans="1:85" hidden="1" outlineLevel="2" x14ac:dyDescent="0.25">
      <c r="A317" s="103"/>
      <c r="B317" s="103">
        <f t="shared" si="48"/>
        <v>4</v>
      </c>
      <c r="C317" s="103" t="s">
        <v>1900</v>
      </c>
      <c r="D317" s="103" t="s">
        <v>1901</v>
      </c>
      <c r="E317" s="104">
        <f t="shared" si="47"/>
        <v>0</v>
      </c>
      <c r="F317" s="104"/>
      <c r="G317" s="104"/>
      <c r="H317" s="104">
        <f t="shared" si="51"/>
        <v>0</v>
      </c>
      <c r="I317" s="104">
        <f t="shared" si="44"/>
        <v>0</v>
      </c>
      <c r="J317" s="104">
        <f t="shared" si="45"/>
        <v>0</v>
      </c>
      <c r="K317" s="104">
        <f t="shared" si="46"/>
        <v>0</v>
      </c>
      <c r="L317" s="150"/>
      <c r="M317" s="104">
        <v>0</v>
      </c>
      <c r="N317" s="104">
        <v>0</v>
      </c>
      <c r="O317" s="104">
        <v>0</v>
      </c>
      <c r="P317" s="104">
        <v>0</v>
      </c>
      <c r="Q317" s="104">
        <v>0</v>
      </c>
      <c r="R317" s="104">
        <v>0</v>
      </c>
      <c r="S317" s="104">
        <v>0</v>
      </c>
      <c r="T317" s="104">
        <v>0</v>
      </c>
      <c r="U317" s="104">
        <v>0</v>
      </c>
      <c r="V317" s="104">
        <v>0</v>
      </c>
      <c r="W317" s="104">
        <v>0</v>
      </c>
      <c r="X317" s="104">
        <v>0</v>
      </c>
      <c r="Y317" s="104"/>
      <c r="Z317" s="104"/>
      <c r="AA317" s="104"/>
      <c r="AB317" s="104"/>
      <c r="AC317" s="104"/>
      <c r="AD317" s="104"/>
      <c r="AE317" s="104"/>
      <c r="AF317" s="104"/>
      <c r="AG317" s="104"/>
      <c r="AH317" s="104"/>
      <c r="AI317" s="104"/>
      <c r="AJ317" s="104"/>
      <c r="AK317" s="104"/>
      <c r="AL317" s="104"/>
      <c r="AM317" s="104"/>
      <c r="AN317" s="104"/>
      <c r="AO317" s="104"/>
      <c r="AP317" s="104"/>
      <c r="AQ317" s="104"/>
      <c r="AR317" s="104"/>
      <c r="AS317" s="104"/>
      <c r="AT317" s="104"/>
      <c r="AU317" s="104"/>
      <c r="AV317" s="104"/>
      <c r="AW317" s="104">
        <v>0</v>
      </c>
      <c r="AX317" s="104">
        <v>0</v>
      </c>
      <c r="AY317" s="104">
        <v>0</v>
      </c>
      <c r="AZ317" s="104">
        <v>0</v>
      </c>
      <c r="BA317" s="104">
        <v>0</v>
      </c>
      <c r="BB317" s="104">
        <v>0</v>
      </c>
      <c r="BC317" s="104">
        <v>0</v>
      </c>
      <c r="BD317" s="104">
        <v>0</v>
      </c>
      <c r="BE317" s="104">
        <v>0</v>
      </c>
      <c r="BF317" s="104">
        <v>0</v>
      </c>
      <c r="BG317" s="104">
        <v>0</v>
      </c>
      <c r="BH317" s="104">
        <v>0</v>
      </c>
      <c r="BI317" s="104">
        <v>0</v>
      </c>
      <c r="BJ317" s="104">
        <v>0</v>
      </c>
      <c r="BK317" s="104">
        <v>0</v>
      </c>
      <c r="BL317" s="104">
        <v>0</v>
      </c>
      <c r="BM317" s="104">
        <v>0</v>
      </c>
      <c r="BN317" s="104">
        <v>0</v>
      </c>
      <c r="BO317" s="104">
        <v>0</v>
      </c>
      <c r="BP317" s="104">
        <v>0</v>
      </c>
      <c r="BQ317" s="104"/>
      <c r="BR317" s="104"/>
      <c r="BS317" s="104"/>
      <c r="BT317" s="104"/>
      <c r="BV317" s="144"/>
      <c r="BW317" s="144"/>
      <c r="BX317" s="144"/>
      <c r="BY317" s="144"/>
      <c r="BZ317" s="144"/>
      <c r="CA317" s="144"/>
      <c r="CB317" s="144"/>
      <c r="CC317" s="144"/>
      <c r="CD317" s="144"/>
      <c r="CE317" s="144"/>
      <c r="CF317" s="144"/>
      <c r="CG317" s="144"/>
    </row>
    <row r="318" spans="1:85" hidden="1" outlineLevel="2" x14ac:dyDescent="0.25">
      <c r="A318" s="105"/>
      <c r="B318" s="105">
        <f t="shared" si="48"/>
        <v>6</v>
      </c>
      <c r="C318" s="105" t="s">
        <v>1902</v>
      </c>
      <c r="D318" s="105" t="s">
        <v>1903</v>
      </c>
      <c r="E318" s="26">
        <f t="shared" si="47"/>
        <v>0</v>
      </c>
      <c r="F318" s="26"/>
      <c r="G318" s="26"/>
      <c r="H318" s="26">
        <f t="shared" si="51"/>
        <v>0</v>
      </c>
      <c r="I318" s="26">
        <f t="shared" si="44"/>
        <v>0</v>
      </c>
      <c r="J318" s="26">
        <f t="shared" si="45"/>
        <v>0</v>
      </c>
      <c r="K318" s="26">
        <f t="shared" si="46"/>
        <v>0</v>
      </c>
      <c r="L318" s="150"/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  <c r="T318" s="26">
        <v>0</v>
      </c>
      <c r="U318" s="26">
        <v>0</v>
      </c>
      <c r="V318" s="26">
        <v>0</v>
      </c>
      <c r="W318" s="26">
        <v>0</v>
      </c>
      <c r="X318" s="26">
        <v>0</v>
      </c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>
        <v>0</v>
      </c>
      <c r="AX318" s="26">
        <v>0</v>
      </c>
      <c r="AY318" s="26">
        <v>0</v>
      </c>
      <c r="AZ318" s="26">
        <v>0</v>
      </c>
      <c r="BA318" s="26">
        <v>0</v>
      </c>
      <c r="BB318" s="26">
        <v>0</v>
      </c>
      <c r="BC318" s="26">
        <v>0</v>
      </c>
      <c r="BD318" s="26">
        <v>0</v>
      </c>
      <c r="BE318" s="26">
        <v>0</v>
      </c>
      <c r="BF318" s="26">
        <v>0</v>
      </c>
      <c r="BG318" s="26">
        <v>0</v>
      </c>
      <c r="BH318" s="26">
        <v>0</v>
      </c>
      <c r="BI318" s="26">
        <v>0</v>
      </c>
      <c r="BJ318" s="26">
        <v>0</v>
      </c>
      <c r="BK318" s="26">
        <v>0</v>
      </c>
      <c r="BL318" s="26">
        <v>0</v>
      </c>
      <c r="BM318" s="26">
        <v>0</v>
      </c>
      <c r="BN318" s="26">
        <v>0</v>
      </c>
      <c r="BO318" s="26">
        <v>0</v>
      </c>
      <c r="BP318" s="26">
        <v>0</v>
      </c>
      <c r="BQ318" s="26"/>
      <c r="BR318" s="26"/>
      <c r="BS318" s="26"/>
      <c r="BT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</row>
    <row r="319" spans="1:85" hidden="1" outlineLevel="2" x14ac:dyDescent="0.25">
      <c r="A319" s="105"/>
      <c r="B319" s="105">
        <f t="shared" si="48"/>
        <v>6</v>
      </c>
      <c r="C319" s="105" t="s">
        <v>1904</v>
      </c>
      <c r="D319" s="105" t="s">
        <v>331</v>
      </c>
      <c r="E319" s="26">
        <f t="shared" si="47"/>
        <v>0</v>
      </c>
      <c r="F319" s="26"/>
      <c r="G319" s="26"/>
      <c r="H319" s="26">
        <f t="shared" si="51"/>
        <v>0</v>
      </c>
      <c r="I319" s="26">
        <f t="shared" si="44"/>
        <v>0</v>
      </c>
      <c r="J319" s="26">
        <f t="shared" si="45"/>
        <v>0</v>
      </c>
      <c r="K319" s="26">
        <f t="shared" si="46"/>
        <v>0</v>
      </c>
      <c r="L319" s="150"/>
      <c r="M319" s="26">
        <v>0</v>
      </c>
      <c r="N319" s="26">
        <v>0</v>
      </c>
      <c r="O319" s="26">
        <v>0</v>
      </c>
      <c r="P319" s="26">
        <v>0</v>
      </c>
      <c r="Q319" s="26">
        <v>0</v>
      </c>
      <c r="R319" s="26">
        <v>0</v>
      </c>
      <c r="S319" s="26">
        <v>0</v>
      </c>
      <c r="T319" s="26">
        <v>0</v>
      </c>
      <c r="U319" s="26">
        <v>0</v>
      </c>
      <c r="V319" s="26">
        <v>0</v>
      </c>
      <c r="W319" s="26">
        <v>0</v>
      </c>
      <c r="X319" s="26">
        <v>0</v>
      </c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>
        <v>0</v>
      </c>
      <c r="AX319" s="26">
        <v>0</v>
      </c>
      <c r="AY319" s="26">
        <v>0</v>
      </c>
      <c r="AZ319" s="26">
        <v>0</v>
      </c>
      <c r="BA319" s="26">
        <v>0</v>
      </c>
      <c r="BB319" s="26">
        <v>0</v>
      </c>
      <c r="BC319" s="26">
        <v>0</v>
      </c>
      <c r="BD319" s="26">
        <v>0</v>
      </c>
      <c r="BE319" s="26">
        <v>0</v>
      </c>
      <c r="BF319" s="26">
        <v>0</v>
      </c>
      <c r="BG319" s="26">
        <v>0</v>
      </c>
      <c r="BH319" s="26">
        <v>0</v>
      </c>
      <c r="BI319" s="26">
        <v>0</v>
      </c>
      <c r="BJ319" s="26">
        <v>0</v>
      </c>
      <c r="BK319" s="26">
        <v>0</v>
      </c>
      <c r="BL319" s="26">
        <v>0</v>
      </c>
      <c r="BM319" s="26">
        <v>0</v>
      </c>
      <c r="BN319" s="26">
        <v>0</v>
      </c>
      <c r="BO319" s="26">
        <v>0</v>
      </c>
      <c r="BP319" s="26">
        <v>0</v>
      </c>
      <c r="BQ319" s="26"/>
      <c r="BR319" s="26"/>
      <c r="BS319" s="26"/>
      <c r="BT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</row>
    <row r="320" spans="1:85" hidden="1" outlineLevel="1" collapsed="1" x14ac:dyDescent="0.25">
      <c r="A320" s="101" t="s">
        <v>1753</v>
      </c>
      <c r="B320" s="101">
        <f t="shared" si="48"/>
        <v>2</v>
      </c>
      <c r="C320" s="101" t="s">
        <v>542</v>
      </c>
      <c r="D320" s="101" t="s">
        <v>543</v>
      </c>
      <c r="E320" s="102">
        <f t="shared" si="47"/>
        <v>-74108306</v>
      </c>
      <c r="F320" s="102">
        <f t="shared" ref="F320:F352" si="54">AJ320</f>
        <v>-948658950</v>
      </c>
      <c r="G320" s="102">
        <f t="shared" ref="G320:G352" si="55">AV320</f>
        <v>-7132566831</v>
      </c>
      <c r="H320" s="102">
        <f t="shared" si="51"/>
        <v>-149047877</v>
      </c>
      <c r="I320" s="102">
        <f t="shared" si="44"/>
        <v>-2383723422</v>
      </c>
      <c r="J320" s="102">
        <f t="shared" si="45"/>
        <v>-499859106</v>
      </c>
      <c r="K320" s="102">
        <f t="shared" si="46"/>
        <v>0</v>
      </c>
      <c r="L320" s="150"/>
      <c r="M320" s="102">
        <v>-2057161305</v>
      </c>
      <c r="N320" s="102">
        <v>-1108604201</v>
      </c>
      <c r="O320" s="102">
        <v>-422843021</v>
      </c>
      <c r="P320" s="102">
        <v>-363641332</v>
      </c>
      <c r="Q320" s="102">
        <v>-345979416</v>
      </c>
      <c r="R320" s="102">
        <v>-402276968</v>
      </c>
      <c r="S320" s="102">
        <v>-339589654</v>
      </c>
      <c r="T320" s="102">
        <v>-48881384</v>
      </c>
      <c r="U320" s="102">
        <v>-115376940</v>
      </c>
      <c r="V320" s="102">
        <v>-208853171</v>
      </c>
      <c r="W320" s="102">
        <v>-16839950</v>
      </c>
      <c r="X320" s="102">
        <v>-74108306</v>
      </c>
      <c r="Y320" s="102">
        <v>-107931256</v>
      </c>
      <c r="Z320" s="102">
        <v>-247757784</v>
      </c>
      <c r="AA320" s="102">
        <v>-284566013</v>
      </c>
      <c r="AB320" s="102">
        <v>-304499997</v>
      </c>
      <c r="AC320" s="102">
        <v>-282812133</v>
      </c>
      <c r="AD320" s="102">
        <v>-416393720</v>
      </c>
      <c r="AE320" s="102">
        <v>-285926516</v>
      </c>
      <c r="AF320" s="102">
        <v>-281873321</v>
      </c>
      <c r="AG320" s="102">
        <v>-550371829</v>
      </c>
      <c r="AH320" s="102">
        <v>-297017618</v>
      </c>
      <c r="AI320" s="102">
        <v>-484806959.05000001</v>
      </c>
      <c r="AJ320" s="102">
        <v>-948658950</v>
      </c>
      <c r="AK320" s="102">
        <v>-620165881</v>
      </c>
      <c r="AL320" s="102">
        <v>-926525167</v>
      </c>
      <c r="AM320" s="102">
        <v>-648131008</v>
      </c>
      <c r="AN320" s="102">
        <v>-1213503899</v>
      </c>
      <c r="AO320" s="102">
        <v>-1052072147</v>
      </c>
      <c r="AP320" s="102">
        <v>-1297593705.3599999</v>
      </c>
      <c r="AQ320" s="102">
        <v>-1341056693.3599999</v>
      </c>
      <c r="AR320" s="102">
        <v>-1785150342.3599999</v>
      </c>
      <c r="AS320" s="102">
        <v>-3544233743.3600001</v>
      </c>
      <c r="AT320" s="102">
        <v>-2551603823.3600001</v>
      </c>
      <c r="AU320" s="102">
        <v>-3635936210.3600001</v>
      </c>
      <c r="AV320" s="102">
        <v>-7132566831</v>
      </c>
      <c r="AW320" s="102">
        <v>-1495798884</v>
      </c>
      <c r="AX320" s="102">
        <v>-4367387656</v>
      </c>
      <c r="AY320" s="102">
        <v>-1335666199</v>
      </c>
      <c r="AZ320" s="102">
        <v>-2170632528</v>
      </c>
      <c r="BA320" s="102">
        <v>-1771405708</v>
      </c>
      <c r="BB320" s="102">
        <v>-2113331978</v>
      </c>
      <c r="BC320" s="102">
        <v>-2378940580.3299999</v>
      </c>
      <c r="BD320" s="102">
        <v>-2383723422</v>
      </c>
      <c r="BE320" s="102">
        <v>-432342559</v>
      </c>
      <c r="BF320" s="102">
        <v>-336207744</v>
      </c>
      <c r="BG320" s="102">
        <v>-467609113</v>
      </c>
      <c r="BH320" s="102">
        <v>-149047877</v>
      </c>
      <c r="BI320" s="102">
        <v>-358026653</v>
      </c>
      <c r="BJ320" s="102">
        <v>-603084396</v>
      </c>
      <c r="BK320" s="102">
        <v>-481757967</v>
      </c>
      <c r="BL320" s="102">
        <v>-562943735</v>
      </c>
      <c r="BM320" s="102">
        <v>-291138034</v>
      </c>
      <c r="BN320" s="102">
        <v>-444017099</v>
      </c>
      <c r="BO320" s="102">
        <v>-473536463</v>
      </c>
      <c r="BP320" s="102">
        <v>-499859106</v>
      </c>
      <c r="BQ320" s="102"/>
      <c r="BR320" s="102"/>
      <c r="BS320" s="102"/>
      <c r="BT320" s="102"/>
      <c r="BU320" s="24" t="s">
        <v>2007</v>
      </c>
      <c r="BV320" s="143"/>
      <c r="BW320" s="143"/>
      <c r="BX320" s="143"/>
      <c r="BY320" s="143"/>
      <c r="BZ320" s="143"/>
      <c r="CA320" s="143"/>
      <c r="CB320" s="143"/>
      <c r="CC320" s="143"/>
      <c r="CD320" s="143"/>
      <c r="CE320" s="143"/>
      <c r="CF320" s="143"/>
      <c r="CG320" s="143"/>
    </row>
    <row r="321" spans="1:85" hidden="1" outlineLevel="2" x14ac:dyDescent="0.25">
      <c r="A321" s="103" t="s">
        <v>1753</v>
      </c>
      <c r="B321" s="103">
        <f t="shared" si="48"/>
        <v>4</v>
      </c>
      <c r="C321" s="103" t="s">
        <v>544</v>
      </c>
      <c r="D321" s="103" t="s">
        <v>182</v>
      </c>
      <c r="E321" s="104">
        <f t="shared" si="47"/>
        <v>-74108306</v>
      </c>
      <c r="F321" s="104">
        <f t="shared" si="54"/>
        <v>-948658950</v>
      </c>
      <c r="G321" s="104">
        <f t="shared" si="55"/>
        <v>-7132566831</v>
      </c>
      <c r="H321" s="104">
        <f t="shared" si="51"/>
        <v>-149047877</v>
      </c>
      <c r="I321" s="104">
        <f t="shared" si="44"/>
        <v>-2383723422</v>
      </c>
      <c r="J321" s="104">
        <f t="shared" si="45"/>
        <v>-499859106</v>
      </c>
      <c r="K321" s="104">
        <f t="shared" si="46"/>
        <v>0</v>
      </c>
      <c r="L321" s="150"/>
      <c r="M321" s="104">
        <v>-2057161305</v>
      </c>
      <c r="N321" s="104">
        <v>-1108604201</v>
      </c>
      <c r="O321" s="104">
        <v>-422843021</v>
      </c>
      <c r="P321" s="104">
        <v>-363641332</v>
      </c>
      <c r="Q321" s="104">
        <v>-345979416</v>
      </c>
      <c r="R321" s="104">
        <v>-402276968</v>
      </c>
      <c r="S321" s="104">
        <v>-339589654</v>
      </c>
      <c r="T321" s="104">
        <v>-48881384</v>
      </c>
      <c r="U321" s="104">
        <v>-115376940</v>
      </c>
      <c r="V321" s="104">
        <v>-208853171</v>
      </c>
      <c r="W321" s="104">
        <v>-16839950</v>
      </c>
      <c r="X321" s="104">
        <v>-74108306</v>
      </c>
      <c r="Y321" s="104">
        <v>-107931256</v>
      </c>
      <c r="Z321" s="104">
        <v>-247757784</v>
      </c>
      <c r="AA321" s="104">
        <v>-284566013</v>
      </c>
      <c r="AB321" s="104">
        <v>-304499997</v>
      </c>
      <c r="AC321" s="104">
        <v>-282812133</v>
      </c>
      <c r="AD321" s="104">
        <v>-416393720</v>
      </c>
      <c r="AE321" s="104">
        <v>-285926516</v>
      </c>
      <c r="AF321" s="104">
        <v>-281873321</v>
      </c>
      <c r="AG321" s="104">
        <v>-550371829</v>
      </c>
      <c r="AH321" s="104">
        <v>-297017618</v>
      </c>
      <c r="AI321" s="104">
        <v>-484806959.05000001</v>
      </c>
      <c r="AJ321" s="104">
        <v>-948658950</v>
      </c>
      <c r="AK321" s="104">
        <v>-620165881</v>
      </c>
      <c r="AL321" s="104">
        <v>-926525167</v>
      </c>
      <c r="AM321" s="104">
        <v>-648131008</v>
      </c>
      <c r="AN321" s="104">
        <v>-1213503899</v>
      </c>
      <c r="AO321" s="104">
        <v>-1052072147</v>
      </c>
      <c r="AP321" s="104">
        <v>-1297593705.3599999</v>
      </c>
      <c r="AQ321" s="104">
        <v>-1341056693.3599999</v>
      </c>
      <c r="AR321" s="104">
        <v>-1785150342.3599999</v>
      </c>
      <c r="AS321" s="104">
        <v>-3544233743.3600001</v>
      </c>
      <c r="AT321" s="104">
        <v>-2551603823.3600001</v>
      </c>
      <c r="AU321" s="104">
        <v>-3635936210.3600001</v>
      </c>
      <c r="AV321" s="104">
        <v>-7132566831</v>
      </c>
      <c r="AW321" s="104">
        <v>-1495798884</v>
      </c>
      <c r="AX321" s="104">
        <v>-4367387656</v>
      </c>
      <c r="AY321" s="104">
        <v>-1335666199</v>
      </c>
      <c r="AZ321" s="104">
        <v>-2170632528</v>
      </c>
      <c r="BA321" s="104">
        <v>-1771405708</v>
      </c>
      <c r="BB321" s="104">
        <v>-2113331978</v>
      </c>
      <c r="BC321" s="104">
        <v>-2378940580.3299999</v>
      </c>
      <c r="BD321" s="104">
        <v>-2383723422</v>
      </c>
      <c r="BE321" s="104">
        <v>-432342559</v>
      </c>
      <c r="BF321" s="104">
        <v>-336207744</v>
      </c>
      <c r="BG321" s="104">
        <v>-467609113</v>
      </c>
      <c r="BH321" s="104">
        <v>-149047877</v>
      </c>
      <c r="BI321" s="104">
        <v>-358026653</v>
      </c>
      <c r="BJ321" s="104">
        <v>-603084396</v>
      </c>
      <c r="BK321" s="104">
        <v>-481757967</v>
      </c>
      <c r="BL321" s="104">
        <v>-562943735</v>
      </c>
      <c r="BM321" s="104">
        <v>-291138034</v>
      </c>
      <c r="BN321" s="104">
        <v>-444017099</v>
      </c>
      <c r="BO321" s="104">
        <v>-473536463</v>
      </c>
      <c r="BP321" s="104">
        <v>-499859106</v>
      </c>
      <c r="BQ321" s="104"/>
      <c r="BR321" s="104"/>
      <c r="BS321" s="104"/>
      <c r="BT321" s="104"/>
      <c r="BV321" s="144"/>
      <c r="BW321" s="144"/>
      <c r="BX321" s="144"/>
      <c r="BY321" s="144"/>
      <c r="BZ321" s="144"/>
      <c r="CA321" s="144"/>
      <c r="CB321" s="144"/>
      <c r="CC321" s="144"/>
      <c r="CD321" s="144"/>
      <c r="CE321" s="144"/>
      <c r="CF321" s="144"/>
      <c r="CG321" s="144"/>
    </row>
    <row r="322" spans="1:85" hidden="1" outlineLevel="2" x14ac:dyDescent="0.25">
      <c r="A322" s="105" t="s">
        <v>1753</v>
      </c>
      <c r="B322" s="105">
        <f t="shared" si="48"/>
        <v>6</v>
      </c>
      <c r="C322" s="105" t="s">
        <v>545</v>
      </c>
      <c r="D322" s="105" t="s">
        <v>543</v>
      </c>
      <c r="E322" s="26">
        <f t="shared" si="47"/>
        <v>-74108306</v>
      </c>
      <c r="F322" s="26">
        <f t="shared" si="54"/>
        <v>-750375408</v>
      </c>
      <c r="G322" s="26">
        <f t="shared" si="55"/>
        <v>-1169141159</v>
      </c>
      <c r="H322" s="26">
        <f t="shared" si="51"/>
        <v>-93538309</v>
      </c>
      <c r="I322" s="26">
        <f t="shared" si="44"/>
        <v>-527858982</v>
      </c>
      <c r="J322" s="26">
        <f t="shared" si="45"/>
        <v>-444349538</v>
      </c>
      <c r="K322" s="26">
        <f t="shared" si="46"/>
        <v>0</v>
      </c>
      <c r="L322" s="150"/>
      <c r="M322" s="26">
        <v>-2057161305</v>
      </c>
      <c r="N322" s="26">
        <v>-1108604201</v>
      </c>
      <c r="O322" s="26">
        <v>-422843021</v>
      </c>
      <c r="P322" s="26">
        <v>-363641332</v>
      </c>
      <c r="Q322" s="26">
        <v>-345979416</v>
      </c>
      <c r="R322" s="26">
        <v>-402276968</v>
      </c>
      <c r="S322" s="26">
        <v>-339589654</v>
      </c>
      <c r="T322" s="26">
        <v>-48881384</v>
      </c>
      <c r="U322" s="26">
        <v>-115376940</v>
      </c>
      <c r="V322" s="26">
        <v>-208853171</v>
      </c>
      <c r="W322" s="26">
        <v>-16839950</v>
      </c>
      <c r="X322" s="26">
        <v>-74108306</v>
      </c>
      <c r="Y322" s="26">
        <v>-107931256</v>
      </c>
      <c r="Z322" s="26">
        <v>-247757784</v>
      </c>
      <c r="AA322" s="26">
        <v>-284566013</v>
      </c>
      <c r="AB322" s="26">
        <v>-304499997</v>
      </c>
      <c r="AC322" s="26">
        <v>-282812133</v>
      </c>
      <c r="AD322" s="26">
        <v>-416393720</v>
      </c>
      <c r="AE322" s="26">
        <v>-285926516</v>
      </c>
      <c r="AF322" s="26">
        <v>-281873321</v>
      </c>
      <c r="AG322" s="26">
        <v>-550371829</v>
      </c>
      <c r="AH322" s="26">
        <v>-296994312</v>
      </c>
      <c r="AI322" s="26">
        <v>-424284184.05000001</v>
      </c>
      <c r="AJ322" s="26">
        <v>-750375408</v>
      </c>
      <c r="AK322" s="26">
        <v>-500300954</v>
      </c>
      <c r="AL322" s="26">
        <v>-786670540</v>
      </c>
      <c r="AM322" s="26">
        <v>-514941724</v>
      </c>
      <c r="AN322" s="26">
        <v>-963008952</v>
      </c>
      <c r="AO322" s="26">
        <v>-774756424</v>
      </c>
      <c r="AP322" s="26">
        <v>-756374413.36000001</v>
      </c>
      <c r="AQ322" s="26">
        <v>-847013208.36000001</v>
      </c>
      <c r="AR322" s="26">
        <v>-928154727.36000001</v>
      </c>
      <c r="AS322" s="26">
        <v>-733636635.36000001</v>
      </c>
      <c r="AT322" s="26">
        <v>-732379549.36000001</v>
      </c>
      <c r="AU322" s="26">
        <v>-839982858.36000001</v>
      </c>
      <c r="AV322" s="26">
        <v>-1169141159</v>
      </c>
      <c r="AW322" s="26">
        <v>-1101394435</v>
      </c>
      <c r="AX322" s="26">
        <v>-928685549</v>
      </c>
      <c r="AY322" s="26">
        <v>-631405054</v>
      </c>
      <c r="AZ322" s="26">
        <v>-457383641</v>
      </c>
      <c r="BA322" s="26">
        <v>-589583682</v>
      </c>
      <c r="BB322" s="26">
        <v>-565675009</v>
      </c>
      <c r="BC322" s="26">
        <v>-797812763</v>
      </c>
      <c r="BD322" s="26">
        <v>-527858982</v>
      </c>
      <c r="BE322" s="26">
        <v>-349936214</v>
      </c>
      <c r="BF322" s="26">
        <v>-285880854</v>
      </c>
      <c r="BG322" s="26">
        <v>-406318622</v>
      </c>
      <c r="BH322" s="26">
        <v>-93538309</v>
      </c>
      <c r="BI322" s="26">
        <v>-302517085</v>
      </c>
      <c r="BJ322" s="26">
        <v>-547574828</v>
      </c>
      <c r="BK322" s="26">
        <v>-426248399</v>
      </c>
      <c r="BL322" s="26">
        <v>-507434167</v>
      </c>
      <c r="BM322" s="26">
        <v>-235628466</v>
      </c>
      <c r="BN322" s="26">
        <v>-388507531</v>
      </c>
      <c r="BO322" s="26">
        <v>-418026895</v>
      </c>
      <c r="BP322" s="26">
        <v>-444349538</v>
      </c>
      <c r="BQ322" s="26"/>
      <c r="BR322" s="26"/>
      <c r="BS322" s="26"/>
      <c r="BT322" s="26"/>
      <c r="BU322" s="205" t="s">
        <v>2093</v>
      </c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</row>
    <row r="323" spans="1:85" hidden="1" outlineLevel="2" x14ac:dyDescent="0.25">
      <c r="A323" s="105" t="s">
        <v>1753</v>
      </c>
      <c r="B323" s="105">
        <f t="shared" si="48"/>
        <v>6</v>
      </c>
      <c r="C323" s="105" t="s">
        <v>546</v>
      </c>
      <c r="D323" s="105" t="s">
        <v>547</v>
      </c>
      <c r="E323" s="26">
        <f t="shared" si="47"/>
        <v>0</v>
      </c>
      <c r="F323" s="26">
        <f t="shared" si="54"/>
        <v>-198283542</v>
      </c>
      <c r="G323" s="26">
        <f t="shared" si="55"/>
        <v>-102600815</v>
      </c>
      <c r="H323" s="83">
        <f t="shared" si="51"/>
        <v>-55509568</v>
      </c>
      <c r="I323" s="26">
        <f t="shared" ref="I323:I387" si="56">BD323</f>
        <v>-30169135</v>
      </c>
      <c r="J323" s="83">
        <f t="shared" ref="J323:J387" si="57">BP323</f>
        <v>-55509568</v>
      </c>
      <c r="K323" s="26">
        <f t="shared" si="46"/>
        <v>0</v>
      </c>
      <c r="L323" s="150"/>
      <c r="M323" s="26">
        <v>0</v>
      </c>
      <c r="N323" s="26">
        <v>0</v>
      </c>
      <c r="O323" s="26">
        <v>0</v>
      </c>
      <c r="P323" s="26">
        <v>0</v>
      </c>
      <c r="Q323" s="26">
        <v>0</v>
      </c>
      <c r="R323" s="26">
        <v>0</v>
      </c>
      <c r="S323" s="26">
        <v>0</v>
      </c>
      <c r="T323" s="26">
        <v>0</v>
      </c>
      <c r="U323" s="26">
        <v>0</v>
      </c>
      <c r="V323" s="26">
        <v>0</v>
      </c>
      <c r="W323" s="26">
        <v>0</v>
      </c>
      <c r="X323" s="26">
        <v>0</v>
      </c>
      <c r="Y323" s="26">
        <v>0</v>
      </c>
      <c r="Z323" s="26">
        <v>0</v>
      </c>
      <c r="AA323" s="26">
        <v>0</v>
      </c>
      <c r="AB323" s="26">
        <v>0</v>
      </c>
      <c r="AC323" s="26">
        <v>0</v>
      </c>
      <c r="AD323" s="26">
        <v>0</v>
      </c>
      <c r="AE323" s="26">
        <v>0</v>
      </c>
      <c r="AF323" s="26">
        <v>0</v>
      </c>
      <c r="AG323" s="26">
        <v>0</v>
      </c>
      <c r="AH323" s="26">
        <v>0</v>
      </c>
      <c r="AI323" s="26">
        <v>0</v>
      </c>
      <c r="AJ323" s="26">
        <v>-198283542</v>
      </c>
      <c r="AK323" s="26">
        <v>-119864927</v>
      </c>
      <c r="AL323" s="26">
        <v>-139854627</v>
      </c>
      <c r="AM323" s="26">
        <v>-133189284</v>
      </c>
      <c r="AN323" s="26">
        <v>-140585889</v>
      </c>
      <c r="AO323" s="26">
        <v>-155873087</v>
      </c>
      <c r="AP323" s="26">
        <v>-169613387</v>
      </c>
      <c r="AQ323" s="26">
        <v>-174218690</v>
      </c>
      <c r="AR323" s="26">
        <v>-184929290</v>
      </c>
      <c r="AS323" s="26">
        <v>-90052367</v>
      </c>
      <c r="AT323" s="26">
        <v>-47189589</v>
      </c>
      <c r="AU323" s="26">
        <v>-18984839</v>
      </c>
      <c r="AV323" s="26">
        <v>-102600815</v>
      </c>
      <c r="AW323" s="26">
        <v>-113501767</v>
      </c>
      <c r="AX323" s="26">
        <v>-52501800</v>
      </c>
      <c r="AY323" s="26">
        <v>-83617900</v>
      </c>
      <c r="AZ323" s="26">
        <v>-90833305</v>
      </c>
      <c r="BA323" s="26">
        <v>-74916771</v>
      </c>
      <c r="BB323" s="26">
        <v>-51056714</v>
      </c>
      <c r="BC323" s="26">
        <v>-58619642</v>
      </c>
      <c r="BD323" s="26">
        <v>-30169135</v>
      </c>
      <c r="BE323" s="26">
        <v>-82406345</v>
      </c>
      <c r="BF323" s="26">
        <v>-50326890</v>
      </c>
      <c r="BG323" s="26">
        <v>-61290491</v>
      </c>
      <c r="BH323" s="26">
        <v>-55509568</v>
      </c>
      <c r="BI323" s="26">
        <v>-55509568</v>
      </c>
      <c r="BJ323" s="26">
        <v>-55509568</v>
      </c>
      <c r="BK323" s="26">
        <v>-55509568</v>
      </c>
      <c r="BL323" s="26">
        <v>-55509568</v>
      </c>
      <c r="BM323" s="26">
        <v>-55509568</v>
      </c>
      <c r="BN323" s="26">
        <v>-55509568</v>
      </c>
      <c r="BO323" s="26">
        <v>-55509568</v>
      </c>
      <c r="BP323" s="26">
        <v>-55509568</v>
      </c>
      <c r="BQ323" s="26"/>
      <c r="BR323" s="26"/>
      <c r="BS323" s="26"/>
      <c r="BT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</row>
    <row r="324" spans="1:85" hidden="1" outlineLevel="2" x14ac:dyDescent="0.25">
      <c r="A324" s="105" t="s">
        <v>1753</v>
      </c>
      <c r="B324" s="105">
        <f t="shared" si="48"/>
        <v>6</v>
      </c>
      <c r="C324" s="105" t="s">
        <v>548</v>
      </c>
      <c r="D324" s="105" t="s">
        <v>549</v>
      </c>
      <c r="E324" s="26">
        <f t="shared" si="47"/>
        <v>0</v>
      </c>
      <c r="F324" s="26">
        <f t="shared" si="54"/>
        <v>0</v>
      </c>
      <c r="G324" s="26">
        <f t="shared" si="55"/>
        <v>-5860824857</v>
      </c>
      <c r="H324" s="26">
        <f t="shared" si="51"/>
        <v>0</v>
      </c>
      <c r="I324" s="26">
        <f t="shared" si="56"/>
        <v>-1825695305</v>
      </c>
      <c r="J324" s="26">
        <f t="shared" si="57"/>
        <v>0</v>
      </c>
      <c r="K324" s="26">
        <f t="shared" si="46"/>
        <v>0</v>
      </c>
      <c r="L324" s="150"/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6">
        <v>0</v>
      </c>
      <c r="S324" s="26">
        <v>0</v>
      </c>
      <c r="T324" s="26">
        <v>0</v>
      </c>
      <c r="U324" s="26">
        <v>0</v>
      </c>
      <c r="V324" s="26">
        <v>0</v>
      </c>
      <c r="W324" s="26">
        <v>0</v>
      </c>
      <c r="X324" s="26">
        <v>0</v>
      </c>
      <c r="Y324" s="26">
        <v>0</v>
      </c>
      <c r="Z324" s="26">
        <v>0</v>
      </c>
      <c r="AA324" s="26">
        <v>0</v>
      </c>
      <c r="AB324" s="26">
        <v>0</v>
      </c>
      <c r="AC324" s="26">
        <v>0</v>
      </c>
      <c r="AD324" s="26">
        <v>0</v>
      </c>
      <c r="AE324" s="26">
        <v>0</v>
      </c>
      <c r="AF324" s="26">
        <v>0</v>
      </c>
      <c r="AG324" s="26">
        <v>0</v>
      </c>
      <c r="AH324" s="26">
        <v>-23306</v>
      </c>
      <c r="AI324" s="26">
        <v>-60522775</v>
      </c>
      <c r="AJ324" s="26">
        <v>0</v>
      </c>
      <c r="AK324" s="26">
        <v>0</v>
      </c>
      <c r="AL324" s="26">
        <v>0</v>
      </c>
      <c r="AM324" s="26">
        <v>0</v>
      </c>
      <c r="AN324" s="26">
        <v>-109909058</v>
      </c>
      <c r="AO324" s="26">
        <v>-121442636</v>
      </c>
      <c r="AP324" s="26">
        <v>-371605905</v>
      </c>
      <c r="AQ324" s="26">
        <v>-319824795</v>
      </c>
      <c r="AR324" s="26">
        <v>-672066325</v>
      </c>
      <c r="AS324" s="26">
        <v>-2720544741</v>
      </c>
      <c r="AT324" s="26">
        <v>-1772034685</v>
      </c>
      <c r="AU324" s="26">
        <v>-2776968513</v>
      </c>
      <c r="AV324" s="26">
        <v>-5860824857</v>
      </c>
      <c r="AW324" s="26">
        <v>-280902682</v>
      </c>
      <c r="AX324" s="26">
        <v>-3386200307</v>
      </c>
      <c r="AY324" s="26">
        <v>-620643245</v>
      </c>
      <c r="AZ324" s="26">
        <v>-1622415582</v>
      </c>
      <c r="BA324" s="26">
        <v>-1106905255</v>
      </c>
      <c r="BB324" s="26">
        <v>-1496600255</v>
      </c>
      <c r="BC324" s="26">
        <v>-1522508175.3299999</v>
      </c>
      <c r="BD324" s="26">
        <v>-1825695305</v>
      </c>
      <c r="BE324" s="26">
        <v>0</v>
      </c>
      <c r="BF324" s="26">
        <v>0</v>
      </c>
      <c r="BG324" s="26">
        <v>0</v>
      </c>
      <c r="BH324" s="26">
        <v>0</v>
      </c>
      <c r="BI324" s="26">
        <v>0</v>
      </c>
      <c r="BJ324" s="26">
        <v>0</v>
      </c>
      <c r="BK324" s="26">
        <v>0</v>
      </c>
      <c r="BL324" s="26">
        <v>0</v>
      </c>
      <c r="BM324" s="26">
        <v>0</v>
      </c>
      <c r="BN324" s="26">
        <v>0</v>
      </c>
      <c r="BO324" s="26">
        <v>0</v>
      </c>
      <c r="BP324" s="26">
        <v>0</v>
      </c>
      <c r="BQ324" s="26"/>
      <c r="BR324" s="26"/>
      <c r="BS324" s="26"/>
      <c r="BT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</row>
    <row r="325" spans="1:85" hidden="1" outlineLevel="1" collapsed="1" x14ac:dyDescent="0.25">
      <c r="A325" s="101" t="s">
        <v>1753</v>
      </c>
      <c r="B325" s="101">
        <f t="shared" si="48"/>
        <v>2</v>
      </c>
      <c r="C325" s="101" t="s">
        <v>550</v>
      </c>
      <c r="D325" s="101" t="s">
        <v>551</v>
      </c>
      <c r="E325" s="102">
        <f t="shared" si="47"/>
        <v>-482365497.45999998</v>
      </c>
      <c r="F325" s="102">
        <f t="shared" si="54"/>
        <v>-1848539961.46</v>
      </c>
      <c r="G325" s="102">
        <f t="shared" si="55"/>
        <v>-686947513.46000004</v>
      </c>
      <c r="H325" s="102">
        <f t="shared" si="51"/>
        <v>-842517184.20000005</v>
      </c>
      <c r="I325" s="102">
        <f t="shared" si="56"/>
        <v>-705755876.20000005</v>
      </c>
      <c r="J325" s="102">
        <f t="shared" si="57"/>
        <v>-734478195.20000005</v>
      </c>
      <c r="K325" s="102">
        <f t="shared" si="46"/>
        <v>0</v>
      </c>
      <c r="L325" s="150"/>
      <c r="M325" s="102">
        <v>-308039162.45999998</v>
      </c>
      <c r="N325" s="102">
        <v>-333741896.45999998</v>
      </c>
      <c r="O325" s="102">
        <v>-2570535856.46</v>
      </c>
      <c r="P325" s="102">
        <v>-2567585756.46</v>
      </c>
      <c r="Q325" s="102">
        <v>-2569009660.46</v>
      </c>
      <c r="R325" s="102">
        <v>-2577340806.46</v>
      </c>
      <c r="S325" s="102">
        <v>-2562465328.46</v>
      </c>
      <c r="T325" s="102">
        <v>-1403179397.46</v>
      </c>
      <c r="U325" s="102">
        <v>-1427231224.46</v>
      </c>
      <c r="V325" s="102">
        <v>-1425727971.46</v>
      </c>
      <c r="W325" s="102">
        <v>-1437484444.46</v>
      </c>
      <c r="X325" s="102">
        <v>-482365497.45999998</v>
      </c>
      <c r="Y325" s="102">
        <v>-442385104.66000003</v>
      </c>
      <c r="Z325" s="102">
        <v>-500750066</v>
      </c>
      <c r="AA325" s="102">
        <v>-4991235679</v>
      </c>
      <c r="AB325" s="102">
        <v>-4112001217.46</v>
      </c>
      <c r="AC325" s="102">
        <v>-3724720729.46</v>
      </c>
      <c r="AD325" s="102">
        <v>-3466281162.46</v>
      </c>
      <c r="AE325" s="102">
        <v>-3464611488.02</v>
      </c>
      <c r="AF325" s="102">
        <v>-1784501895.0799999</v>
      </c>
      <c r="AG325" s="102">
        <v>-1824860373.3599999</v>
      </c>
      <c r="AH325" s="102">
        <v>-1843753024.47</v>
      </c>
      <c r="AI325" s="102">
        <v>-1878021939.22</v>
      </c>
      <c r="AJ325" s="102">
        <v>-1848539961.46</v>
      </c>
      <c r="AK325" s="102">
        <v>-1822473109.1400001</v>
      </c>
      <c r="AL325" s="102">
        <v>-1897007197.74</v>
      </c>
      <c r="AM325" s="102">
        <v>-1345592006.0799999</v>
      </c>
      <c r="AN325" s="102">
        <v>-3475614410.1500001</v>
      </c>
      <c r="AO325" s="102">
        <v>-3465322042</v>
      </c>
      <c r="AP325" s="102">
        <v>-3506186454.8899999</v>
      </c>
      <c r="AQ325" s="102">
        <v>-3465513067.0799999</v>
      </c>
      <c r="AR325" s="102">
        <v>-3449229725.3200002</v>
      </c>
      <c r="AS325" s="102">
        <v>-3441667001.6799998</v>
      </c>
      <c r="AT325" s="102">
        <v>-3372136020.8400002</v>
      </c>
      <c r="AU325" s="102">
        <v>-3257975590.8600001</v>
      </c>
      <c r="AV325" s="102">
        <v>-686947513.46000004</v>
      </c>
      <c r="AW325" s="102">
        <v>-525289114</v>
      </c>
      <c r="AX325" s="102">
        <v>-582227761</v>
      </c>
      <c r="AY325" s="102">
        <v>-569887400</v>
      </c>
      <c r="AZ325" s="102">
        <v>-674614903</v>
      </c>
      <c r="BA325" s="102">
        <v>-614470292</v>
      </c>
      <c r="BB325" s="102">
        <v>-614493362</v>
      </c>
      <c r="BC325" s="102">
        <v>-582371248</v>
      </c>
      <c r="BD325" s="102">
        <v>-705755876.20000005</v>
      </c>
      <c r="BE325" s="102">
        <v>-688906462.20000005</v>
      </c>
      <c r="BF325" s="102">
        <v>-811958113.20000005</v>
      </c>
      <c r="BG325" s="102">
        <v>-919706230.20000005</v>
      </c>
      <c r="BH325" s="102">
        <v>-842517184.20000005</v>
      </c>
      <c r="BI325" s="102">
        <v>-634970878.20000005</v>
      </c>
      <c r="BJ325" s="102">
        <v>-746920048.20000005</v>
      </c>
      <c r="BK325" s="102">
        <v>-747556516.20000005</v>
      </c>
      <c r="BL325" s="102">
        <v>-788150482.20000005</v>
      </c>
      <c r="BM325" s="102">
        <v>-880771841.20000005</v>
      </c>
      <c r="BN325" s="102">
        <v>-831580857.20000005</v>
      </c>
      <c r="BO325" s="102">
        <v>-869098801.20000005</v>
      </c>
      <c r="BP325" s="102">
        <v>-734478195.20000005</v>
      </c>
      <c r="BQ325" s="102"/>
      <c r="BR325" s="102"/>
      <c r="BS325" s="102"/>
      <c r="BT325" s="102"/>
      <c r="BU325" s="24" t="s">
        <v>2007</v>
      </c>
      <c r="BV325" s="143"/>
      <c r="BW325" s="143"/>
      <c r="BX325" s="143"/>
      <c r="BY325" s="143"/>
      <c r="BZ325" s="143"/>
      <c r="CA325" s="143"/>
      <c r="CB325" s="143"/>
      <c r="CC325" s="143"/>
      <c r="CD325" s="143"/>
      <c r="CE325" s="143"/>
      <c r="CF325" s="143"/>
      <c r="CG325" s="143"/>
    </row>
    <row r="326" spans="1:85" hidden="1" outlineLevel="2" collapsed="1" x14ac:dyDescent="0.25">
      <c r="A326" s="103" t="s">
        <v>1753</v>
      </c>
      <c r="B326" s="103">
        <f t="shared" si="48"/>
        <v>4</v>
      </c>
      <c r="C326" s="103" t="s">
        <v>552</v>
      </c>
      <c r="D326" s="103" t="s">
        <v>551</v>
      </c>
      <c r="E326" s="104">
        <f t="shared" si="47"/>
        <v>0</v>
      </c>
      <c r="F326" s="104">
        <f t="shared" si="54"/>
        <v>-13013140</v>
      </c>
      <c r="G326" s="104">
        <f t="shared" si="55"/>
        <v>-5720356</v>
      </c>
      <c r="H326" s="104">
        <f t="shared" si="51"/>
        <v>-10126442</v>
      </c>
      <c r="I326" s="104">
        <f t="shared" si="56"/>
        <v>-3797208</v>
      </c>
      <c r="J326" s="104">
        <f t="shared" si="57"/>
        <v>-13616933</v>
      </c>
      <c r="K326" s="104">
        <f t="shared" si="46"/>
        <v>0</v>
      </c>
      <c r="L326" s="150"/>
      <c r="M326" s="104">
        <v>0</v>
      </c>
      <c r="N326" s="104">
        <v>0</v>
      </c>
      <c r="O326" s="104">
        <v>0</v>
      </c>
      <c r="P326" s="104">
        <v>0</v>
      </c>
      <c r="Q326" s="104">
        <v>0</v>
      </c>
      <c r="R326" s="104">
        <v>0</v>
      </c>
      <c r="S326" s="104">
        <v>0</v>
      </c>
      <c r="T326" s="104">
        <v>0</v>
      </c>
      <c r="U326" s="104">
        <v>0</v>
      </c>
      <c r="V326" s="104">
        <v>0</v>
      </c>
      <c r="W326" s="104">
        <v>0</v>
      </c>
      <c r="X326" s="104">
        <v>0</v>
      </c>
      <c r="Y326" s="104">
        <v>-1343189</v>
      </c>
      <c r="Z326" s="104">
        <v>-158989</v>
      </c>
      <c r="AA326" s="104">
        <v>-158989</v>
      </c>
      <c r="AB326" s="104">
        <v>-158989</v>
      </c>
      <c r="AC326" s="104">
        <v>-158989</v>
      </c>
      <c r="AD326" s="104">
        <v>-10985735</v>
      </c>
      <c r="AE326" s="104">
        <v>-2561427</v>
      </c>
      <c r="AF326" s="104">
        <v>-7442957</v>
      </c>
      <c r="AG326" s="104">
        <v>-314031</v>
      </c>
      <c r="AH326" s="104">
        <v>-2664525</v>
      </c>
      <c r="AI326" s="104">
        <v>-5964318</v>
      </c>
      <c r="AJ326" s="104">
        <v>-13013140</v>
      </c>
      <c r="AK326" s="104">
        <v>-10198039</v>
      </c>
      <c r="AL326" s="104">
        <v>-8880920</v>
      </c>
      <c r="AM326" s="104">
        <v>-6393546</v>
      </c>
      <c r="AN326" s="104">
        <v>-9757268</v>
      </c>
      <c r="AO326" s="104">
        <v>-11806989</v>
      </c>
      <c r="AP326" s="104">
        <v>-15819629</v>
      </c>
      <c r="AQ326" s="104">
        <v>-5642571</v>
      </c>
      <c r="AR326" s="104">
        <v>-11300292</v>
      </c>
      <c r="AS326" s="104">
        <v>-688121</v>
      </c>
      <c r="AT326" s="104">
        <v>-2357650</v>
      </c>
      <c r="AU326" s="104">
        <v>-5098875</v>
      </c>
      <c r="AV326" s="104">
        <v>-5720356</v>
      </c>
      <c r="AW326" s="104">
        <v>-6892766</v>
      </c>
      <c r="AX326" s="104">
        <v>-7912350</v>
      </c>
      <c r="AY326" s="104">
        <v>-3369992</v>
      </c>
      <c r="AZ326" s="104">
        <v>-3063832</v>
      </c>
      <c r="BA326" s="104">
        <v>-6247964</v>
      </c>
      <c r="BB326" s="104">
        <v>-3536206</v>
      </c>
      <c r="BC326" s="104">
        <v>-4373564</v>
      </c>
      <c r="BD326" s="104">
        <v>-3797208</v>
      </c>
      <c r="BE326" s="104">
        <v>-3622695</v>
      </c>
      <c r="BF326" s="104">
        <v>-11246951</v>
      </c>
      <c r="BG326" s="104">
        <v>-9401819</v>
      </c>
      <c r="BH326" s="104">
        <v>-10126442</v>
      </c>
      <c r="BI326" s="104">
        <v>-11857498</v>
      </c>
      <c r="BJ326" s="104">
        <v>-14374895</v>
      </c>
      <c r="BK326" s="104">
        <v>-11821228</v>
      </c>
      <c r="BL326" s="104">
        <v>-11553784</v>
      </c>
      <c r="BM326" s="104">
        <v>-13434872</v>
      </c>
      <c r="BN326" s="104">
        <v>-12530979</v>
      </c>
      <c r="BO326" s="104">
        <v>-20515862</v>
      </c>
      <c r="BP326" s="104">
        <v>-13616933</v>
      </c>
      <c r="BQ326" s="104"/>
      <c r="BR326" s="104"/>
      <c r="BS326" s="104"/>
      <c r="BT326" s="104"/>
      <c r="BU326" s="24" t="s">
        <v>2007</v>
      </c>
      <c r="BV326" s="144"/>
      <c r="BW326" s="144"/>
      <c r="BX326" s="144"/>
      <c r="BY326" s="144"/>
      <c r="BZ326" s="144"/>
      <c r="CA326" s="144"/>
      <c r="CB326" s="144"/>
      <c r="CC326" s="144"/>
      <c r="CD326" s="144"/>
      <c r="CE326" s="144"/>
      <c r="CF326" s="144"/>
      <c r="CG326" s="144"/>
    </row>
    <row r="327" spans="1:85" hidden="1" outlineLevel="3" x14ac:dyDescent="0.25">
      <c r="A327" s="105" t="s">
        <v>1753</v>
      </c>
      <c r="B327" s="105">
        <f>LEN(C327)</f>
        <v>6</v>
      </c>
      <c r="C327" s="105" t="s">
        <v>2110</v>
      </c>
      <c r="D327" s="105" t="s">
        <v>2111</v>
      </c>
      <c r="E327" s="26">
        <f>X327</f>
        <v>0</v>
      </c>
      <c r="F327" s="26">
        <f>AJ327</f>
        <v>0</v>
      </c>
      <c r="G327" s="26">
        <f>AV327</f>
        <v>0</v>
      </c>
      <c r="H327" s="26">
        <f>BH327</f>
        <v>0</v>
      </c>
      <c r="I327" s="26">
        <f>BD327</f>
        <v>0</v>
      </c>
      <c r="J327" s="26">
        <f>BP327</f>
        <v>-739432</v>
      </c>
      <c r="K327" s="26">
        <f>CG327</f>
        <v>0</v>
      </c>
      <c r="L327" s="150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>
        <v>-739432</v>
      </c>
      <c r="BQ327" s="26"/>
      <c r="BR327" s="26"/>
      <c r="BS327" s="26"/>
      <c r="BT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</row>
    <row r="328" spans="1:85" hidden="1" outlineLevel="3" x14ac:dyDescent="0.25">
      <c r="A328" s="105" t="s">
        <v>1753</v>
      </c>
      <c r="B328" s="105">
        <f t="shared" si="48"/>
        <v>6</v>
      </c>
      <c r="C328" s="105" t="s">
        <v>553</v>
      </c>
      <c r="D328" s="105" t="s">
        <v>554</v>
      </c>
      <c r="E328" s="26">
        <f t="shared" si="47"/>
        <v>0</v>
      </c>
      <c r="F328" s="26">
        <f t="shared" si="54"/>
        <v>-3487336</v>
      </c>
      <c r="G328" s="26">
        <f t="shared" si="55"/>
        <v>-50000</v>
      </c>
      <c r="H328" s="26">
        <f t="shared" si="51"/>
        <v>-10090</v>
      </c>
      <c r="I328" s="26">
        <f t="shared" si="56"/>
        <v>0</v>
      </c>
      <c r="J328" s="26">
        <f t="shared" si="57"/>
        <v>-550000</v>
      </c>
      <c r="K328" s="26">
        <f t="shared" si="46"/>
        <v>0</v>
      </c>
      <c r="L328" s="150"/>
      <c r="M328" s="26">
        <v>0</v>
      </c>
      <c r="N328" s="26">
        <v>0</v>
      </c>
      <c r="O328" s="26">
        <v>0</v>
      </c>
      <c r="P328" s="26">
        <v>0</v>
      </c>
      <c r="Q328" s="26">
        <v>0</v>
      </c>
      <c r="R328" s="26">
        <v>0</v>
      </c>
      <c r="S328" s="26">
        <v>0</v>
      </c>
      <c r="T328" s="26">
        <v>0</v>
      </c>
      <c r="U328" s="26">
        <v>0</v>
      </c>
      <c r="V328" s="26">
        <v>0</v>
      </c>
      <c r="W328" s="26">
        <v>0</v>
      </c>
      <c r="X328" s="26">
        <v>0</v>
      </c>
      <c r="Y328" s="26">
        <v>0</v>
      </c>
      <c r="Z328" s="26">
        <v>0</v>
      </c>
      <c r="AA328" s="26">
        <v>0</v>
      </c>
      <c r="AB328" s="26">
        <v>0</v>
      </c>
      <c r="AC328" s="26">
        <v>0</v>
      </c>
      <c r="AD328" s="26">
        <v>-2549000</v>
      </c>
      <c r="AE328" s="26">
        <v>-499000</v>
      </c>
      <c r="AF328" s="26">
        <v>-4248000</v>
      </c>
      <c r="AG328" s="26">
        <v>0</v>
      </c>
      <c r="AH328" s="26">
        <v>-1350000</v>
      </c>
      <c r="AI328" s="26">
        <v>-2594928</v>
      </c>
      <c r="AJ328" s="26">
        <v>-3487336</v>
      </c>
      <c r="AK328" s="26">
        <v>-3508336</v>
      </c>
      <c r="AL328" s="26">
        <v>-2550000</v>
      </c>
      <c r="AM328" s="26">
        <v>-1440000</v>
      </c>
      <c r="AN328" s="26">
        <v>-3070000</v>
      </c>
      <c r="AO328" s="26">
        <v>-3920000</v>
      </c>
      <c r="AP328" s="26">
        <v>-3410000</v>
      </c>
      <c r="AQ328" s="26">
        <v>0</v>
      </c>
      <c r="AR328" s="26">
        <v>-2050000</v>
      </c>
      <c r="AS328" s="26">
        <v>0</v>
      </c>
      <c r="AT328" s="26">
        <v>-400000</v>
      </c>
      <c r="AU328" s="26">
        <v>-1070000</v>
      </c>
      <c r="AV328" s="26">
        <v>-50000</v>
      </c>
      <c r="AW328" s="26">
        <v>-152500</v>
      </c>
      <c r="AX328" s="26">
        <v>-448400</v>
      </c>
      <c r="AY328" s="26">
        <v>0</v>
      </c>
      <c r="AZ328" s="26">
        <v>0</v>
      </c>
      <c r="BA328" s="26">
        <v>-380000</v>
      </c>
      <c r="BB328" s="26">
        <v>0</v>
      </c>
      <c r="BC328" s="26">
        <v>0</v>
      </c>
      <c r="BD328" s="26">
        <v>0</v>
      </c>
      <c r="BE328" s="26">
        <v>0</v>
      </c>
      <c r="BF328" s="26">
        <v>-380000</v>
      </c>
      <c r="BG328" s="26">
        <v>0</v>
      </c>
      <c r="BH328" s="26">
        <v>-10090</v>
      </c>
      <c r="BI328" s="26">
        <v>0</v>
      </c>
      <c r="BJ328" s="26">
        <v>-150000</v>
      </c>
      <c r="BK328" s="26">
        <v>-17300</v>
      </c>
      <c r="BL328" s="26">
        <v>-620000</v>
      </c>
      <c r="BM328" s="26">
        <v>0</v>
      </c>
      <c r="BN328" s="26">
        <v>-974743</v>
      </c>
      <c r="BO328" s="26">
        <v>-3069000</v>
      </c>
      <c r="BP328" s="26">
        <v>-550000</v>
      </c>
      <c r="BQ328" s="26"/>
      <c r="BR328" s="26"/>
      <c r="BS328" s="26"/>
      <c r="BT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</row>
    <row r="329" spans="1:85" hidden="1" outlineLevel="3" x14ac:dyDescent="0.25">
      <c r="A329" s="105" t="s">
        <v>1753</v>
      </c>
      <c r="B329" s="105">
        <f t="shared" si="48"/>
        <v>6</v>
      </c>
      <c r="C329" s="105" t="s">
        <v>555</v>
      </c>
      <c r="D329" s="105" t="s">
        <v>556</v>
      </c>
      <c r="E329" s="26">
        <f t="shared" si="47"/>
        <v>0</v>
      </c>
      <c r="F329" s="26">
        <f t="shared" si="54"/>
        <v>-4940104</v>
      </c>
      <c r="G329" s="26">
        <f t="shared" si="55"/>
        <v>-5670356</v>
      </c>
      <c r="H329" s="26">
        <f t="shared" si="51"/>
        <v>-10116352</v>
      </c>
      <c r="I329" s="26">
        <f t="shared" si="56"/>
        <v>-3797208</v>
      </c>
      <c r="J329" s="26">
        <f t="shared" si="57"/>
        <v>-12327501</v>
      </c>
      <c r="K329" s="26">
        <f t="shared" si="46"/>
        <v>0</v>
      </c>
      <c r="L329" s="150"/>
      <c r="M329" s="26">
        <v>0</v>
      </c>
      <c r="N329" s="26">
        <v>0</v>
      </c>
      <c r="O329" s="26">
        <v>0</v>
      </c>
      <c r="P329" s="26">
        <v>0</v>
      </c>
      <c r="Q329" s="26">
        <v>0</v>
      </c>
      <c r="R329" s="26">
        <v>0</v>
      </c>
      <c r="S329" s="26">
        <v>0</v>
      </c>
      <c r="T329" s="26">
        <v>0</v>
      </c>
      <c r="U329" s="26">
        <v>0</v>
      </c>
      <c r="V329" s="26">
        <v>0</v>
      </c>
      <c r="W329" s="26">
        <v>0</v>
      </c>
      <c r="X329" s="26">
        <v>0</v>
      </c>
      <c r="Y329" s="26">
        <v>0</v>
      </c>
      <c r="Z329" s="26">
        <v>0</v>
      </c>
      <c r="AA329" s="26">
        <v>0</v>
      </c>
      <c r="AB329" s="26">
        <v>0</v>
      </c>
      <c r="AC329" s="26">
        <v>0</v>
      </c>
      <c r="AD329" s="26">
        <v>-8277746</v>
      </c>
      <c r="AE329" s="26">
        <v>-1903438</v>
      </c>
      <c r="AF329" s="26">
        <v>-3035968</v>
      </c>
      <c r="AG329" s="26">
        <v>-155042</v>
      </c>
      <c r="AH329" s="26">
        <v>-1314525</v>
      </c>
      <c r="AI329" s="26">
        <v>-3369390</v>
      </c>
      <c r="AJ329" s="26">
        <v>-4940104</v>
      </c>
      <c r="AK329" s="26">
        <v>-2189539</v>
      </c>
      <c r="AL329" s="26">
        <v>-2140814</v>
      </c>
      <c r="AM329" s="26">
        <v>-711629</v>
      </c>
      <c r="AN329" s="26">
        <v>-2336624</v>
      </c>
      <c r="AO329" s="26">
        <v>-2902456</v>
      </c>
      <c r="AP329" s="26">
        <v>-7091075</v>
      </c>
      <c r="AQ329" s="26">
        <v>-5642571</v>
      </c>
      <c r="AR329" s="26">
        <v>-3911752</v>
      </c>
      <c r="AS329" s="26">
        <v>-688121</v>
      </c>
      <c r="AT329" s="26">
        <v>-1957650</v>
      </c>
      <c r="AU329" s="26">
        <v>-4028875</v>
      </c>
      <c r="AV329" s="26">
        <v>-5670356</v>
      </c>
      <c r="AW329" s="26">
        <v>-6740266</v>
      </c>
      <c r="AX329" s="26">
        <v>-7463950</v>
      </c>
      <c r="AY329" s="26">
        <v>-3369992</v>
      </c>
      <c r="AZ329" s="26">
        <v>-3063832</v>
      </c>
      <c r="BA329" s="26">
        <v>-5867964</v>
      </c>
      <c r="BB329" s="26">
        <v>-3536206</v>
      </c>
      <c r="BC329" s="26">
        <v>-4373564</v>
      </c>
      <c r="BD329" s="26">
        <v>-3797208</v>
      </c>
      <c r="BE329" s="26">
        <v>-3622695</v>
      </c>
      <c r="BF329" s="26">
        <v>-10866951</v>
      </c>
      <c r="BG329" s="26">
        <v>-9401819</v>
      </c>
      <c r="BH329" s="26">
        <v>-10116352</v>
      </c>
      <c r="BI329" s="26">
        <v>-11857498</v>
      </c>
      <c r="BJ329" s="26">
        <v>-14224895</v>
      </c>
      <c r="BK329" s="26">
        <v>-11803928</v>
      </c>
      <c r="BL329" s="26">
        <v>-10933784</v>
      </c>
      <c r="BM329" s="26">
        <v>-13434872</v>
      </c>
      <c r="BN329" s="26">
        <v>-11556236</v>
      </c>
      <c r="BO329" s="26">
        <v>-17446862</v>
      </c>
      <c r="BP329" s="26">
        <v>-12327501</v>
      </c>
      <c r="BQ329" s="26"/>
      <c r="BR329" s="26"/>
      <c r="BS329" s="26"/>
      <c r="BT329" s="26"/>
      <c r="BU329" s="205" t="s">
        <v>2093</v>
      </c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</row>
    <row r="330" spans="1:85" hidden="1" outlineLevel="3" x14ac:dyDescent="0.25">
      <c r="A330" s="105" t="s">
        <v>1753</v>
      </c>
      <c r="B330" s="105">
        <f t="shared" si="48"/>
        <v>6</v>
      </c>
      <c r="C330" s="105" t="s">
        <v>557</v>
      </c>
      <c r="D330" s="105" t="s">
        <v>558</v>
      </c>
      <c r="E330" s="26">
        <f t="shared" si="47"/>
        <v>0</v>
      </c>
      <c r="F330" s="26">
        <f t="shared" si="54"/>
        <v>-4585700</v>
      </c>
      <c r="G330" s="26">
        <f t="shared" si="55"/>
        <v>0</v>
      </c>
      <c r="H330" s="26">
        <f t="shared" si="51"/>
        <v>0</v>
      </c>
      <c r="I330" s="26">
        <f t="shared" si="56"/>
        <v>0</v>
      </c>
      <c r="J330" s="26">
        <f t="shared" si="57"/>
        <v>0</v>
      </c>
      <c r="K330" s="26">
        <f t="shared" si="46"/>
        <v>0</v>
      </c>
      <c r="L330" s="150"/>
      <c r="M330" s="26">
        <v>0</v>
      </c>
      <c r="N330" s="26">
        <v>0</v>
      </c>
      <c r="O330" s="26">
        <v>0</v>
      </c>
      <c r="P330" s="26">
        <v>0</v>
      </c>
      <c r="Q330" s="26">
        <v>0</v>
      </c>
      <c r="R330" s="26">
        <v>0</v>
      </c>
      <c r="S330" s="26">
        <v>0</v>
      </c>
      <c r="T330" s="26">
        <v>0</v>
      </c>
      <c r="U330" s="26">
        <v>0</v>
      </c>
      <c r="V330" s="26">
        <v>0</v>
      </c>
      <c r="W330" s="26">
        <v>0</v>
      </c>
      <c r="X330" s="26">
        <v>0</v>
      </c>
      <c r="Y330" s="26">
        <v>0</v>
      </c>
      <c r="Z330" s="26">
        <v>0</v>
      </c>
      <c r="AA330" s="26">
        <v>0</v>
      </c>
      <c r="AB330" s="26">
        <v>0</v>
      </c>
      <c r="AC330" s="26">
        <v>0</v>
      </c>
      <c r="AD330" s="26">
        <v>0</v>
      </c>
      <c r="AE330" s="26">
        <v>0</v>
      </c>
      <c r="AF330" s="26">
        <v>0</v>
      </c>
      <c r="AG330" s="26">
        <v>0</v>
      </c>
      <c r="AH330" s="26">
        <v>0</v>
      </c>
      <c r="AI330" s="26">
        <v>0</v>
      </c>
      <c r="AJ330" s="26">
        <v>-4585700</v>
      </c>
      <c r="AK330" s="26">
        <v>-4500164</v>
      </c>
      <c r="AL330" s="26">
        <v>-4190106</v>
      </c>
      <c r="AM330" s="26">
        <v>-4241917</v>
      </c>
      <c r="AN330" s="26">
        <v>-4350644</v>
      </c>
      <c r="AO330" s="26">
        <v>-4984533</v>
      </c>
      <c r="AP330" s="26">
        <v>-5318554</v>
      </c>
      <c r="AQ330" s="26">
        <v>0</v>
      </c>
      <c r="AR330" s="26">
        <v>-5338540</v>
      </c>
      <c r="AS330" s="26">
        <v>0</v>
      </c>
      <c r="AT330" s="26">
        <v>0</v>
      </c>
      <c r="AU330" s="26">
        <v>0</v>
      </c>
      <c r="AV330" s="26">
        <v>0</v>
      </c>
      <c r="AW330" s="26">
        <v>0</v>
      </c>
      <c r="AX330" s="26">
        <v>0</v>
      </c>
      <c r="AY330" s="26">
        <v>0</v>
      </c>
      <c r="AZ330" s="26">
        <v>0</v>
      </c>
      <c r="BA330" s="26">
        <v>0</v>
      </c>
      <c r="BB330" s="26">
        <v>0</v>
      </c>
      <c r="BC330" s="26">
        <v>0</v>
      </c>
      <c r="BD330" s="26">
        <v>0</v>
      </c>
      <c r="BE330" s="26">
        <v>0</v>
      </c>
      <c r="BF330" s="26">
        <v>0</v>
      </c>
      <c r="BG330" s="26">
        <v>0</v>
      </c>
      <c r="BH330" s="26">
        <v>0</v>
      </c>
      <c r="BI330" s="26">
        <v>0</v>
      </c>
      <c r="BJ330" s="26">
        <v>0</v>
      </c>
      <c r="BK330" s="26">
        <v>0</v>
      </c>
      <c r="BL330" s="26">
        <v>0</v>
      </c>
      <c r="BM330" s="26">
        <v>0</v>
      </c>
      <c r="BN330" s="26">
        <v>0</v>
      </c>
      <c r="BO330" s="26">
        <v>0</v>
      </c>
      <c r="BP330" s="26">
        <v>0</v>
      </c>
      <c r="BQ330" s="26"/>
      <c r="BR330" s="26"/>
      <c r="BS330" s="26"/>
      <c r="BT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</row>
    <row r="331" spans="1:85" hidden="1" outlineLevel="3" x14ac:dyDescent="0.25">
      <c r="A331" s="105" t="s">
        <v>1753</v>
      </c>
      <c r="B331" s="105">
        <f t="shared" si="48"/>
        <v>6</v>
      </c>
      <c r="C331" s="105" t="s">
        <v>559</v>
      </c>
      <c r="D331" s="105" t="s">
        <v>560</v>
      </c>
      <c r="E331" s="26">
        <f t="shared" si="47"/>
        <v>0</v>
      </c>
      <c r="F331" s="26">
        <f t="shared" si="54"/>
        <v>0</v>
      </c>
      <c r="G331" s="26">
        <f t="shared" si="55"/>
        <v>0</v>
      </c>
      <c r="H331" s="26">
        <f t="shared" si="51"/>
        <v>0</v>
      </c>
      <c r="I331" s="26">
        <f t="shared" si="56"/>
        <v>0</v>
      </c>
      <c r="J331" s="26">
        <f t="shared" si="57"/>
        <v>0</v>
      </c>
      <c r="K331" s="26">
        <f t="shared" ref="K331:K394" si="58">CG331</f>
        <v>0</v>
      </c>
      <c r="L331" s="150"/>
      <c r="M331" s="26">
        <v>0</v>
      </c>
      <c r="N331" s="26">
        <v>0</v>
      </c>
      <c r="O331" s="26">
        <v>0</v>
      </c>
      <c r="P331" s="26">
        <v>0</v>
      </c>
      <c r="Q331" s="26">
        <v>0</v>
      </c>
      <c r="R331" s="26">
        <v>0</v>
      </c>
      <c r="S331" s="26">
        <v>0</v>
      </c>
      <c r="T331" s="26">
        <v>0</v>
      </c>
      <c r="U331" s="26">
        <v>0</v>
      </c>
      <c r="V331" s="26">
        <v>0</v>
      </c>
      <c r="W331" s="26">
        <v>0</v>
      </c>
      <c r="X331" s="26">
        <v>0</v>
      </c>
      <c r="Y331" s="26">
        <v>-1343189</v>
      </c>
      <c r="Z331" s="26">
        <v>-158989</v>
      </c>
      <c r="AA331" s="26">
        <v>-158989</v>
      </c>
      <c r="AB331" s="26">
        <v>-158989</v>
      </c>
      <c r="AC331" s="26">
        <v>-158989</v>
      </c>
      <c r="AD331" s="26">
        <v>-158989</v>
      </c>
      <c r="AE331" s="26">
        <v>-158989</v>
      </c>
      <c r="AF331" s="26">
        <v>-158989</v>
      </c>
      <c r="AG331" s="26">
        <v>-158989</v>
      </c>
      <c r="AH331" s="26">
        <v>0</v>
      </c>
      <c r="AI331" s="26">
        <v>0</v>
      </c>
      <c r="AJ331" s="26">
        <v>0</v>
      </c>
      <c r="AK331" s="26">
        <v>0</v>
      </c>
      <c r="AL331" s="26">
        <v>0</v>
      </c>
      <c r="AM331" s="26">
        <v>0</v>
      </c>
      <c r="AN331" s="26">
        <v>0</v>
      </c>
      <c r="AO331" s="26">
        <v>0</v>
      </c>
      <c r="AP331" s="26">
        <v>0</v>
      </c>
      <c r="AQ331" s="26">
        <v>0</v>
      </c>
      <c r="AR331" s="26">
        <v>0</v>
      </c>
      <c r="AS331" s="26">
        <v>0</v>
      </c>
      <c r="AT331" s="26">
        <v>0</v>
      </c>
      <c r="AU331" s="26">
        <v>0</v>
      </c>
      <c r="AV331" s="26">
        <v>0</v>
      </c>
      <c r="AW331" s="26">
        <v>0</v>
      </c>
      <c r="AX331" s="26">
        <v>0</v>
      </c>
      <c r="AY331" s="26">
        <v>0</v>
      </c>
      <c r="AZ331" s="26">
        <v>0</v>
      </c>
      <c r="BA331" s="26">
        <v>0</v>
      </c>
      <c r="BB331" s="26">
        <v>0</v>
      </c>
      <c r="BC331" s="26">
        <v>0</v>
      </c>
      <c r="BD331" s="26">
        <v>0</v>
      </c>
      <c r="BE331" s="26">
        <v>0</v>
      </c>
      <c r="BF331" s="26">
        <v>0</v>
      </c>
      <c r="BG331" s="26">
        <v>0</v>
      </c>
      <c r="BH331" s="26">
        <v>0</v>
      </c>
      <c r="BI331" s="26">
        <v>0</v>
      </c>
      <c r="BJ331" s="26">
        <v>0</v>
      </c>
      <c r="BK331" s="26">
        <v>0</v>
      </c>
      <c r="BL331" s="26">
        <v>0</v>
      </c>
      <c r="BM331" s="26">
        <v>0</v>
      </c>
      <c r="BN331" s="26">
        <v>0</v>
      </c>
      <c r="BO331" s="26">
        <v>0</v>
      </c>
      <c r="BP331" s="26">
        <v>0</v>
      </c>
      <c r="BQ331" s="26"/>
      <c r="BR331" s="26"/>
      <c r="BS331" s="26"/>
      <c r="BT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</row>
    <row r="332" spans="1:85" hidden="1" outlineLevel="2" collapsed="1" x14ac:dyDescent="0.25">
      <c r="A332" s="103" t="s">
        <v>1753</v>
      </c>
      <c r="B332" s="103">
        <f t="shared" si="48"/>
        <v>4</v>
      </c>
      <c r="C332" s="103" t="s">
        <v>561</v>
      </c>
      <c r="D332" s="103" t="s">
        <v>562</v>
      </c>
      <c r="E332" s="104">
        <f t="shared" si="47"/>
        <v>0</v>
      </c>
      <c r="F332" s="104">
        <f t="shared" si="54"/>
        <v>0</v>
      </c>
      <c r="G332" s="104">
        <f t="shared" si="55"/>
        <v>0</v>
      </c>
      <c r="H332" s="104">
        <f t="shared" si="51"/>
        <v>0</v>
      </c>
      <c r="I332" s="104">
        <f t="shared" si="56"/>
        <v>0</v>
      </c>
      <c r="J332" s="104">
        <f t="shared" si="57"/>
        <v>0</v>
      </c>
      <c r="K332" s="104">
        <f t="shared" si="58"/>
        <v>0</v>
      </c>
      <c r="L332" s="150"/>
      <c r="M332" s="104">
        <v>0</v>
      </c>
      <c r="N332" s="104">
        <v>0</v>
      </c>
      <c r="O332" s="104">
        <v>0</v>
      </c>
      <c r="P332" s="104">
        <v>0</v>
      </c>
      <c r="Q332" s="104">
        <v>0</v>
      </c>
      <c r="R332" s="104">
        <v>0</v>
      </c>
      <c r="S332" s="104">
        <v>0</v>
      </c>
      <c r="T332" s="104">
        <v>0</v>
      </c>
      <c r="U332" s="104">
        <v>0</v>
      </c>
      <c r="V332" s="104">
        <v>0</v>
      </c>
      <c r="W332" s="104">
        <v>0</v>
      </c>
      <c r="X332" s="104">
        <v>0</v>
      </c>
      <c r="Y332" s="104">
        <v>0</v>
      </c>
      <c r="Z332" s="104">
        <v>0</v>
      </c>
      <c r="AA332" s="104">
        <v>0</v>
      </c>
      <c r="AB332" s="104">
        <v>0</v>
      </c>
      <c r="AC332" s="104">
        <v>0</v>
      </c>
      <c r="AD332" s="104">
        <v>0</v>
      </c>
      <c r="AE332" s="104">
        <v>0</v>
      </c>
      <c r="AF332" s="104">
        <v>0</v>
      </c>
      <c r="AG332" s="104">
        <v>0</v>
      </c>
      <c r="AH332" s="104">
        <v>0</v>
      </c>
      <c r="AI332" s="104">
        <v>0</v>
      </c>
      <c r="AJ332" s="104">
        <v>0</v>
      </c>
      <c r="AK332" s="104">
        <v>0</v>
      </c>
      <c r="AL332" s="104">
        <v>0</v>
      </c>
      <c r="AM332" s="104">
        <v>-90000000</v>
      </c>
      <c r="AN332" s="104">
        <v>0</v>
      </c>
      <c r="AO332" s="104">
        <v>0</v>
      </c>
      <c r="AP332" s="104">
        <v>0</v>
      </c>
      <c r="AQ332" s="104">
        <v>0</v>
      </c>
      <c r="AR332" s="104">
        <v>0</v>
      </c>
      <c r="AS332" s="104">
        <v>0</v>
      </c>
      <c r="AT332" s="104">
        <v>0</v>
      </c>
      <c r="AU332" s="104">
        <v>0</v>
      </c>
      <c r="AV332" s="104">
        <v>0</v>
      </c>
      <c r="AW332" s="104">
        <v>0</v>
      </c>
      <c r="AX332" s="104">
        <v>0</v>
      </c>
      <c r="AY332" s="104">
        <v>0</v>
      </c>
      <c r="AZ332" s="104">
        <v>0</v>
      </c>
      <c r="BA332" s="104">
        <v>0</v>
      </c>
      <c r="BB332" s="104">
        <v>0</v>
      </c>
      <c r="BC332" s="104">
        <v>0</v>
      </c>
      <c r="BD332" s="104">
        <v>0</v>
      </c>
      <c r="BE332" s="104">
        <v>0</v>
      </c>
      <c r="BF332" s="104">
        <v>0</v>
      </c>
      <c r="BG332" s="104">
        <v>0</v>
      </c>
      <c r="BH332" s="104">
        <v>0</v>
      </c>
      <c r="BI332" s="104">
        <v>0</v>
      </c>
      <c r="BJ332" s="104">
        <v>0</v>
      </c>
      <c r="BK332" s="104">
        <v>0</v>
      </c>
      <c r="BL332" s="104">
        <v>0</v>
      </c>
      <c r="BM332" s="104">
        <v>0</v>
      </c>
      <c r="BN332" s="104">
        <v>0</v>
      </c>
      <c r="BO332" s="104">
        <v>0</v>
      </c>
      <c r="BP332" s="104">
        <v>0</v>
      </c>
      <c r="BQ332" s="104"/>
      <c r="BR332" s="104"/>
      <c r="BS332" s="104"/>
      <c r="BT332" s="104"/>
      <c r="BV332" s="144"/>
      <c r="BW332" s="144"/>
      <c r="BX332" s="144"/>
      <c r="BY332" s="144"/>
      <c r="BZ332" s="144"/>
      <c r="CA332" s="144"/>
      <c r="CB332" s="144"/>
      <c r="CC332" s="144"/>
      <c r="CD332" s="144"/>
      <c r="CE332" s="144"/>
      <c r="CF332" s="144"/>
      <c r="CG332" s="144"/>
    </row>
    <row r="333" spans="1:85" hidden="1" outlineLevel="3" x14ac:dyDescent="0.25">
      <c r="A333" s="105" t="s">
        <v>1753</v>
      </c>
      <c r="B333" s="105">
        <f t="shared" si="48"/>
        <v>6</v>
      </c>
      <c r="C333" s="105" t="s">
        <v>563</v>
      </c>
      <c r="D333" s="105" t="s">
        <v>564</v>
      </c>
      <c r="E333" s="26">
        <f t="shared" si="47"/>
        <v>0</v>
      </c>
      <c r="F333" s="26">
        <f t="shared" si="54"/>
        <v>0</v>
      </c>
      <c r="G333" s="26">
        <f t="shared" si="55"/>
        <v>0</v>
      </c>
      <c r="H333" s="26">
        <f t="shared" si="51"/>
        <v>0</v>
      </c>
      <c r="I333" s="26">
        <f t="shared" si="56"/>
        <v>0</v>
      </c>
      <c r="J333" s="26">
        <f t="shared" si="57"/>
        <v>0</v>
      </c>
      <c r="K333" s="26">
        <f t="shared" si="58"/>
        <v>0</v>
      </c>
      <c r="L333" s="150"/>
      <c r="M333" s="26">
        <v>0</v>
      </c>
      <c r="N333" s="26">
        <v>0</v>
      </c>
      <c r="O333" s="26">
        <v>0</v>
      </c>
      <c r="P333" s="26">
        <v>0</v>
      </c>
      <c r="Q333" s="26">
        <v>0</v>
      </c>
      <c r="R333" s="26">
        <v>0</v>
      </c>
      <c r="S333" s="26">
        <v>0</v>
      </c>
      <c r="T333" s="26">
        <v>0</v>
      </c>
      <c r="U333" s="26">
        <v>0</v>
      </c>
      <c r="V333" s="26">
        <v>0</v>
      </c>
      <c r="W333" s="26">
        <v>0</v>
      </c>
      <c r="X333" s="26">
        <v>0</v>
      </c>
      <c r="Y333" s="26">
        <v>0</v>
      </c>
      <c r="Z333" s="26">
        <v>0</v>
      </c>
      <c r="AA333" s="26">
        <v>0</v>
      </c>
      <c r="AB333" s="26">
        <v>0</v>
      </c>
      <c r="AC333" s="26">
        <v>0</v>
      </c>
      <c r="AD333" s="26">
        <v>0</v>
      </c>
      <c r="AE333" s="26">
        <v>0</v>
      </c>
      <c r="AF333" s="26">
        <v>0</v>
      </c>
      <c r="AG333" s="26">
        <v>0</v>
      </c>
      <c r="AH333" s="26">
        <v>0</v>
      </c>
      <c r="AI333" s="26">
        <v>0</v>
      </c>
      <c r="AJ333" s="26">
        <v>0</v>
      </c>
      <c r="AK333" s="26">
        <v>0</v>
      </c>
      <c r="AL333" s="26">
        <v>0</v>
      </c>
      <c r="AM333" s="26">
        <v>-90000000</v>
      </c>
      <c r="AN333" s="26">
        <v>0</v>
      </c>
      <c r="AO333" s="26">
        <v>0</v>
      </c>
      <c r="AP333" s="26">
        <v>0</v>
      </c>
      <c r="AQ333" s="26">
        <v>0</v>
      </c>
      <c r="AR333" s="26">
        <v>0</v>
      </c>
      <c r="AS333" s="26">
        <v>0</v>
      </c>
      <c r="AT333" s="26">
        <v>0</v>
      </c>
      <c r="AU333" s="26">
        <v>0</v>
      </c>
      <c r="AV333" s="26">
        <v>0</v>
      </c>
      <c r="AW333" s="26">
        <v>0</v>
      </c>
      <c r="AX333" s="26">
        <v>0</v>
      </c>
      <c r="AY333" s="26">
        <v>0</v>
      </c>
      <c r="AZ333" s="26">
        <v>0</v>
      </c>
      <c r="BA333" s="26">
        <v>0</v>
      </c>
      <c r="BB333" s="26">
        <v>0</v>
      </c>
      <c r="BC333" s="26">
        <v>0</v>
      </c>
      <c r="BD333" s="26">
        <v>0</v>
      </c>
      <c r="BE333" s="26">
        <v>0</v>
      </c>
      <c r="BF333" s="26">
        <v>0</v>
      </c>
      <c r="BG333" s="26">
        <v>0</v>
      </c>
      <c r="BH333" s="26">
        <v>0</v>
      </c>
      <c r="BI333" s="26">
        <v>0</v>
      </c>
      <c r="BJ333" s="26">
        <v>0</v>
      </c>
      <c r="BK333" s="26">
        <v>0</v>
      </c>
      <c r="BL333" s="26">
        <v>0</v>
      </c>
      <c r="BM333" s="26">
        <v>0</v>
      </c>
      <c r="BN333" s="26">
        <v>0</v>
      </c>
      <c r="BO333" s="26">
        <v>0</v>
      </c>
      <c r="BP333" s="26">
        <v>0</v>
      </c>
      <c r="BQ333" s="26"/>
      <c r="BR333" s="26"/>
      <c r="BS333" s="26"/>
      <c r="BT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</row>
    <row r="334" spans="1:85" hidden="1" outlineLevel="3" x14ac:dyDescent="0.25">
      <c r="A334" s="106" t="s">
        <v>1753</v>
      </c>
      <c r="B334" s="106">
        <f t="shared" si="48"/>
        <v>8</v>
      </c>
      <c r="C334" s="106" t="s">
        <v>565</v>
      </c>
      <c r="D334" s="106" t="s">
        <v>566</v>
      </c>
      <c r="E334" s="107">
        <f t="shared" si="47"/>
        <v>0</v>
      </c>
      <c r="F334" s="107">
        <f t="shared" si="54"/>
        <v>0</v>
      </c>
      <c r="G334" s="107">
        <f t="shared" si="55"/>
        <v>0</v>
      </c>
      <c r="H334" s="108">
        <f t="shared" si="51"/>
        <v>0</v>
      </c>
      <c r="I334" s="108">
        <f t="shared" si="56"/>
        <v>0</v>
      </c>
      <c r="J334" s="108">
        <f t="shared" si="57"/>
        <v>0</v>
      </c>
      <c r="K334" s="108">
        <f t="shared" si="58"/>
        <v>0</v>
      </c>
      <c r="L334" s="150"/>
      <c r="M334" s="108">
        <v>0</v>
      </c>
      <c r="N334" s="108">
        <v>0</v>
      </c>
      <c r="O334" s="108">
        <v>0</v>
      </c>
      <c r="P334" s="108">
        <v>0</v>
      </c>
      <c r="Q334" s="108">
        <v>0</v>
      </c>
      <c r="R334" s="108">
        <v>0</v>
      </c>
      <c r="S334" s="108">
        <v>0</v>
      </c>
      <c r="T334" s="108">
        <v>0</v>
      </c>
      <c r="U334" s="108">
        <v>0</v>
      </c>
      <c r="V334" s="108">
        <v>0</v>
      </c>
      <c r="W334" s="108">
        <v>0</v>
      </c>
      <c r="X334" s="108">
        <v>0</v>
      </c>
      <c r="Y334" s="108">
        <v>0</v>
      </c>
      <c r="Z334" s="108">
        <v>0</v>
      </c>
      <c r="AA334" s="108">
        <v>0</v>
      </c>
      <c r="AB334" s="108">
        <v>0</v>
      </c>
      <c r="AC334" s="108">
        <v>0</v>
      </c>
      <c r="AD334" s="108">
        <v>0</v>
      </c>
      <c r="AE334" s="108">
        <v>0</v>
      </c>
      <c r="AF334" s="108">
        <v>0</v>
      </c>
      <c r="AG334" s="108">
        <v>0</v>
      </c>
      <c r="AH334" s="108">
        <v>0</v>
      </c>
      <c r="AI334" s="108">
        <v>0</v>
      </c>
      <c r="AJ334" s="108">
        <v>0</v>
      </c>
      <c r="AK334" s="108">
        <v>0</v>
      </c>
      <c r="AL334" s="108">
        <v>0</v>
      </c>
      <c r="AM334" s="108">
        <v>0</v>
      </c>
      <c r="AN334" s="108">
        <v>0</v>
      </c>
      <c r="AO334" s="108">
        <v>0</v>
      </c>
      <c r="AP334" s="108">
        <v>0</v>
      </c>
      <c r="AQ334" s="108">
        <v>0</v>
      </c>
      <c r="AR334" s="108">
        <v>0</v>
      </c>
      <c r="AS334" s="108">
        <v>0</v>
      </c>
      <c r="AT334" s="108">
        <v>0</v>
      </c>
      <c r="AU334" s="108">
        <v>0</v>
      </c>
      <c r="AV334" s="108">
        <v>0</v>
      </c>
      <c r="AW334" s="108">
        <v>0</v>
      </c>
      <c r="AX334" s="108">
        <v>0</v>
      </c>
      <c r="AY334" s="108">
        <v>0</v>
      </c>
      <c r="AZ334" s="108">
        <v>0</v>
      </c>
      <c r="BA334" s="108">
        <v>0</v>
      </c>
      <c r="BB334" s="108">
        <v>0</v>
      </c>
      <c r="BC334" s="108">
        <v>0</v>
      </c>
      <c r="BD334" s="108">
        <v>0</v>
      </c>
      <c r="BE334" s="108">
        <v>0</v>
      </c>
      <c r="BF334" s="108">
        <v>0</v>
      </c>
      <c r="BG334" s="108">
        <v>0</v>
      </c>
      <c r="BH334" s="108">
        <v>0</v>
      </c>
      <c r="BI334" s="108">
        <v>0</v>
      </c>
      <c r="BJ334" s="108">
        <v>0</v>
      </c>
      <c r="BK334" s="108">
        <v>0</v>
      </c>
      <c r="BL334" s="108">
        <v>0</v>
      </c>
      <c r="BM334" s="108">
        <v>0</v>
      </c>
      <c r="BN334" s="108">
        <v>0</v>
      </c>
      <c r="BO334" s="108">
        <v>0</v>
      </c>
      <c r="BP334" s="108">
        <v>0</v>
      </c>
      <c r="BQ334" s="108"/>
      <c r="BR334" s="108"/>
      <c r="BS334" s="108"/>
      <c r="BT334" s="108"/>
      <c r="BV334" s="108"/>
      <c r="BW334" s="108"/>
      <c r="BX334" s="108"/>
      <c r="BY334" s="108"/>
      <c r="BZ334" s="108"/>
      <c r="CA334" s="108"/>
      <c r="CB334" s="108"/>
      <c r="CC334" s="108"/>
      <c r="CD334" s="108"/>
      <c r="CE334" s="108"/>
      <c r="CF334" s="108"/>
      <c r="CG334" s="108"/>
    </row>
    <row r="335" spans="1:85" hidden="1" outlineLevel="3" x14ac:dyDescent="0.25">
      <c r="A335" s="106" t="s">
        <v>1753</v>
      </c>
      <c r="B335" s="106">
        <f t="shared" si="48"/>
        <v>8</v>
      </c>
      <c r="C335" s="106" t="s">
        <v>567</v>
      </c>
      <c r="D335" s="106" t="s">
        <v>568</v>
      </c>
      <c r="E335" s="107">
        <f t="shared" ref="E335:E398" si="59">X335</f>
        <v>0</v>
      </c>
      <c r="F335" s="107">
        <f t="shared" si="54"/>
        <v>0</v>
      </c>
      <c r="G335" s="107">
        <f t="shared" si="55"/>
        <v>0</v>
      </c>
      <c r="H335" s="108">
        <f t="shared" si="51"/>
        <v>0</v>
      </c>
      <c r="I335" s="108">
        <f t="shared" si="56"/>
        <v>0</v>
      </c>
      <c r="J335" s="108">
        <f t="shared" si="57"/>
        <v>0</v>
      </c>
      <c r="K335" s="108">
        <f t="shared" si="58"/>
        <v>0</v>
      </c>
      <c r="L335" s="150"/>
      <c r="M335" s="108">
        <v>0</v>
      </c>
      <c r="N335" s="108">
        <v>0</v>
      </c>
      <c r="O335" s="108">
        <v>0</v>
      </c>
      <c r="P335" s="108">
        <v>0</v>
      </c>
      <c r="Q335" s="108">
        <v>0</v>
      </c>
      <c r="R335" s="108">
        <v>0</v>
      </c>
      <c r="S335" s="108">
        <v>0</v>
      </c>
      <c r="T335" s="108">
        <v>0</v>
      </c>
      <c r="U335" s="108">
        <v>0</v>
      </c>
      <c r="V335" s="108">
        <v>0</v>
      </c>
      <c r="W335" s="108">
        <v>0</v>
      </c>
      <c r="X335" s="108">
        <v>0</v>
      </c>
      <c r="Y335" s="108">
        <v>0</v>
      </c>
      <c r="Z335" s="108">
        <v>0</v>
      </c>
      <c r="AA335" s="108">
        <v>0</v>
      </c>
      <c r="AB335" s="108">
        <v>0</v>
      </c>
      <c r="AC335" s="108">
        <v>0</v>
      </c>
      <c r="AD335" s="108">
        <v>0</v>
      </c>
      <c r="AE335" s="108">
        <v>0</v>
      </c>
      <c r="AF335" s="108">
        <v>0</v>
      </c>
      <c r="AG335" s="108">
        <v>0</v>
      </c>
      <c r="AH335" s="108">
        <v>0</v>
      </c>
      <c r="AI335" s="108">
        <v>0</v>
      </c>
      <c r="AJ335" s="108">
        <v>0</v>
      </c>
      <c r="AK335" s="108">
        <v>0</v>
      </c>
      <c r="AL335" s="108">
        <v>0</v>
      </c>
      <c r="AM335" s="108">
        <v>-90000000</v>
      </c>
      <c r="AN335" s="108">
        <v>0</v>
      </c>
      <c r="AO335" s="108">
        <v>0</v>
      </c>
      <c r="AP335" s="108">
        <v>0</v>
      </c>
      <c r="AQ335" s="108">
        <v>0</v>
      </c>
      <c r="AR335" s="108">
        <v>0</v>
      </c>
      <c r="AS335" s="108">
        <v>0</v>
      </c>
      <c r="AT335" s="108">
        <v>0</v>
      </c>
      <c r="AU335" s="108">
        <v>0</v>
      </c>
      <c r="AV335" s="108">
        <v>0</v>
      </c>
      <c r="AW335" s="108">
        <v>0</v>
      </c>
      <c r="AX335" s="108">
        <v>0</v>
      </c>
      <c r="AY335" s="108">
        <v>0</v>
      </c>
      <c r="AZ335" s="108">
        <v>0</v>
      </c>
      <c r="BA335" s="108">
        <v>0</v>
      </c>
      <c r="BB335" s="108">
        <v>0</v>
      </c>
      <c r="BC335" s="108">
        <v>0</v>
      </c>
      <c r="BD335" s="108">
        <v>0</v>
      </c>
      <c r="BE335" s="108">
        <v>0</v>
      </c>
      <c r="BF335" s="108">
        <v>0</v>
      </c>
      <c r="BG335" s="108">
        <v>0</v>
      </c>
      <c r="BH335" s="108">
        <v>0</v>
      </c>
      <c r="BI335" s="108">
        <v>0</v>
      </c>
      <c r="BJ335" s="108">
        <v>0</v>
      </c>
      <c r="BK335" s="108">
        <v>0</v>
      </c>
      <c r="BL335" s="108">
        <v>0</v>
      </c>
      <c r="BM335" s="108">
        <v>0</v>
      </c>
      <c r="BN335" s="108">
        <v>0</v>
      </c>
      <c r="BO335" s="108">
        <v>0</v>
      </c>
      <c r="BP335" s="108">
        <v>0</v>
      </c>
      <c r="BQ335" s="108"/>
      <c r="BR335" s="108"/>
      <c r="BS335" s="108"/>
      <c r="BT335" s="108"/>
      <c r="BV335" s="108"/>
      <c r="BW335" s="108"/>
      <c r="BX335" s="108"/>
      <c r="BY335" s="108"/>
      <c r="BZ335" s="108"/>
      <c r="CA335" s="108"/>
      <c r="CB335" s="108"/>
      <c r="CC335" s="108"/>
      <c r="CD335" s="108"/>
      <c r="CE335" s="108"/>
      <c r="CF335" s="108"/>
      <c r="CG335" s="108"/>
    </row>
    <row r="336" spans="1:85" hidden="1" outlineLevel="2" collapsed="1" x14ac:dyDescent="0.25">
      <c r="A336" s="103" t="s">
        <v>1753</v>
      </c>
      <c r="B336" s="103">
        <f t="shared" ref="B336:B400" si="60">LEN(C336)</f>
        <v>4</v>
      </c>
      <c r="C336" s="103">
        <v>2360</v>
      </c>
      <c r="D336" s="103" t="s">
        <v>569</v>
      </c>
      <c r="E336" s="104">
        <f t="shared" si="59"/>
        <v>0</v>
      </c>
      <c r="F336" s="104">
        <f t="shared" si="54"/>
        <v>-1363795541</v>
      </c>
      <c r="G336" s="104">
        <f t="shared" si="55"/>
        <v>-71475119</v>
      </c>
      <c r="H336" s="104">
        <f t="shared" si="51"/>
        <v>-9273964</v>
      </c>
      <c r="I336" s="104">
        <f t="shared" si="56"/>
        <v>-35880612</v>
      </c>
      <c r="J336" s="104">
        <f t="shared" si="57"/>
        <v>-9273964</v>
      </c>
      <c r="K336" s="104">
        <f t="shared" si="58"/>
        <v>0</v>
      </c>
      <c r="L336" s="150"/>
      <c r="M336" s="104">
        <v>0</v>
      </c>
      <c r="N336" s="104">
        <v>0</v>
      </c>
      <c r="O336" s="104">
        <v>-2229993288</v>
      </c>
      <c r="P336" s="104">
        <v>-2229993288</v>
      </c>
      <c r="Q336" s="104">
        <v>-2229993288</v>
      </c>
      <c r="R336" s="104">
        <v>-2229993288</v>
      </c>
      <c r="S336" s="104">
        <v>-2229993288</v>
      </c>
      <c r="T336" s="104">
        <v>-1046912033</v>
      </c>
      <c r="U336" s="104">
        <v>-1046912033</v>
      </c>
      <c r="V336" s="104">
        <v>-1046912033</v>
      </c>
      <c r="W336" s="104">
        <v>-1046912033</v>
      </c>
      <c r="X336" s="104">
        <v>0</v>
      </c>
      <c r="Y336" s="104">
        <v>-13493229</v>
      </c>
      <c r="Z336" s="104">
        <v>-13493229</v>
      </c>
      <c r="AA336" s="104">
        <v>-4500865182</v>
      </c>
      <c r="AB336" s="104">
        <v>-3603508483</v>
      </c>
      <c r="AC336" s="104">
        <v>-3304389584</v>
      </c>
      <c r="AD336" s="104">
        <v>-3005270683</v>
      </c>
      <c r="AE336" s="104">
        <v>-3005270683</v>
      </c>
      <c r="AF336" s="104">
        <v>-1315813651</v>
      </c>
      <c r="AG336" s="104">
        <v>-1347799090</v>
      </c>
      <c r="AH336" s="104">
        <v>-1337799090</v>
      </c>
      <c r="AI336" s="104">
        <v>-1343490118</v>
      </c>
      <c r="AJ336" s="104">
        <v>-1363795541</v>
      </c>
      <c r="AK336" s="104">
        <v>-1363795541</v>
      </c>
      <c r="AL336" s="104">
        <v>-1363795541</v>
      </c>
      <c r="AM336" s="104">
        <v>-762908752</v>
      </c>
      <c r="AN336" s="104">
        <v>-2963795541</v>
      </c>
      <c r="AO336" s="104">
        <v>-2963795541</v>
      </c>
      <c r="AP336" s="104">
        <v>-2963795541</v>
      </c>
      <c r="AQ336" s="104">
        <v>-2963795541</v>
      </c>
      <c r="AR336" s="104">
        <v>-2933795541</v>
      </c>
      <c r="AS336" s="104">
        <v>-2933795541</v>
      </c>
      <c r="AT336" s="104">
        <v>-2783795541</v>
      </c>
      <c r="AU336" s="104">
        <v>-2733795541</v>
      </c>
      <c r="AV336" s="104">
        <v>-71475119</v>
      </c>
      <c r="AW336" s="104">
        <v>-71475119</v>
      </c>
      <c r="AX336" s="104">
        <v>-71475119</v>
      </c>
      <c r="AY336" s="104">
        <v>-35880612</v>
      </c>
      <c r="AZ336" s="104">
        <v>-35880612</v>
      </c>
      <c r="BA336" s="104">
        <v>-35880612</v>
      </c>
      <c r="BB336" s="104">
        <v>-35880612</v>
      </c>
      <c r="BC336" s="104">
        <v>-35880612</v>
      </c>
      <c r="BD336" s="104">
        <v>-35880612</v>
      </c>
      <c r="BE336" s="104">
        <v>-36376607</v>
      </c>
      <c r="BF336" s="104">
        <v>-9769975</v>
      </c>
      <c r="BG336" s="104">
        <v>-220482986</v>
      </c>
      <c r="BH336" s="104">
        <v>-9273964</v>
      </c>
      <c r="BI336" s="104">
        <v>-9273964</v>
      </c>
      <c r="BJ336" s="104">
        <v>-9273964</v>
      </c>
      <c r="BK336" s="104">
        <v>-9273964</v>
      </c>
      <c r="BL336" s="104">
        <v>-9273964</v>
      </c>
      <c r="BM336" s="104">
        <v>-9273964</v>
      </c>
      <c r="BN336" s="104">
        <v>-9273964</v>
      </c>
      <c r="BO336" s="104">
        <v>-9273964</v>
      </c>
      <c r="BP336" s="104">
        <v>-9273964</v>
      </c>
      <c r="BQ336" s="104"/>
      <c r="BR336" s="104"/>
      <c r="BS336" s="104"/>
      <c r="BT336" s="104"/>
      <c r="BU336" s="24" t="s">
        <v>2007</v>
      </c>
      <c r="BV336" s="144"/>
      <c r="BW336" s="144"/>
      <c r="BX336" s="144"/>
      <c r="BY336" s="144"/>
      <c r="BZ336" s="144"/>
      <c r="CA336" s="144"/>
      <c r="CB336" s="144"/>
      <c r="CC336" s="144"/>
      <c r="CD336" s="144"/>
      <c r="CE336" s="144"/>
      <c r="CF336" s="144"/>
      <c r="CG336" s="144"/>
    </row>
    <row r="337" spans="1:85" hidden="1" outlineLevel="3" x14ac:dyDescent="0.25">
      <c r="A337" s="105" t="s">
        <v>1753</v>
      </c>
      <c r="B337" s="105">
        <f t="shared" si="60"/>
        <v>6</v>
      </c>
      <c r="C337" s="105" t="s">
        <v>570</v>
      </c>
      <c r="D337" s="105" t="s">
        <v>571</v>
      </c>
      <c r="E337" s="26">
        <f t="shared" si="59"/>
        <v>0</v>
      </c>
      <c r="F337" s="26">
        <f t="shared" si="54"/>
        <v>-1292320422</v>
      </c>
      <c r="G337" s="26">
        <f t="shared" si="55"/>
        <v>0</v>
      </c>
      <c r="H337" s="26">
        <f t="shared" ref="H337:H401" si="61">BH337</f>
        <v>0</v>
      </c>
      <c r="I337" s="26">
        <f t="shared" si="56"/>
        <v>0</v>
      </c>
      <c r="J337" s="26">
        <f t="shared" si="57"/>
        <v>0</v>
      </c>
      <c r="K337" s="26">
        <f t="shared" si="58"/>
        <v>0</v>
      </c>
      <c r="L337" s="150"/>
      <c r="M337" s="26">
        <v>0</v>
      </c>
      <c r="N337" s="26">
        <v>0</v>
      </c>
      <c r="O337" s="26">
        <v>-2229993288</v>
      </c>
      <c r="P337" s="26">
        <v>-2229993288</v>
      </c>
      <c r="Q337" s="26">
        <v>-2229993288</v>
      </c>
      <c r="R337" s="26">
        <v>-2229993288</v>
      </c>
      <c r="S337" s="26">
        <v>-2229993288</v>
      </c>
      <c r="T337" s="26">
        <v>-1005000000</v>
      </c>
      <c r="U337" s="26">
        <v>-1005000000</v>
      </c>
      <c r="V337" s="26">
        <v>-1005000000</v>
      </c>
      <c r="W337" s="26">
        <v>-1005000000</v>
      </c>
      <c r="X337" s="26">
        <v>0</v>
      </c>
      <c r="Y337" s="26">
        <v>0</v>
      </c>
      <c r="Z337" s="26">
        <v>0</v>
      </c>
      <c r="AA337" s="26">
        <v>-4487371953</v>
      </c>
      <c r="AB337" s="26">
        <v>-3590015254</v>
      </c>
      <c r="AC337" s="26">
        <v>-3290896355</v>
      </c>
      <c r="AD337" s="26">
        <v>-2991777454</v>
      </c>
      <c r="AE337" s="26">
        <v>-2991777454</v>
      </c>
      <c r="AF337" s="26">
        <v>-1302320422</v>
      </c>
      <c r="AG337" s="26">
        <v>-1302320422</v>
      </c>
      <c r="AH337" s="26">
        <v>-1292320422</v>
      </c>
      <c r="AI337" s="26">
        <v>-1292320422</v>
      </c>
      <c r="AJ337" s="26">
        <v>-1292320422</v>
      </c>
      <c r="AK337" s="26">
        <v>-1292320422</v>
      </c>
      <c r="AL337" s="26">
        <v>-1292320422</v>
      </c>
      <c r="AM337" s="26">
        <v>-692320422</v>
      </c>
      <c r="AN337" s="26">
        <v>-2892320422</v>
      </c>
      <c r="AO337" s="26">
        <v>-2892320422</v>
      </c>
      <c r="AP337" s="26">
        <v>-2892320422</v>
      </c>
      <c r="AQ337" s="26">
        <v>-2892320422</v>
      </c>
      <c r="AR337" s="26">
        <v>-2862320422</v>
      </c>
      <c r="AS337" s="26">
        <v>-2862320422</v>
      </c>
      <c r="AT337" s="26">
        <v>-2712320422</v>
      </c>
      <c r="AU337" s="26">
        <v>-2662320422</v>
      </c>
      <c r="AV337" s="26">
        <v>0</v>
      </c>
      <c r="AW337" s="26">
        <v>0</v>
      </c>
      <c r="AX337" s="26">
        <v>0</v>
      </c>
      <c r="AY337" s="26">
        <v>0</v>
      </c>
      <c r="AZ337" s="26">
        <v>0</v>
      </c>
      <c r="BA337" s="26">
        <v>0</v>
      </c>
      <c r="BB337" s="26">
        <v>0</v>
      </c>
      <c r="BC337" s="26">
        <v>0</v>
      </c>
      <c r="BD337" s="26">
        <v>0</v>
      </c>
      <c r="BE337" s="26">
        <v>0</v>
      </c>
      <c r="BF337" s="26">
        <v>0</v>
      </c>
      <c r="BG337" s="26">
        <v>-168800000</v>
      </c>
      <c r="BH337" s="26">
        <v>0</v>
      </c>
      <c r="BI337" s="26">
        <v>0</v>
      </c>
      <c r="BJ337" s="26">
        <v>0</v>
      </c>
      <c r="BK337" s="26">
        <v>0</v>
      </c>
      <c r="BL337" s="26">
        <v>0</v>
      </c>
      <c r="BM337" s="26">
        <v>0</v>
      </c>
      <c r="BN337" s="26">
        <v>0</v>
      </c>
      <c r="BO337" s="26">
        <v>0</v>
      </c>
      <c r="BP337" s="26">
        <v>0</v>
      </c>
      <c r="BQ337" s="26"/>
      <c r="BR337" s="26"/>
      <c r="BS337" s="26"/>
      <c r="BT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</row>
    <row r="338" spans="1:85" hidden="1" outlineLevel="3" x14ac:dyDescent="0.25">
      <c r="A338" s="105" t="s">
        <v>1753</v>
      </c>
      <c r="B338" s="105">
        <f t="shared" si="60"/>
        <v>6</v>
      </c>
      <c r="C338" s="105" t="s">
        <v>572</v>
      </c>
      <c r="D338" s="105" t="s">
        <v>573</v>
      </c>
      <c r="E338" s="26">
        <f t="shared" si="59"/>
        <v>0</v>
      </c>
      <c r="F338" s="26">
        <f t="shared" si="54"/>
        <v>-71475119</v>
      </c>
      <c r="G338" s="26">
        <f t="shared" si="55"/>
        <v>-71475119</v>
      </c>
      <c r="H338" s="26">
        <f t="shared" si="61"/>
        <v>-9273964</v>
      </c>
      <c r="I338" s="26">
        <f t="shared" si="56"/>
        <v>-35880612</v>
      </c>
      <c r="J338" s="26">
        <f t="shared" si="57"/>
        <v>-9273964</v>
      </c>
      <c r="K338" s="26">
        <f t="shared" si="58"/>
        <v>0</v>
      </c>
      <c r="L338" s="150"/>
      <c r="M338" s="26">
        <v>0</v>
      </c>
      <c r="N338" s="26">
        <v>0</v>
      </c>
      <c r="O338" s="26">
        <v>0</v>
      </c>
      <c r="P338" s="26">
        <v>0</v>
      </c>
      <c r="Q338" s="26">
        <v>0</v>
      </c>
      <c r="R338" s="26">
        <v>0</v>
      </c>
      <c r="S338" s="26">
        <v>0</v>
      </c>
      <c r="T338" s="26">
        <v>-41912033</v>
      </c>
      <c r="U338" s="26">
        <v>-41912033</v>
      </c>
      <c r="V338" s="26">
        <v>-41912033</v>
      </c>
      <c r="W338" s="26">
        <v>-41912033</v>
      </c>
      <c r="X338" s="26">
        <v>0</v>
      </c>
      <c r="Y338" s="26">
        <v>-13493229</v>
      </c>
      <c r="Z338" s="26">
        <v>-13493229</v>
      </c>
      <c r="AA338" s="26">
        <v>-13493229</v>
      </c>
      <c r="AB338" s="26">
        <v>-13493229</v>
      </c>
      <c r="AC338" s="26">
        <v>-13493229</v>
      </c>
      <c r="AD338" s="26">
        <v>-13493229</v>
      </c>
      <c r="AE338" s="26">
        <v>-13493229</v>
      </c>
      <c r="AF338" s="26">
        <v>-13493229</v>
      </c>
      <c r="AG338" s="26">
        <v>-45478668</v>
      </c>
      <c r="AH338" s="26">
        <v>-45478668</v>
      </c>
      <c r="AI338" s="26">
        <v>-51169696</v>
      </c>
      <c r="AJ338" s="26">
        <v>-71475119</v>
      </c>
      <c r="AK338" s="26">
        <v>-71475119</v>
      </c>
      <c r="AL338" s="26">
        <v>-71475119</v>
      </c>
      <c r="AM338" s="26">
        <v>-70588330</v>
      </c>
      <c r="AN338" s="26">
        <v>-71475119</v>
      </c>
      <c r="AO338" s="26">
        <v>-71475119</v>
      </c>
      <c r="AP338" s="26">
        <v>-71475119</v>
      </c>
      <c r="AQ338" s="26">
        <v>-71475119</v>
      </c>
      <c r="AR338" s="26">
        <v>-71475119</v>
      </c>
      <c r="AS338" s="26">
        <v>-71475119</v>
      </c>
      <c r="AT338" s="26">
        <v>-71475119</v>
      </c>
      <c r="AU338" s="26">
        <v>-71475119</v>
      </c>
      <c r="AV338" s="26">
        <v>-71475119</v>
      </c>
      <c r="AW338" s="26">
        <v>-71475119</v>
      </c>
      <c r="AX338" s="26">
        <v>-71475119</v>
      </c>
      <c r="AY338" s="26">
        <v>-35880612</v>
      </c>
      <c r="AZ338" s="26">
        <v>-35880612</v>
      </c>
      <c r="BA338" s="26">
        <v>-35880612</v>
      </c>
      <c r="BB338" s="26">
        <v>-35880612</v>
      </c>
      <c r="BC338" s="26">
        <v>-35880612</v>
      </c>
      <c r="BD338" s="26">
        <v>-35880612</v>
      </c>
      <c r="BE338" s="26">
        <v>-36376607</v>
      </c>
      <c r="BF338" s="26">
        <v>-9769975</v>
      </c>
      <c r="BG338" s="26">
        <v>-51682986</v>
      </c>
      <c r="BH338" s="26">
        <v>-9273964</v>
      </c>
      <c r="BI338" s="26">
        <v>-9273964</v>
      </c>
      <c r="BJ338" s="26">
        <v>-9273964</v>
      </c>
      <c r="BK338" s="26">
        <v>-9273964</v>
      </c>
      <c r="BL338" s="26">
        <v>-9273964</v>
      </c>
      <c r="BM338" s="26">
        <v>-9273964</v>
      </c>
      <c r="BN338" s="26">
        <v>-9273964</v>
      </c>
      <c r="BO338" s="26">
        <v>-9273964</v>
      </c>
      <c r="BP338" s="26">
        <v>-9273964</v>
      </c>
      <c r="BQ338" s="26"/>
      <c r="BR338" s="26"/>
      <c r="BS338" s="26"/>
      <c r="BT338" s="26"/>
      <c r="BU338" s="205" t="s">
        <v>2093</v>
      </c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</row>
    <row r="339" spans="1:85" hidden="1" outlineLevel="2" collapsed="1" x14ac:dyDescent="0.25">
      <c r="A339" s="103" t="s">
        <v>1753</v>
      </c>
      <c r="B339" s="103">
        <f t="shared" si="60"/>
        <v>4</v>
      </c>
      <c r="C339" s="103" t="s">
        <v>574</v>
      </c>
      <c r="D339" s="103" t="s">
        <v>575</v>
      </c>
      <c r="E339" s="104">
        <f t="shared" si="59"/>
        <v>-80926917</v>
      </c>
      <c r="F339" s="104">
        <f t="shared" si="54"/>
        <v>-134860354</v>
      </c>
      <c r="G339" s="104">
        <f t="shared" si="55"/>
        <v>-161744285</v>
      </c>
      <c r="H339" s="104">
        <f t="shared" si="61"/>
        <v>-257110169.19999999</v>
      </c>
      <c r="I339" s="104">
        <f t="shared" si="56"/>
        <v>-177142677.19999999</v>
      </c>
      <c r="J339" s="104">
        <f t="shared" si="57"/>
        <v>-95271838.200000003</v>
      </c>
      <c r="K339" s="104">
        <f t="shared" si="58"/>
        <v>0</v>
      </c>
      <c r="L339" s="150"/>
      <c r="M339" s="104">
        <v>-31541325</v>
      </c>
      <c r="N339" s="104">
        <v>-40401841</v>
      </c>
      <c r="O339" s="104">
        <v>-37045852</v>
      </c>
      <c r="P339" s="104">
        <v>-36292494</v>
      </c>
      <c r="Q339" s="104">
        <v>-44101851</v>
      </c>
      <c r="R339" s="104">
        <v>-46275429</v>
      </c>
      <c r="S339" s="104">
        <v>-38420436</v>
      </c>
      <c r="T339" s="104">
        <v>-44443441</v>
      </c>
      <c r="U339" s="104">
        <v>-40701685</v>
      </c>
      <c r="V339" s="104">
        <v>-49557828</v>
      </c>
      <c r="W339" s="104">
        <v>-49803444</v>
      </c>
      <c r="X339" s="104">
        <v>-80926917</v>
      </c>
      <c r="Y339" s="104">
        <v>-34896299.200000003</v>
      </c>
      <c r="Z339" s="104">
        <v>-61113664.539999999</v>
      </c>
      <c r="AA339" s="104">
        <v>-64851050.539999999</v>
      </c>
      <c r="AB339" s="104">
        <v>-74262641</v>
      </c>
      <c r="AC339" s="104">
        <v>-60509825</v>
      </c>
      <c r="AD339" s="104">
        <v>-76986721</v>
      </c>
      <c r="AE339" s="104">
        <v>-74213289.560000002</v>
      </c>
      <c r="AF339" s="104">
        <v>-65399868.619999997</v>
      </c>
      <c r="AG339" s="104">
        <v>-77961621.900000006</v>
      </c>
      <c r="AH339" s="104">
        <v>-86288971.010000005</v>
      </c>
      <c r="AI339" s="104">
        <v>-86429210.129999995</v>
      </c>
      <c r="AJ339" s="104">
        <v>-134860354</v>
      </c>
      <c r="AK339" s="104">
        <v>-53095695.68</v>
      </c>
      <c r="AL339" s="104">
        <v>-92444348.280000001</v>
      </c>
      <c r="AM339" s="104">
        <v>-68102735.620000005</v>
      </c>
      <c r="AN339" s="104">
        <v>-81613629.689999998</v>
      </c>
      <c r="AO339" s="104">
        <v>-74581349.540000007</v>
      </c>
      <c r="AP339" s="104">
        <v>-103030554.43000001</v>
      </c>
      <c r="AQ339" s="104">
        <v>-82440510.620000005</v>
      </c>
      <c r="AR339" s="104">
        <v>-85832641.859999999</v>
      </c>
      <c r="AS339" s="104">
        <v>-85963880.219999999</v>
      </c>
      <c r="AT339" s="104">
        <v>-78505789.379999995</v>
      </c>
      <c r="AU339" s="104">
        <v>-80933820.400000006</v>
      </c>
      <c r="AV339" s="104">
        <v>-161744285</v>
      </c>
      <c r="AW339" s="104">
        <v>-76237792</v>
      </c>
      <c r="AX339" s="104">
        <v>-79253496</v>
      </c>
      <c r="AY339" s="104">
        <v>-102960403</v>
      </c>
      <c r="AZ339" s="104">
        <v>-105698487</v>
      </c>
      <c r="BA339" s="104">
        <v>-114505021</v>
      </c>
      <c r="BB339" s="104">
        <v>-124181396</v>
      </c>
      <c r="BC339" s="104">
        <v>-118426967</v>
      </c>
      <c r="BD339" s="104">
        <v>-177142677.19999999</v>
      </c>
      <c r="BE339" s="104">
        <v>-154583837.19999999</v>
      </c>
      <c r="BF339" s="104">
        <v>-229213381.19999999</v>
      </c>
      <c r="BG339" s="104">
        <v>-189297471.19999999</v>
      </c>
      <c r="BH339" s="104">
        <v>-257110169.19999999</v>
      </c>
      <c r="BI339" s="104">
        <v>-134193266.2</v>
      </c>
      <c r="BJ339" s="104">
        <v>-159801496.19999999</v>
      </c>
      <c r="BK339" s="104">
        <v>-120559514.2</v>
      </c>
      <c r="BL339" s="104">
        <v>-130746729.2</v>
      </c>
      <c r="BM339" s="104">
        <v>-132485331.2</v>
      </c>
      <c r="BN339" s="104">
        <v>-136690862.19999999</v>
      </c>
      <c r="BO339" s="104">
        <v>-108070713.2</v>
      </c>
      <c r="BP339" s="104">
        <v>-95271838.200000003</v>
      </c>
      <c r="BQ339" s="104"/>
      <c r="BR339" s="104"/>
      <c r="BS339" s="104"/>
      <c r="BT339" s="104"/>
      <c r="BU339" s="24" t="s">
        <v>2007</v>
      </c>
      <c r="BV339" s="144"/>
      <c r="BW339" s="144"/>
      <c r="BX339" s="144"/>
      <c r="BY339" s="144"/>
      <c r="BZ339" s="144"/>
      <c r="CA339" s="144"/>
      <c r="CB339" s="144"/>
      <c r="CC339" s="144"/>
      <c r="CD339" s="144"/>
      <c r="CE339" s="144"/>
      <c r="CF339" s="144"/>
      <c r="CG339" s="144"/>
    </row>
    <row r="340" spans="1:85" hidden="1" outlineLevel="3" x14ac:dyDescent="0.25">
      <c r="A340" s="105" t="s">
        <v>1753</v>
      </c>
      <c r="B340" s="105">
        <f t="shared" si="60"/>
        <v>6</v>
      </c>
      <c r="C340" s="105" t="s">
        <v>576</v>
      </c>
      <c r="D340" s="105" t="s">
        <v>577</v>
      </c>
      <c r="E340" s="26">
        <f t="shared" si="59"/>
        <v>-55145252</v>
      </c>
      <c r="F340" s="26">
        <f t="shared" si="54"/>
        <v>-75777757</v>
      </c>
      <c r="G340" s="26">
        <f t="shared" si="55"/>
        <v>-51728705</v>
      </c>
      <c r="H340" s="26">
        <f t="shared" si="61"/>
        <v>-43672629</v>
      </c>
      <c r="I340" s="26">
        <f t="shared" si="56"/>
        <v>-28767935</v>
      </c>
      <c r="J340" s="26">
        <f t="shared" si="57"/>
        <v>-33465168</v>
      </c>
      <c r="K340" s="26">
        <f t="shared" si="58"/>
        <v>0</v>
      </c>
      <c r="L340" s="150"/>
      <c r="M340" s="26">
        <v>-9986548</v>
      </c>
      <c r="N340" s="26">
        <v>-16993196</v>
      </c>
      <c r="O340" s="26">
        <v>-12832196</v>
      </c>
      <c r="P340" s="26">
        <v>-12738496</v>
      </c>
      <c r="Q340" s="26">
        <v>-13503900</v>
      </c>
      <c r="R340" s="26">
        <v>-23434500</v>
      </c>
      <c r="S340" s="26">
        <v>-16981500</v>
      </c>
      <c r="T340" s="26">
        <v>-16850900</v>
      </c>
      <c r="U340" s="26">
        <v>-22821700</v>
      </c>
      <c r="V340" s="26">
        <v>-18572000</v>
      </c>
      <c r="W340" s="26">
        <v>-19060500</v>
      </c>
      <c r="X340" s="26">
        <v>-55145252</v>
      </c>
      <c r="Y340" s="26">
        <v>-18626621</v>
      </c>
      <c r="Z340" s="26">
        <v>-22768721</v>
      </c>
      <c r="AA340" s="26">
        <v>-22303034</v>
      </c>
      <c r="AB340" s="26">
        <v>-21879334</v>
      </c>
      <c r="AC340" s="26">
        <v>-24796334</v>
      </c>
      <c r="AD340" s="26">
        <v>-41308570</v>
      </c>
      <c r="AE340" s="26">
        <v>-32564334</v>
      </c>
      <c r="AF340" s="26">
        <v>-30110034</v>
      </c>
      <c r="AG340" s="26">
        <v>-31655734</v>
      </c>
      <c r="AH340" s="26">
        <v>-33536393</v>
      </c>
      <c r="AI340" s="26">
        <v>-34751572</v>
      </c>
      <c r="AJ340" s="26">
        <v>-75777757</v>
      </c>
      <c r="AK340" s="26">
        <v>-28805181</v>
      </c>
      <c r="AL340" s="26">
        <v>-42872600</v>
      </c>
      <c r="AM340" s="26">
        <v>-31969721</v>
      </c>
      <c r="AN340" s="26">
        <v>-32179420</v>
      </c>
      <c r="AO340" s="26">
        <v>-30286720</v>
      </c>
      <c r="AP340" s="26">
        <v>-49112705</v>
      </c>
      <c r="AQ340" s="26">
        <v>-30118000</v>
      </c>
      <c r="AR340" s="26">
        <v>-30064022</v>
      </c>
      <c r="AS340" s="26">
        <v>-31263569</v>
      </c>
      <c r="AT340" s="26">
        <v>-27042306</v>
      </c>
      <c r="AU340" s="26">
        <v>-27039187</v>
      </c>
      <c r="AV340" s="26">
        <v>-51728705</v>
      </c>
      <c r="AW340" s="26">
        <v>-25139470</v>
      </c>
      <c r="AX340" s="26">
        <v>-26685633</v>
      </c>
      <c r="AY340" s="26">
        <v>-27661763</v>
      </c>
      <c r="AZ340" s="26">
        <v>-27525735</v>
      </c>
      <c r="BA340" s="26">
        <v>-27839739</v>
      </c>
      <c r="BB340" s="26">
        <v>-34765976</v>
      </c>
      <c r="BC340" s="26">
        <v>-29695714</v>
      </c>
      <c r="BD340" s="26">
        <v>-28767935</v>
      </c>
      <c r="BE340" s="26">
        <v>-28704728</v>
      </c>
      <c r="BF340" s="26">
        <v>-36927896</v>
      </c>
      <c r="BG340" s="26">
        <v>-29533666</v>
      </c>
      <c r="BH340" s="26">
        <v>-43672629</v>
      </c>
      <c r="BI340" s="26">
        <v>-28517480</v>
      </c>
      <c r="BJ340" s="26">
        <v>-32498569</v>
      </c>
      <c r="BK340" s="26">
        <v>-31291496</v>
      </c>
      <c r="BL340" s="26">
        <v>-31447560</v>
      </c>
      <c r="BM340" s="26">
        <v>-32331014</v>
      </c>
      <c r="BN340" s="26">
        <v>-40916448</v>
      </c>
      <c r="BO340" s="26">
        <v>-31327141</v>
      </c>
      <c r="BP340" s="26">
        <v>-33465168</v>
      </c>
      <c r="BQ340" s="26"/>
      <c r="BR340" s="26"/>
      <c r="BS340" s="26"/>
      <c r="BT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</row>
    <row r="341" spans="1:85" hidden="1" outlineLevel="3" x14ac:dyDescent="0.25">
      <c r="A341" s="106" t="s">
        <v>1753</v>
      </c>
      <c r="B341" s="106">
        <f t="shared" si="60"/>
        <v>8</v>
      </c>
      <c r="C341" s="106" t="s">
        <v>578</v>
      </c>
      <c r="D341" s="106" t="s">
        <v>579</v>
      </c>
      <c r="E341" s="107">
        <f t="shared" si="59"/>
        <v>-55145252</v>
      </c>
      <c r="F341" s="107">
        <f t="shared" si="54"/>
        <v>-75777757</v>
      </c>
      <c r="G341" s="107">
        <f t="shared" si="55"/>
        <v>-51728705</v>
      </c>
      <c r="H341" s="108">
        <f t="shared" si="61"/>
        <v>-43672629</v>
      </c>
      <c r="I341" s="108">
        <f t="shared" si="56"/>
        <v>-28767935</v>
      </c>
      <c r="J341" s="108">
        <f t="shared" si="57"/>
        <v>-33465168</v>
      </c>
      <c r="K341" s="108">
        <f t="shared" si="58"/>
        <v>0</v>
      </c>
      <c r="L341" s="150"/>
      <c r="M341" s="108">
        <v>-9986548</v>
      </c>
      <c r="N341" s="108">
        <v>-16993196</v>
      </c>
      <c r="O341" s="108">
        <v>-12832196</v>
      </c>
      <c r="P341" s="108">
        <v>-12738496</v>
      </c>
      <c r="Q341" s="108">
        <v>-13503900</v>
      </c>
      <c r="R341" s="108">
        <v>-23434500</v>
      </c>
      <c r="S341" s="108">
        <v>-16981500</v>
      </c>
      <c r="T341" s="108">
        <v>-16850900</v>
      </c>
      <c r="U341" s="108">
        <v>-22821700</v>
      </c>
      <c r="V341" s="108">
        <v>-18572000</v>
      </c>
      <c r="W341" s="108">
        <v>-19060500</v>
      </c>
      <c r="X341" s="108">
        <v>-55145252</v>
      </c>
      <c r="Y341" s="108">
        <v>-18626621</v>
      </c>
      <c r="Z341" s="108">
        <v>-22768721</v>
      </c>
      <c r="AA341" s="108">
        <v>-22303034</v>
      </c>
      <c r="AB341" s="108">
        <v>-21879334</v>
      </c>
      <c r="AC341" s="108">
        <v>-24796334</v>
      </c>
      <c r="AD341" s="108">
        <v>-41308570</v>
      </c>
      <c r="AE341" s="108">
        <v>-32564334</v>
      </c>
      <c r="AF341" s="108">
        <v>-30110034</v>
      </c>
      <c r="AG341" s="108">
        <v>-31655734</v>
      </c>
      <c r="AH341" s="108">
        <v>-33536393</v>
      </c>
      <c r="AI341" s="108">
        <v>-34751572</v>
      </c>
      <c r="AJ341" s="108">
        <v>-75777757</v>
      </c>
      <c r="AK341" s="108">
        <v>-28805181</v>
      </c>
      <c r="AL341" s="108">
        <v>-42872600</v>
      </c>
      <c r="AM341" s="108">
        <v>-31969721</v>
      </c>
      <c r="AN341" s="108">
        <v>-32179420</v>
      </c>
      <c r="AO341" s="108">
        <v>-30286720</v>
      </c>
      <c r="AP341" s="108">
        <v>-49112705</v>
      </c>
      <c r="AQ341" s="108">
        <v>-30118000</v>
      </c>
      <c r="AR341" s="108">
        <v>-30064022</v>
      </c>
      <c r="AS341" s="108">
        <v>-31263569</v>
      </c>
      <c r="AT341" s="108">
        <v>-27042306</v>
      </c>
      <c r="AU341" s="108">
        <v>-27039187</v>
      </c>
      <c r="AV341" s="108">
        <v>-51728705</v>
      </c>
      <c r="AW341" s="108">
        <v>-25139470</v>
      </c>
      <c r="AX341" s="108">
        <v>-26685633</v>
      </c>
      <c r="AY341" s="108">
        <v>-27661763</v>
      </c>
      <c r="AZ341" s="108">
        <v>-27525735</v>
      </c>
      <c r="BA341" s="108">
        <v>-27839739</v>
      </c>
      <c r="BB341" s="108">
        <v>-34765976</v>
      </c>
      <c r="BC341" s="108">
        <v>-29695714</v>
      </c>
      <c r="BD341" s="108">
        <v>-28767935</v>
      </c>
      <c r="BE341" s="108">
        <v>-28704728</v>
      </c>
      <c r="BF341" s="108">
        <v>-36927896</v>
      </c>
      <c r="BG341" s="108">
        <v>-29533666</v>
      </c>
      <c r="BH341" s="108">
        <v>-43672629</v>
      </c>
      <c r="BI341" s="108">
        <v>-28517480</v>
      </c>
      <c r="BJ341" s="108">
        <v>-32498569</v>
      </c>
      <c r="BK341" s="108">
        <v>-31291496</v>
      </c>
      <c r="BL341" s="108">
        <v>-31447560</v>
      </c>
      <c r="BM341" s="108">
        <v>-32331014</v>
      </c>
      <c r="BN341" s="108">
        <v>-40916448</v>
      </c>
      <c r="BO341" s="108">
        <v>-31327141</v>
      </c>
      <c r="BP341" s="108">
        <v>-33465168</v>
      </c>
      <c r="BQ341" s="108"/>
      <c r="BR341" s="108"/>
      <c r="BS341" s="108"/>
      <c r="BT341" s="108"/>
      <c r="BV341" s="108"/>
      <c r="BW341" s="108"/>
      <c r="BX341" s="108"/>
      <c r="BY341" s="108"/>
      <c r="BZ341" s="108"/>
      <c r="CA341" s="108"/>
      <c r="CB341" s="108"/>
      <c r="CC341" s="108"/>
      <c r="CD341" s="108"/>
      <c r="CE341" s="108"/>
      <c r="CF341" s="108"/>
      <c r="CG341" s="108"/>
    </row>
    <row r="342" spans="1:85" hidden="1" outlineLevel="3" x14ac:dyDescent="0.25">
      <c r="A342" s="106" t="s">
        <v>1753</v>
      </c>
      <c r="B342" s="106">
        <f t="shared" si="60"/>
        <v>8</v>
      </c>
      <c r="C342" s="106" t="s">
        <v>580</v>
      </c>
      <c r="D342" s="106" t="s">
        <v>581</v>
      </c>
      <c r="E342" s="107">
        <f t="shared" si="59"/>
        <v>0</v>
      </c>
      <c r="F342" s="107">
        <f t="shared" si="54"/>
        <v>0</v>
      </c>
      <c r="G342" s="107">
        <f t="shared" si="55"/>
        <v>0</v>
      </c>
      <c r="H342" s="108">
        <f t="shared" si="61"/>
        <v>0</v>
      </c>
      <c r="I342" s="108">
        <f t="shared" si="56"/>
        <v>0</v>
      </c>
      <c r="J342" s="108">
        <f t="shared" si="57"/>
        <v>0</v>
      </c>
      <c r="K342" s="108">
        <f t="shared" si="58"/>
        <v>0</v>
      </c>
      <c r="L342" s="150"/>
      <c r="M342" s="108">
        <v>0</v>
      </c>
      <c r="N342" s="108">
        <v>0</v>
      </c>
      <c r="O342" s="108">
        <v>0</v>
      </c>
      <c r="P342" s="108">
        <v>0</v>
      </c>
      <c r="Q342" s="108">
        <v>0</v>
      </c>
      <c r="R342" s="108">
        <v>0</v>
      </c>
      <c r="S342" s="108">
        <v>0</v>
      </c>
      <c r="T342" s="108">
        <v>0</v>
      </c>
      <c r="U342" s="108">
        <v>0</v>
      </c>
      <c r="V342" s="108">
        <v>0</v>
      </c>
      <c r="W342" s="108">
        <v>0</v>
      </c>
      <c r="X342" s="108">
        <v>0</v>
      </c>
      <c r="Y342" s="108">
        <v>0</v>
      </c>
      <c r="Z342" s="108">
        <v>0</v>
      </c>
      <c r="AA342" s="108">
        <v>0</v>
      </c>
      <c r="AB342" s="108">
        <v>0</v>
      </c>
      <c r="AC342" s="108">
        <v>0</v>
      </c>
      <c r="AD342" s="108">
        <v>0</v>
      </c>
      <c r="AE342" s="108">
        <v>0</v>
      </c>
      <c r="AF342" s="108">
        <v>0</v>
      </c>
      <c r="AG342" s="108">
        <v>0</v>
      </c>
      <c r="AH342" s="108">
        <v>0</v>
      </c>
      <c r="AI342" s="108">
        <v>0</v>
      </c>
      <c r="AJ342" s="108">
        <v>0</v>
      </c>
      <c r="AK342" s="108">
        <v>0</v>
      </c>
      <c r="AL342" s="108">
        <v>0</v>
      </c>
      <c r="AM342" s="108">
        <v>0</v>
      </c>
      <c r="AN342" s="108">
        <v>0</v>
      </c>
      <c r="AO342" s="108">
        <v>0</v>
      </c>
      <c r="AP342" s="108">
        <v>0</v>
      </c>
      <c r="AQ342" s="108">
        <v>0</v>
      </c>
      <c r="AR342" s="108">
        <v>0</v>
      </c>
      <c r="AS342" s="108">
        <v>0</v>
      </c>
      <c r="AT342" s="108">
        <v>0</v>
      </c>
      <c r="AU342" s="108">
        <v>0</v>
      </c>
      <c r="AV342" s="108">
        <v>0</v>
      </c>
      <c r="AW342" s="108">
        <v>0</v>
      </c>
      <c r="AX342" s="108">
        <v>0</v>
      </c>
      <c r="AY342" s="108">
        <v>0</v>
      </c>
      <c r="AZ342" s="108">
        <v>0</v>
      </c>
      <c r="BA342" s="108">
        <v>0</v>
      </c>
      <c r="BB342" s="108">
        <v>0</v>
      </c>
      <c r="BC342" s="108">
        <v>0</v>
      </c>
      <c r="BD342" s="108">
        <v>0</v>
      </c>
      <c r="BE342" s="108">
        <v>0</v>
      </c>
      <c r="BF342" s="108">
        <v>0</v>
      </c>
      <c r="BG342" s="108">
        <v>0</v>
      </c>
      <c r="BH342" s="108">
        <v>0</v>
      </c>
      <c r="BI342" s="108">
        <v>0</v>
      </c>
      <c r="BJ342" s="108">
        <v>0</v>
      </c>
      <c r="BK342" s="108">
        <v>0</v>
      </c>
      <c r="BL342" s="108">
        <v>0</v>
      </c>
      <c r="BM342" s="108">
        <v>0</v>
      </c>
      <c r="BN342" s="108">
        <v>0</v>
      </c>
      <c r="BO342" s="108">
        <v>0</v>
      </c>
      <c r="BP342" s="108">
        <v>0</v>
      </c>
      <c r="BQ342" s="108"/>
      <c r="BR342" s="108"/>
      <c r="BS342" s="108"/>
      <c r="BT342" s="108"/>
      <c r="BV342" s="108"/>
      <c r="BW342" s="108"/>
      <c r="BX342" s="108"/>
      <c r="BY342" s="108"/>
      <c r="BZ342" s="108"/>
      <c r="CA342" s="108"/>
      <c r="CB342" s="108"/>
      <c r="CC342" s="108"/>
      <c r="CD342" s="108"/>
      <c r="CE342" s="108"/>
      <c r="CF342" s="108"/>
      <c r="CG342" s="108"/>
    </row>
    <row r="343" spans="1:85" hidden="1" outlineLevel="3" x14ac:dyDescent="0.25">
      <c r="A343" s="105" t="s">
        <v>1753</v>
      </c>
      <c r="B343" s="105">
        <f t="shared" si="60"/>
        <v>6</v>
      </c>
      <c r="C343" s="105" t="s">
        <v>582</v>
      </c>
      <c r="D343" s="105" t="s">
        <v>238</v>
      </c>
      <c r="E343" s="26">
        <f t="shared" si="59"/>
        <v>0</v>
      </c>
      <c r="F343" s="26">
        <f t="shared" si="54"/>
        <v>0</v>
      </c>
      <c r="G343" s="26">
        <f t="shared" si="55"/>
        <v>0</v>
      </c>
      <c r="H343" s="26">
        <f t="shared" si="61"/>
        <v>0</v>
      </c>
      <c r="I343" s="26">
        <f t="shared" si="56"/>
        <v>0</v>
      </c>
      <c r="J343" s="26">
        <f t="shared" si="57"/>
        <v>0</v>
      </c>
      <c r="K343" s="26">
        <f t="shared" si="58"/>
        <v>0</v>
      </c>
      <c r="L343" s="150"/>
      <c r="M343" s="26">
        <v>0</v>
      </c>
      <c r="N343" s="26">
        <v>0</v>
      </c>
      <c r="O343" s="26">
        <v>0</v>
      </c>
      <c r="P343" s="26">
        <v>0</v>
      </c>
      <c r="Q343" s="26">
        <v>0</v>
      </c>
      <c r="R343" s="26">
        <v>0</v>
      </c>
      <c r="S343" s="26">
        <v>0</v>
      </c>
      <c r="T343" s="26">
        <v>0</v>
      </c>
      <c r="U343" s="26">
        <v>0</v>
      </c>
      <c r="V343" s="26">
        <v>0</v>
      </c>
      <c r="W343" s="26">
        <v>0</v>
      </c>
      <c r="X343" s="26">
        <v>0</v>
      </c>
      <c r="Y343" s="26">
        <v>0</v>
      </c>
      <c r="Z343" s="26">
        <v>0</v>
      </c>
      <c r="AA343" s="26">
        <v>0</v>
      </c>
      <c r="AB343" s="26">
        <v>0</v>
      </c>
      <c r="AC343" s="26">
        <v>0</v>
      </c>
      <c r="AD343" s="26">
        <v>0</v>
      </c>
      <c r="AE343" s="26">
        <v>0</v>
      </c>
      <c r="AF343" s="26">
        <v>0</v>
      </c>
      <c r="AG343" s="26">
        <v>0</v>
      </c>
      <c r="AH343" s="26">
        <v>0</v>
      </c>
      <c r="AI343" s="26">
        <v>0</v>
      </c>
      <c r="AJ343" s="26">
        <v>0</v>
      </c>
      <c r="AK343" s="26">
        <v>0</v>
      </c>
      <c r="AL343" s="26">
        <v>0</v>
      </c>
      <c r="AM343" s="26">
        <v>0</v>
      </c>
      <c r="AN343" s="26">
        <v>0</v>
      </c>
      <c r="AO343" s="26">
        <v>0</v>
      </c>
      <c r="AP343" s="26">
        <v>0</v>
      </c>
      <c r="AQ343" s="26">
        <v>0</v>
      </c>
      <c r="AR343" s="26">
        <v>0</v>
      </c>
      <c r="AS343" s="26">
        <v>0</v>
      </c>
      <c r="AT343" s="26">
        <v>0</v>
      </c>
      <c r="AU343" s="26">
        <v>0</v>
      </c>
      <c r="AV343" s="26">
        <v>0</v>
      </c>
      <c r="AW343" s="26">
        <v>0</v>
      </c>
      <c r="AX343" s="26">
        <v>0</v>
      </c>
      <c r="AY343" s="26">
        <v>0</v>
      </c>
      <c r="AZ343" s="26">
        <v>0</v>
      </c>
      <c r="BA343" s="26">
        <v>0</v>
      </c>
      <c r="BB343" s="26">
        <v>0</v>
      </c>
      <c r="BC343" s="26">
        <v>0</v>
      </c>
      <c r="BD343" s="26">
        <v>0</v>
      </c>
      <c r="BE343" s="26">
        <v>0</v>
      </c>
      <c r="BF343" s="26">
        <v>0</v>
      </c>
      <c r="BG343" s="26">
        <v>0</v>
      </c>
      <c r="BH343" s="26">
        <v>0</v>
      </c>
      <c r="BI343" s="26">
        <v>0</v>
      </c>
      <c r="BJ343" s="26">
        <v>0</v>
      </c>
      <c r="BK343" s="26">
        <v>0</v>
      </c>
      <c r="BL343" s="26">
        <v>0</v>
      </c>
      <c r="BM343" s="26">
        <v>0</v>
      </c>
      <c r="BN343" s="26">
        <v>0</v>
      </c>
      <c r="BO343" s="26">
        <v>0</v>
      </c>
      <c r="BP343" s="26">
        <v>0</v>
      </c>
      <c r="BQ343" s="26"/>
      <c r="BR343" s="26"/>
      <c r="BS343" s="26"/>
      <c r="BT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</row>
    <row r="344" spans="1:85" hidden="1" outlineLevel="3" x14ac:dyDescent="0.25">
      <c r="A344" s="105" t="s">
        <v>1753</v>
      </c>
      <c r="B344" s="105">
        <f t="shared" si="60"/>
        <v>6</v>
      </c>
      <c r="C344" s="105" t="s">
        <v>583</v>
      </c>
      <c r="D344" s="105" t="s">
        <v>584</v>
      </c>
      <c r="E344" s="26">
        <f t="shared" si="59"/>
        <v>-4990418</v>
      </c>
      <c r="F344" s="26">
        <f t="shared" si="54"/>
        <v>-10675935</v>
      </c>
      <c r="G344" s="26">
        <f t="shared" si="55"/>
        <v>-13050342</v>
      </c>
      <c r="H344" s="26">
        <f t="shared" si="61"/>
        <v>-14109512</v>
      </c>
      <c r="I344" s="26">
        <f t="shared" si="56"/>
        <v>-10442267</v>
      </c>
      <c r="J344" s="26">
        <f t="shared" si="57"/>
        <v>-9742371</v>
      </c>
      <c r="K344" s="26">
        <f t="shared" si="58"/>
        <v>0</v>
      </c>
      <c r="L344" s="150"/>
      <c r="M344" s="26">
        <v>-3876858</v>
      </c>
      <c r="N344" s="26">
        <v>-4494389</v>
      </c>
      <c r="O344" s="26">
        <v>-5349332</v>
      </c>
      <c r="P344" s="26">
        <v>-6054041</v>
      </c>
      <c r="Q344" s="26">
        <v>-9810032</v>
      </c>
      <c r="R344" s="26">
        <v>-3307598</v>
      </c>
      <c r="S344" s="26">
        <v>-3002531</v>
      </c>
      <c r="T344" s="26">
        <v>-4178651</v>
      </c>
      <c r="U344" s="26">
        <v>-5017004</v>
      </c>
      <c r="V344" s="26">
        <v>-10837754</v>
      </c>
      <c r="W344" s="26">
        <v>-7374140</v>
      </c>
      <c r="X344" s="26">
        <v>-4990418</v>
      </c>
      <c r="Y344" s="26">
        <v>-3047632</v>
      </c>
      <c r="Z344" s="26">
        <v>-4975596</v>
      </c>
      <c r="AA344" s="26">
        <v>-15309583</v>
      </c>
      <c r="AB344" s="26">
        <v>-8229669</v>
      </c>
      <c r="AC344" s="26">
        <v>-8639664</v>
      </c>
      <c r="AD344" s="26">
        <v>-5667137</v>
      </c>
      <c r="AE344" s="26">
        <v>-6057780</v>
      </c>
      <c r="AF344" s="26">
        <v>-6938538</v>
      </c>
      <c r="AG344" s="26">
        <v>-8113920</v>
      </c>
      <c r="AH344" s="26">
        <v>-15327624</v>
      </c>
      <c r="AI344" s="26">
        <v>-7782560</v>
      </c>
      <c r="AJ344" s="26">
        <v>-10675935</v>
      </c>
      <c r="AK344" s="26">
        <v>-10068788</v>
      </c>
      <c r="AL344" s="26">
        <v>-18961060</v>
      </c>
      <c r="AM344" s="26">
        <v>-11678107</v>
      </c>
      <c r="AN344" s="26">
        <v>-13070105</v>
      </c>
      <c r="AO344" s="26">
        <v>-17305396</v>
      </c>
      <c r="AP344" s="26">
        <v>-18557438</v>
      </c>
      <c r="AQ344" s="26">
        <v>-14471632</v>
      </c>
      <c r="AR344" s="26">
        <v>-7722026</v>
      </c>
      <c r="AS344" s="26">
        <v>-7759393</v>
      </c>
      <c r="AT344" s="26">
        <v>-9889353</v>
      </c>
      <c r="AU344" s="26">
        <v>-9924224</v>
      </c>
      <c r="AV344" s="26">
        <v>-13050342</v>
      </c>
      <c r="AW344" s="26">
        <v>-6725121</v>
      </c>
      <c r="AX344" s="26">
        <v>-10323885</v>
      </c>
      <c r="AY344" s="26">
        <v>-10196304</v>
      </c>
      <c r="AZ344" s="26">
        <v>-12381977</v>
      </c>
      <c r="BA344" s="26">
        <v>-10451251</v>
      </c>
      <c r="BB344" s="26">
        <v>-13991540</v>
      </c>
      <c r="BC344" s="26">
        <v>-11092774</v>
      </c>
      <c r="BD344" s="26">
        <v>-10442267</v>
      </c>
      <c r="BE344" s="26">
        <v>-11012287</v>
      </c>
      <c r="BF344" s="26">
        <v>-7904964</v>
      </c>
      <c r="BG344" s="26">
        <v>-17836880</v>
      </c>
      <c r="BH344" s="26">
        <v>-14109512</v>
      </c>
      <c r="BI344" s="26">
        <v>-10210955</v>
      </c>
      <c r="BJ344" s="26">
        <v>-8427986</v>
      </c>
      <c r="BK344" s="26">
        <v>-13977998</v>
      </c>
      <c r="BL344" s="26">
        <v>-15140524</v>
      </c>
      <c r="BM344" s="26">
        <v>-13511395</v>
      </c>
      <c r="BN344" s="26">
        <v>-18488253</v>
      </c>
      <c r="BO344" s="26">
        <v>-13043703</v>
      </c>
      <c r="BP344" s="26">
        <v>-9742371</v>
      </c>
      <c r="BQ344" s="26"/>
      <c r="BR344" s="26"/>
      <c r="BS344" s="26"/>
      <c r="BT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</row>
    <row r="345" spans="1:85" hidden="1" outlineLevel="3" x14ac:dyDescent="0.25">
      <c r="A345" s="106" t="s">
        <v>1753</v>
      </c>
      <c r="B345" s="106">
        <f t="shared" si="60"/>
        <v>8</v>
      </c>
      <c r="C345" s="106" t="s">
        <v>585</v>
      </c>
      <c r="D345" s="106" t="s">
        <v>586</v>
      </c>
      <c r="E345" s="107">
        <f t="shared" si="59"/>
        <v>-4035122</v>
      </c>
      <c r="F345" s="107">
        <f t="shared" si="54"/>
        <v>-9538020</v>
      </c>
      <c r="G345" s="107">
        <f t="shared" si="55"/>
        <v>-3907606</v>
      </c>
      <c r="H345" s="108">
        <f t="shared" si="61"/>
        <v>-8306734</v>
      </c>
      <c r="I345" s="108">
        <f t="shared" si="56"/>
        <v>-6713542</v>
      </c>
      <c r="J345" s="108">
        <f t="shared" si="57"/>
        <v>-7289584</v>
      </c>
      <c r="K345" s="108">
        <f t="shared" si="58"/>
        <v>0</v>
      </c>
      <c r="L345" s="150"/>
      <c r="M345" s="108">
        <v>-2844039</v>
      </c>
      <c r="N345" s="108">
        <v>-3661570</v>
      </c>
      <c r="O345" s="108">
        <v>-3886513</v>
      </c>
      <c r="P345" s="108">
        <v>-4191222</v>
      </c>
      <c r="Q345" s="108">
        <v>-8730168</v>
      </c>
      <c r="R345" s="108">
        <v>-1922734</v>
      </c>
      <c r="S345" s="108">
        <v>-2097667</v>
      </c>
      <c r="T345" s="108">
        <v>-2485787</v>
      </c>
      <c r="U345" s="108">
        <v>-4012140</v>
      </c>
      <c r="V345" s="108">
        <v>-9932890</v>
      </c>
      <c r="W345" s="108">
        <v>-5839276</v>
      </c>
      <c r="X345" s="108">
        <v>-4035122</v>
      </c>
      <c r="Y345" s="108">
        <v>-1897632</v>
      </c>
      <c r="Z345" s="108">
        <v>-4859496</v>
      </c>
      <c r="AA345" s="108">
        <v>-13165983</v>
      </c>
      <c r="AB345" s="108">
        <v>-7383569</v>
      </c>
      <c r="AC345" s="108">
        <v>-7371859</v>
      </c>
      <c r="AD345" s="108">
        <v>-5417137</v>
      </c>
      <c r="AE345" s="108">
        <v>-5807780</v>
      </c>
      <c r="AF345" s="108">
        <v>-4935038</v>
      </c>
      <c r="AG345" s="108">
        <v>-6198420</v>
      </c>
      <c r="AH345" s="108">
        <v>-15077624</v>
      </c>
      <c r="AI345" s="108">
        <v>-6092560</v>
      </c>
      <c r="AJ345" s="108">
        <v>-9538020</v>
      </c>
      <c r="AK345" s="108">
        <v>-5410169</v>
      </c>
      <c r="AL345" s="108">
        <v>-7031542</v>
      </c>
      <c r="AM345" s="108">
        <v>-4665915</v>
      </c>
      <c r="AN345" s="108">
        <v>-6571513</v>
      </c>
      <c r="AO345" s="108">
        <v>-10233204</v>
      </c>
      <c r="AP345" s="108">
        <v>-6078324</v>
      </c>
      <c r="AQ345" s="108">
        <v>-8561668</v>
      </c>
      <c r="AR345" s="108">
        <v>-3870089</v>
      </c>
      <c r="AS345" s="108">
        <v>-4237102</v>
      </c>
      <c r="AT345" s="108">
        <v>-5759562</v>
      </c>
      <c r="AU345" s="108">
        <v>-7040533</v>
      </c>
      <c r="AV345" s="108">
        <v>-3907606</v>
      </c>
      <c r="AW345" s="108">
        <v>-1785953</v>
      </c>
      <c r="AX345" s="108">
        <v>-3003400</v>
      </c>
      <c r="AY345" s="108">
        <v>-5442124</v>
      </c>
      <c r="AZ345" s="108">
        <v>-7530297</v>
      </c>
      <c r="BA345" s="108">
        <v>-5789074</v>
      </c>
      <c r="BB345" s="108">
        <v>-8822229</v>
      </c>
      <c r="BC345" s="108">
        <v>-6219589</v>
      </c>
      <c r="BD345" s="108">
        <v>-6713542</v>
      </c>
      <c r="BE345" s="108">
        <v>-6484407</v>
      </c>
      <c r="BF345" s="108">
        <v>-4902646</v>
      </c>
      <c r="BG345" s="108">
        <v>-10238023</v>
      </c>
      <c r="BH345" s="108">
        <v>-8306734</v>
      </c>
      <c r="BI345" s="108">
        <v>-6297937</v>
      </c>
      <c r="BJ345" s="108">
        <v>-4486590</v>
      </c>
      <c r="BK345" s="108">
        <v>-11439291</v>
      </c>
      <c r="BL345" s="108">
        <v>-12915017</v>
      </c>
      <c r="BM345" s="108">
        <v>-9321888</v>
      </c>
      <c r="BN345" s="108">
        <v>-14939193</v>
      </c>
      <c r="BO345" s="108">
        <v>-10659933</v>
      </c>
      <c r="BP345" s="108">
        <v>-7289584</v>
      </c>
      <c r="BQ345" s="108"/>
      <c r="BR345" s="108"/>
      <c r="BS345" s="108"/>
      <c r="BT345" s="108"/>
      <c r="BV345" s="108"/>
      <c r="BW345" s="108"/>
      <c r="BX345" s="108"/>
      <c r="BY345" s="108"/>
      <c r="BZ345" s="108"/>
      <c r="CA345" s="108"/>
      <c r="CB345" s="108"/>
      <c r="CC345" s="108"/>
      <c r="CD345" s="108"/>
      <c r="CE345" s="108"/>
      <c r="CF345" s="108"/>
      <c r="CG345" s="108"/>
    </row>
    <row r="346" spans="1:85" hidden="1" outlineLevel="3" x14ac:dyDescent="0.25">
      <c r="A346" s="106" t="s">
        <v>1753</v>
      </c>
      <c r="B346" s="106">
        <f t="shared" si="60"/>
        <v>8</v>
      </c>
      <c r="C346" s="106" t="s">
        <v>587</v>
      </c>
      <c r="D346" s="106" t="s">
        <v>588</v>
      </c>
      <c r="E346" s="107">
        <f t="shared" si="59"/>
        <v>0</v>
      </c>
      <c r="F346" s="107">
        <f t="shared" si="54"/>
        <v>-829915</v>
      </c>
      <c r="G346" s="107">
        <f t="shared" si="55"/>
        <v>-837768</v>
      </c>
      <c r="H346" s="108">
        <f t="shared" si="61"/>
        <v>-804077</v>
      </c>
      <c r="I346" s="108">
        <f t="shared" si="56"/>
        <v>-543000</v>
      </c>
      <c r="J346" s="108">
        <f t="shared" si="57"/>
        <v>-79400</v>
      </c>
      <c r="K346" s="108">
        <f t="shared" si="58"/>
        <v>0</v>
      </c>
      <c r="L346" s="150"/>
      <c r="M346" s="108">
        <v>-200000</v>
      </c>
      <c r="N346" s="108">
        <v>0</v>
      </c>
      <c r="O346" s="108">
        <v>-630000</v>
      </c>
      <c r="P346" s="108">
        <v>-1030000</v>
      </c>
      <c r="Q346" s="108">
        <v>-175000</v>
      </c>
      <c r="R346" s="108">
        <v>-480000</v>
      </c>
      <c r="S346" s="108">
        <v>0</v>
      </c>
      <c r="T346" s="108">
        <v>-788000</v>
      </c>
      <c r="U346" s="108">
        <v>-100000</v>
      </c>
      <c r="V346" s="108">
        <v>0</v>
      </c>
      <c r="W346" s="108">
        <v>-630000</v>
      </c>
      <c r="X346" s="108">
        <v>0</v>
      </c>
      <c r="Y346" s="108">
        <v>-1150000</v>
      </c>
      <c r="Z346" s="108">
        <v>0</v>
      </c>
      <c r="AA346" s="108">
        <v>-2143600</v>
      </c>
      <c r="AB346" s="108">
        <v>-730000</v>
      </c>
      <c r="AC346" s="108">
        <v>-1267805</v>
      </c>
      <c r="AD346" s="108">
        <v>-250000</v>
      </c>
      <c r="AE346" s="108">
        <v>-250000</v>
      </c>
      <c r="AF346" s="108">
        <v>-788000</v>
      </c>
      <c r="AG346" s="108">
        <v>-700000</v>
      </c>
      <c r="AH346" s="108">
        <v>-250000</v>
      </c>
      <c r="AI346" s="108">
        <v>-1690000</v>
      </c>
      <c r="AJ346" s="108">
        <v>-829915</v>
      </c>
      <c r="AK346" s="108">
        <v>-250000</v>
      </c>
      <c r="AL346" s="108">
        <v>-763600</v>
      </c>
      <c r="AM346" s="108">
        <v>-763600</v>
      </c>
      <c r="AN346" s="108">
        <v>-250000</v>
      </c>
      <c r="AO346" s="108">
        <v>-823600</v>
      </c>
      <c r="AP346" s="108">
        <v>0</v>
      </c>
      <c r="AQ346" s="108">
        <v>-720000</v>
      </c>
      <c r="AR346" s="108">
        <v>-93600</v>
      </c>
      <c r="AS346" s="108">
        <v>0</v>
      </c>
      <c r="AT346" s="108">
        <v>-658100</v>
      </c>
      <c r="AU346" s="108">
        <v>0</v>
      </c>
      <c r="AV346" s="108">
        <v>-837768</v>
      </c>
      <c r="AW346" s="108">
        <v>0</v>
      </c>
      <c r="AX346" s="108">
        <v>-793000</v>
      </c>
      <c r="AY346" s="108">
        <v>-543000</v>
      </c>
      <c r="AZ346" s="108">
        <v>-600000</v>
      </c>
      <c r="BA346" s="108">
        <v>-905000</v>
      </c>
      <c r="BB346" s="108">
        <v>-482000</v>
      </c>
      <c r="BC346" s="108">
        <v>0</v>
      </c>
      <c r="BD346" s="108">
        <v>-543000</v>
      </c>
      <c r="BE346" s="108">
        <v>-1983000</v>
      </c>
      <c r="BF346" s="108">
        <v>-583000</v>
      </c>
      <c r="BG346" s="108">
        <v>-543000</v>
      </c>
      <c r="BH346" s="108">
        <v>-804077</v>
      </c>
      <c r="BI346" s="108">
        <v>0</v>
      </c>
      <c r="BJ346" s="169">
        <v>-170000</v>
      </c>
      <c r="BK346" s="169">
        <v>-200000</v>
      </c>
      <c r="BL346" s="108">
        <v>-200000</v>
      </c>
      <c r="BM346" s="108">
        <v>-400000</v>
      </c>
      <c r="BN346" s="108">
        <v>-200000</v>
      </c>
      <c r="BO346" s="108">
        <v>-10383</v>
      </c>
      <c r="BP346" s="108">
        <v>-79400</v>
      </c>
      <c r="BQ346" s="108"/>
      <c r="BR346" s="108"/>
      <c r="BS346" s="108"/>
      <c r="BT346" s="108"/>
      <c r="BV346" s="108"/>
      <c r="BW346" s="108"/>
      <c r="BX346" s="108"/>
      <c r="BY346" s="108"/>
      <c r="BZ346" s="108"/>
      <c r="CA346" s="108"/>
      <c r="CB346" s="108"/>
      <c r="CC346" s="108"/>
      <c r="CD346" s="108"/>
      <c r="CE346" s="108"/>
      <c r="CF346" s="108"/>
      <c r="CG346" s="108"/>
    </row>
    <row r="347" spans="1:85" hidden="1" outlineLevel="3" x14ac:dyDescent="0.25">
      <c r="A347" s="106" t="s">
        <v>1753</v>
      </c>
      <c r="B347" s="106">
        <f t="shared" si="60"/>
        <v>8</v>
      </c>
      <c r="C347" s="106" t="s">
        <v>589</v>
      </c>
      <c r="D347" s="106" t="s">
        <v>590</v>
      </c>
      <c r="E347" s="107">
        <f t="shared" si="59"/>
        <v>-832819</v>
      </c>
      <c r="F347" s="107">
        <f t="shared" si="54"/>
        <v>0</v>
      </c>
      <c r="G347" s="107">
        <f t="shared" si="55"/>
        <v>0</v>
      </c>
      <c r="H347" s="108">
        <f t="shared" si="61"/>
        <v>0</v>
      </c>
      <c r="I347" s="108">
        <f t="shared" si="56"/>
        <v>0</v>
      </c>
      <c r="J347" s="108">
        <f t="shared" si="57"/>
        <v>0</v>
      </c>
      <c r="K347" s="108">
        <f t="shared" si="58"/>
        <v>0</v>
      </c>
      <c r="L347" s="150"/>
      <c r="M347" s="108">
        <v>-832819</v>
      </c>
      <c r="N347" s="108">
        <v>-832819</v>
      </c>
      <c r="O347" s="108">
        <v>-832819</v>
      </c>
      <c r="P347" s="108">
        <v>-832819</v>
      </c>
      <c r="Q347" s="108">
        <v>-832819</v>
      </c>
      <c r="R347" s="108">
        <v>-832819</v>
      </c>
      <c r="S347" s="108">
        <v>-832819</v>
      </c>
      <c r="T347" s="108">
        <v>-832819</v>
      </c>
      <c r="U347" s="108">
        <v>-832819</v>
      </c>
      <c r="V347" s="108">
        <v>-832819</v>
      </c>
      <c r="W347" s="108">
        <v>-832819</v>
      </c>
      <c r="X347" s="108">
        <v>-832819</v>
      </c>
      <c r="Y347" s="108">
        <v>0</v>
      </c>
      <c r="Z347" s="108">
        <v>0</v>
      </c>
      <c r="AA347" s="108">
        <v>0</v>
      </c>
      <c r="AB347" s="108">
        <v>0</v>
      </c>
      <c r="AC347" s="108">
        <v>0</v>
      </c>
      <c r="AD347" s="108">
        <v>0</v>
      </c>
      <c r="AE347" s="108">
        <v>0</v>
      </c>
      <c r="AF347" s="108">
        <v>0</v>
      </c>
      <c r="AG347" s="108">
        <v>0</v>
      </c>
      <c r="AH347" s="108">
        <v>0</v>
      </c>
      <c r="AI347" s="108">
        <v>0</v>
      </c>
      <c r="AJ347" s="108">
        <v>0</v>
      </c>
      <c r="AK347" s="108">
        <v>0</v>
      </c>
      <c r="AL347" s="108">
        <v>0</v>
      </c>
      <c r="AM347" s="108">
        <v>0</v>
      </c>
      <c r="AN347" s="108">
        <v>0</v>
      </c>
      <c r="AO347" s="108">
        <v>0</v>
      </c>
      <c r="AP347" s="108">
        <v>0</v>
      </c>
      <c r="AQ347" s="108">
        <v>0</v>
      </c>
      <c r="AR347" s="108">
        <v>0</v>
      </c>
      <c r="AS347" s="108">
        <v>0</v>
      </c>
      <c r="AT347" s="108">
        <v>0</v>
      </c>
      <c r="AU347" s="108">
        <v>0</v>
      </c>
      <c r="AV347" s="108">
        <v>0</v>
      </c>
      <c r="AW347" s="108">
        <v>0</v>
      </c>
      <c r="AX347" s="108">
        <v>0</v>
      </c>
      <c r="AY347" s="108">
        <v>0</v>
      </c>
      <c r="AZ347" s="108">
        <v>0</v>
      </c>
      <c r="BA347" s="108">
        <v>0</v>
      </c>
      <c r="BB347" s="108">
        <v>0</v>
      </c>
      <c r="BC347" s="108">
        <v>0</v>
      </c>
      <c r="BD347" s="108">
        <v>0</v>
      </c>
      <c r="BE347" s="108">
        <v>0</v>
      </c>
      <c r="BF347" s="108">
        <v>0</v>
      </c>
      <c r="BG347" s="108">
        <v>0</v>
      </c>
      <c r="BH347" s="108">
        <v>0</v>
      </c>
      <c r="BI347" s="108">
        <v>0</v>
      </c>
      <c r="BJ347" s="108">
        <v>0</v>
      </c>
      <c r="BK347" s="108">
        <v>0</v>
      </c>
      <c r="BL347" s="108">
        <v>0</v>
      </c>
      <c r="BM347" s="108">
        <v>0</v>
      </c>
      <c r="BN347" s="108">
        <v>0</v>
      </c>
      <c r="BO347" s="108">
        <v>0</v>
      </c>
      <c r="BP347" s="108">
        <v>0</v>
      </c>
      <c r="BQ347" s="108"/>
      <c r="BR347" s="108"/>
      <c r="BS347" s="108"/>
      <c r="BT347" s="108"/>
      <c r="BV347" s="108"/>
      <c r="BW347" s="108"/>
      <c r="BX347" s="108"/>
      <c r="BY347" s="108"/>
      <c r="BZ347" s="108"/>
      <c r="CA347" s="108"/>
      <c r="CB347" s="108"/>
      <c r="CC347" s="108"/>
      <c r="CD347" s="108"/>
      <c r="CE347" s="108"/>
      <c r="CF347" s="108"/>
      <c r="CG347" s="108"/>
    </row>
    <row r="348" spans="1:85" hidden="1" outlineLevel="3" x14ac:dyDescent="0.25">
      <c r="A348" s="106" t="s">
        <v>1753</v>
      </c>
      <c r="B348" s="106">
        <f t="shared" si="60"/>
        <v>8</v>
      </c>
      <c r="C348" s="106" t="s">
        <v>591</v>
      </c>
      <c r="D348" s="106" t="s">
        <v>592</v>
      </c>
      <c r="E348" s="107">
        <f t="shared" si="59"/>
        <v>-122477</v>
      </c>
      <c r="F348" s="107">
        <f t="shared" si="54"/>
        <v>0</v>
      </c>
      <c r="G348" s="107">
        <f t="shared" si="55"/>
        <v>0</v>
      </c>
      <c r="H348" s="108">
        <f t="shared" si="61"/>
        <v>0</v>
      </c>
      <c r="I348" s="108">
        <f t="shared" si="56"/>
        <v>0</v>
      </c>
      <c r="J348" s="108">
        <f t="shared" si="57"/>
        <v>0</v>
      </c>
      <c r="K348" s="108">
        <f t="shared" si="58"/>
        <v>0</v>
      </c>
      <c r="L348" s="150"/>
      <c r="M348" s="108">
        <v>0</v>
      </c>
      <c r="N348" s="108">
        <v>0</v>
      </c>
      <c r="O348" s="108">
        <v>0</v>
      </c>
      <c r="P348" s="108">
        <v>0</v>
      </c>
      <c r="Q348" s="108">
        <v>-72045</v>
      </c>
      <c r="R348" s="108">
        <v>-72045</v>
      </c>
      <c r="S348" s="108">
        <v>-72045</v>
      </c>
      <c r="T348" s="108">
        <v>-72045</v>
      </c>
      <c r="U348" s="108">
        <v>-72045</v>
      </c>
      <c r="V348" s="108">
        <v>-72045</v>
      </c>
      <c r="W348" s="108">
        <v>-72045</v>
      </c>
      <c r="X348" s="108">
        <v>-122477</v>
      </c>
      <c r="Y348" s="108">
        <v>0</v>
      </c>
      <c r="Z348" s="108">
        <v>0</v>
      </c>
      <c r="AA348" s="108">
        <v>0</v>
      </c>
      <c r="AB348" s="108">
        <v>0</v>
      </c>
      <c r="AC348" s="108">
        <v>0</v>
      </c>
      <c r="AD348" s="108">
        <v>0</v>
      </c>
      <c r="AE348" s="108">
        <v>0</v>
      </c>
      <c r="AF348" s="108">
        <v>0</v>
      </c>
      <c r="AG348" s="108">
        <v>0</v>
      </c>
      <c r="AH348" s="108">
        <v>0</v>
      </c>
      <c r="AI348" s="108">
        <v>0</v>
      </c>
      <c r="AJ348" s="108">
        <v>0</v>
      </c>
      <c r="AK348" s="108">
        <v>0</v>
      </c>
      <c r="AL348" s="108">
        <v>0</v>
      </c>
      <c r="AM348" s="108">
        <v>0</v>
      </c>
      <c r="AN348" s="108">
        <v>0</v>
      </c>
      <c r="AO348" s="108">
        <v>0</v>
      </c>
      <c r="AP348" s="108">
        <v>0</v>
      </c>
      <c r="AQ348" s="108">
        <v>0</v>
      </c>
      <c r="AR348" s="108">
        <v>0</v>
      </c>
      <c r="AS348" s="108">
        <v>0</v>
      </c>
      <c r="AT348" s="108">
        <v>0</v>
      </c>
      <c r="AU348" s="108">
        <v>0</v>
      </c>
      <c r="AV348" s="108">
        <v>0</v>
      </c>
      <c r="AW348" s="108">
        <v>0</v>
      </c>
      <c r="AX348" s="108">
        <v>0</v>
      </c>
      <c r="AY348" s="108">
        <v>0</v>
      </c>
      <c r="AZ348" s="108">
        <v>0</v>
      </c>
      <c r="BA348" s="108">
        <v>0</v>
      </c>
      <c r="BB348" s="108">
        <v>0</v>
      </c>
      <c r="BC348" s="108">
        <v>0</v>
      </c>
      <c r="BD348" s="108">
        <v>0</v>
      </c>
      <c r="BE348" s="108">
        <v>0</v>
      </c>
      <c r="BF348" s="108">
        <v>0</v>
      </c>
      <c r="BG348" s="108">
        <v>0</v>
      </c>
      <c r="BH348" s="108">
        <v>0</v>
      </c>
      <c r="BI348" s="108">
        <v>0</v>
      </c>
      <c r="BJ348" s="108">
        <v>0</v>
      </c>
      <c r="BK348" s="108">
        <v>0</v>
      </c>
      <c r="BL348" s="108">
        <v>0</v>
      </c>
      <c r="BM348" s="108">
        <v>0</v>
      </c>
      <c r="BN348" s="108">
        <v>0</v>
      </c>
      <c r="BO348" s="108">
        <v>0</v>
      </c>
      <c r="BP348" s="108">
        <v>0</v>
      </c>
      <c r="BQ348" s="108"/>
      <c r="BR348" s="108"/>
      <c r="BS348" s="108"/>
      <c r="BT348" s="108"/>
      <c r="BV348" s="108"/>
      <c r="BW348" s="108"/>
      <c r="BX348" s="108"/>
      <c r="BY348" s="108"/>
      <c r="BZ348" s="108"/>
      <c r="CA348" s="108"/>
      <c r="CB348" s="108"/>
      <c r="CC348" s="108"/>
      <c r="CD348" s="108"/>
      <c r="CE348" s="108"/>
      <c r="CF348" s="108"/>
      <c r="CG348" s="108"/>
    </row>
    <row r="349" spans="1:85" hidden="1" outlineLevel="3" x14ac:dyDescent="0.25">
      <c r="A349" s="106" t="s">
        <v>1753</v>
      </c>
      <c r="B349" s="106">
        <f t="shared" si="60"/>
        <v>8</v>
      </c>
      <c r="C349" s="106" t="s">
        <v>593</v>
      </c>
      <c r="D349" s="106" t="s">
        <v>594</v>
      </c>
      <c r="E349" s="107">
        <f t="shared" si="59"/>
        <v>0</v>
      </c>
      <c r="F349" s="107">
        <f t="shared" si="54"/>
        <v>0</v>
      </c>
      <c r="G349" s="107">
        <f t="shared" si="55"/>
        <v>0</v>
      </c>
      <c r="H349" s="108">
        <f t="shared" si="61"/>
        <v>0</v>
      </c>
      <c r="I349" s="108">
        <f t="shared" si="56"/>
        <v>0</v>
      </c>
      <c r="J349" s="108">
        <f t="shared" si="57"/>
        <v>0</v>
      </c>
      <c r="K349" s="108">
        <f t="shared" si="58"/>
        <v>0</v>
      </c>
      <c r="L349" s="150"/>
      <c r="M349" s="108">
        <v>0</v>
      </c>
      <c r="N349" s="108">
        <v>0</v>
      </c>
      <c r="O349" s="108">
        <v>0</v>
      </c>
      <c r="P349" s="108">
        <v>0</v>
      </c>
      <c r="Q349" s="108">
        <v>0</v>
      </c>
      <c r="R349" s="108">
        <v>0</v>
      </c>
      <c r="S349" s="108">
        <v>0</v>
      </c>
      <c r="T349" s="108">
        <v>0</v>
      </c>
      <c r="U349" s="108">
        <v>0</v>
      </c>
      <c r="V349" s="108">
        <v>0</v>
      </c>
      <c r="W349" s="108">
        <v>0</v>
      </c>
      <c r="X349" s="108">
        <v>0</v>
      </c>
      <c r="Y349" s="108">
        <v>0</v>
      </c>
      <c r="Z349" s="108">
        <v>-116100</v>
      </c>
      <c r="AA349" s="108">
        <v>0</v>
      </c>
      <c r="AB349" s="108">
        <v>-116100</v>
      </c>
      <c r="AC349" s="108">
        <v>0</v>
      </c>
      <c r="AD349" s="108">
        <v>0</v>
      </c>
      <c r="AE349" s="108">
        <v>0</v>
      </c>
      <c r="AF349" s="108">
        <v>0</v>
      </c>
      <c r="AG349" s="108">
        <v>0</v>
      </c>
      <c r="AH349" s="108">
        <v>0</v>
      </c>
      <c r="AI349" s="108">
        <v>0</v>
      </c>
      <c r="AJ349" s="108">
        <v>0</v>
      </c>
      <c r="AK349" s="108">
        <v>0</v>
      </c>
      <c r="AL349" s="108">
        <v>0</v>
      </c>
      <c r="AM349" s="108">
        <v>0</v>
      </c>
      <c r="AN349" s="108">
        <v>0</v>
      </c>
      <c r="AO349" s="108">
        <v>0</v>
      </c>
      <c r="AP349" s="108">
        <v>0</v>
      </c>
      <c r="AQ349" s="108">
        <v>0</v>
      </c>
      <c r="AR349" s="108">
        <v>0</v>
      </c>
      <c r="AS349" s="108">
        <v>0</v>
      </c>
      <c r="AT349" s="108">
        <v>0</v>
      </c>
      <c r="AU349" s="108">
        <v>0</v>
      </c>
      <c r="AV349" s="108">
        <v>0</v>
      </c>
      <c r="AW349" s="108">
        <v>0</v>
      </c>
      <c r="AX349" s="108">
        <v>0</v>
      </c>
      <c r="AY349" s="108">
        <v>0</v>
      </c>
      <c r="AZ349" s="108">
        <v>0</v>
      </c>
      <c r="BA349" s="108">
        <v>0</v>
      </c>
      <c r="BB349" s="108">
        <v>0</v>
      </c>
      <c r="BC349" s="108">
        <v>0</v>
      </c>
      <c r="BD349" s="108">
        <v>0</v>
      </c>
      <c r="BE349" s="108">
        <v>0</v>
      </c>
      <c r="BF349" s="108">
        <v>0</v>
      </c>
      <c r="BG349" s="108">
        <v>0</v>
      </c>
      <c r="BH349" s="108">
        <v>0</v>
      </c>
      <c r="BI349" s="108">
        <v>0</v>
      </c>
      <c r="BJ349" s="108">
        <v>0</v>
      </c>
      <c r="BK349" s="108">
        <v>0</v>
      </c>
      <c r="BL349" s="108">
        <v>0</v>
      </c>
      <c r="BM349" s="108">
        <v>0</v>
      </c>
      <c r="BN349" s="108">
        <v>0</v>
      </c>
      <c r="BO349" s="108">
        <v>0</v>
      </c>
      <c r="BP349" s="108">
        <v>0</v>
      </c>
      <c r="BQ349" s="108"/>
      <c r="BR349" s="108"/>
      <c r="BS349" s="108"/>
      <c r="BT349" s="108"/>
      <c r="BV349" s="108"/>
      <c r="BW349" s="108"/>
      <c r="BX349" s="108"/>
      <c r="BY349" s="108"/>
      <c r="BZ349" s="108"/>
      <c r="CA349" s="108"/>
      <c r="CB349" s="108"/>
      <c r="CC349" s="108"/>
      <c r="CD349" s="108"/>
      <c r="CE349" s="108"/>
      <c r="CF349" s="108"/>
      <c r="CG349" s="108"/>
    </row>
    <row r="350" spans="1:85" hidden="1" outlineLevel="3" x14ac:dyDescent="0.25">
      <c r="A350" s="106" t="s">
        <v>1753</v>
      </c>
      <c r="B350" s="106">
        <f t="shared" si="60"/>
        <v>8</v>
      </c>
      <c r="C350" s="106" t="s">
        <v>595</v>
      </c>
      <c r="D350" s="106" t="s">
        <v>596</v>
      </c>
      <c r="E350" s="107">
        <f t="shared" si="59"/>
        <v>0</v>
      </c>
      <c r="F350" s="107">
        <f t="shared" si="54"/>
        <v>0</v>
      </c>
      <c r="G350" s="107">
        <f t="shared" si="55"/>
        <v>0</v>
      </c>
      <c r="H350" s="108">
        <f t="shared" si="61"/>
        <v>0</v>
      </c>
      <c r="I350" s="108">
        <f t="shared" si="56"/>
        <v>0</v>
      </c>
      <c r="J350" s="108">
        <f t="shared" si="57"/>
        <v>0</v>
      </c>
      <c r="K350" s="108">
        <f t="shared" si="58"/>
        <v>0</v>
      </c>
      <c r="L350" s="150"/>
      <c r="M350" s="108">
        <v>0</v>
      </c>
      <c r="N350" s="108">
        <v>0</v>
      </c>
      <c r="O350" s="108">
        <v>0</v>
      </c>
      <c r="P350" s="108">
        <v>0</v>
      </c>
      <c r="Q350" s="108">
        <v>0</v>
      </c>
      <c r="R350" s="108">
        <v>0</v>
      </c>
      <c r="S350" s="108">
        <v>0</v>
      </c>
      <c r="T350" s="108">
        <v>0</v>
      </c>
      <c r="U350" s="108">
        <v>0</v>
      </c>
      <c r="V350" s="108">
        <v>0</v>
      </c>
      <c r="W350" s="108">
        <v>0</v>
      </c>
      <c r="X350" s="108">
        <v>0</v>
      </c>
      <c r="Y350" s="108">
        <v>0</v>
      </c>
      <c r="Z350" s="108">
        <v>0</v>
      </c>
      <c r="AA350" s="108">
        <v>0</v>
      </c>
      <c r="AB350" s="108">
        <v>0</v>
      </c>
      <c r="AC350" s="108">
        <v>0</v>
      </c>
      <c r="AD350" s="108">
        <v>0</v>
      </c>
      <c r="AE350" s="108">
        <v>0</v>
      </c>
      <c r="AF350" s="108">
        <v>-1215500</v>
      </c>
      <c r="AG350" s="108">
        <v>-1215500</v>
      </c>
      <c r="AH350" s="108">
        <v>0</v>
      </c>
      <c r="AI350" s="108">
        <v>0</v>
      </c>
      <c r="AJ350" s="108">
        <v>0</v>
      </c>
      <c r="AK350" s="108">
        <v>0</v>
      </c>
      <c r="AL350" s="108">
        <v>-2623946</v>
      </c>
      <c r="AM350" s="108">
        <v>-1311973</v>
      </c>
      <c r="AN350" s="108">
        <v>-1311973</v>
      </c>
      <c r="AO350" s="108">
        <v>-1311973</v>
      </c>
      <c r="AP350" s="108">
        <v>-1311973</v>
      </c>
      <c r="AQ350" s="108">
        <v>-1311973</v>
      </c>
      <c r="AR350" s="108">
        <v>-1790795</v>
      </c>
      <c r="AS350" s="108">
        <v>0</v>
      </c>
      <c r="AT350" s="108">
        <v>0</v>
      </c>
      <c r="AU350" s="108">
        <v>0</v>
      </c>
      <c r="AV350" s="108">
        <v>0</v>
      </c>
      <c r="AW350" s="108">
        <v>-1674103</v>
      </c>
      <c r="AX350" s="108">
        <v>-1674103</v>
      </c>
      <c r="AY350" s="108">
        <v>0</v>
      </c>
      <c r="AZ350" s="108">
        <v>0</v>
      </c>
      <c r="BA350" s="108">
        <v>0</v>
      </c>
      <c r="BB350" s="108">
        <v>0</v>
      </c>
      <c r="BC350" s="108">
        <v>0</v>
      </c>
      <c r="BD350" s="108">
        <v>0</v>
      </c>
      <c r="BE350" s="108">
        <v>0</v>
      </c>
      <c r="BF350" s="108">
        <v>0</v>
      </c>
      <c r="BG350" s="108">
        <v>0</v>
      </c>
      <c r="BH350" s="108">
        <v>0</v>
      </c>
      <c r="BI350" s="108">
        <v>0</v>
      </c>
      <c r="BJ350" s="108">
        <v>0</v>
      </c>
      <c r="BK350" s="108">
        <v>0</v>
      </c>
      <c r="BL350" s="108">
        <v>0</v>
      </c>
      <c r="BM350" s="108">
        <v>0</v>
      </c>
      <c r="BN350" s="108">
        <v>0</v>
      </c>
      <c r="BO350" s="108">
        <v>0</v>
      </c>
      <c r="BP350" s="108">
        <v>0</v>
      </c>
      <c r="BQ350" s="108"/>
      <c r="BR350" s="108"/>
      <c r="BS350" s="108"/>
      <c r="BT350" s="108"/>
      <c r="BV350" s="108"/>
      <c r="BW350" s="108"/>
      <c r="BX350" s="108"/>
      <c r="BY350" s="108"/>
      <c r="BZ350" s="108"/>
      <c r="CA350" s="108"/>
      <c r="CB350" s="108"/>
      <c r="CC350" s="108"/>
      <c r="CD350" s="108"/>
      <c r="CE350" s="108"/>
      <c r="CF350" s="108"/>
      <c r="CG350" s="108"/>
    </row>
    <row r="351" spans="1:85" hidden="1" outlineLevel="3" x14ac:dyDescent="0.25">
      <c r="A351" s="106" t="s">
        <v>1753</v>
      </c>
      <c r="B351" s="106">
        <f t="shared" si="60"/>
        <v>8</v>
      </c>
      <c r="C351" s="106" t="s">
        <v>597</v>
      </c>
      <c r="D351" s="106" t="s">
        <v>598</v>
      </c>
      <c r="E351" s="107">
        <f t="shared" si="59"/>
        <v>0</v>
      </c>
      <c r="F351" s="107">
        <f t="shared" si="54"/>
        <v>0</v>
      </c>
      <c r="G351" s="107">
        <f t="shared" si="55"/>
        <v>0</v>
      </c>
      <c r="H351" s="108">
        <f t="shared" si="61"/>
        <v>0</v>
      </c>
      <c r="I351" s="108">
        <f t="shared" si="56"/>
        <v>0</v>
      </c>
      <c r="J351" s="108">
        <f t="shared" si="57"/>
        <v>0</v>
      </c>
      <c r="K351" s="108">
        <f t="shared" si="58"/>
        <v>0</v>
      </c>
      <c r="L351" s="150"/>
      <c r="M351" s="108">
        <v>0</v>
      </c>
      <c r="N351" s="108">
        <v>0</v>
      </c>
      <c r="O351" s="108">
        <v>0</v>
      </c>
      <c r="P351" s="108">
        <v>0</v>
      </c>
      <c r="Q351" s="108">
        <v>0</v>
      </c>
      <c r="R351" s="108">
        <v>0</v>
      </c>
      <c r="S351" s="108">
        <v>0</v>
      </c>
      <c r="T351" s="108">
        <v>0</v>
      </c>
      <c r="U351" s="108">
        <v>0</v>
      </c>
      <c r="V351" s="108">
        <v>0</v>
      </c>
      <c r="W351" s="108">
        <v>0</v>
      </c>
      <c r="X351" s="108">
        <v>0</v>
      </c>
      <c r="Y351" s="108">
        <v>0</v>
      </c>
      <c r="Z351" s="108">
        <v>0</v>
      </c>
      <c r="AA351" s="108">
        <v>0</v>
      </c>
      <c r="AB351" s="108">
        <v>0</v>
      </c>
      <c r="AC351" s="108">
        <v>0</v>
      </c>
      <c r="AD351" s="108">
        <v>0</v>
      </c>
      <c r="AE351" s="108">
        <v>0</v>
      </c>
      <c r="AF351" s="108">
        <v>0</v>
      </c>
      <c r="AG351" s="108">
        <v>0</v>
      </c>
      <c r="AH351" s="108">
        <v>0</v>
      </c>
      <c r="AI351" s="108">
        <v>0</v>
      </c>
      <c r="AJ351" s="108">
        <v>0</v>
      </c>
      <c r="AK351" s="108">
        <v>0</v>
      </c>
      <c r="AL351" s="108">
        <v>0</v>
      </c>
      <c r="AM351" s="108">
        <v>0</v>
      </c>
      <c r="AN351" s="108">
        <v>0</v>
      </c>
      <c r="AO351" s="108">
        <v>0</v>
      </c>
      <c r="AP351" s="108">
        <v>0</v>
      </c>
      <c r="AQ351" s="108">
        <v>0</v>
      </c>
      <c r="AR351" s="108">
        <v>0</v>
      </c>
      <c r="AS351" s="108">
        <v>0</v>
      </c>
      <c r="AT351" s="108">
        <v>0</v>
      </c>
      <c r="AU351" s="108">
        <v>0</v>
      </c>
      <c r="AV351" s="108">
        <v>0</v>
      </c>
      <c r="AW351" s="108">
        <v>0</v>
      </c>
      <c r="AX351" s="108">
        <v>0</v>
      </c>
      <c r="AY351" s="108">
        <v>0</v>
      </c>
      <c r="AZ351" s="108">
        <v>0</v>
      </c>
      <c r="BA351" s="108">
        <v>0</v>
      </c>
      <c r="BB351" s="108">
        <v>0</v>
      </c>
      <c r="BC351" s="108">
        <v>0</v>
      </c>
      <c r="BD351" s="108">
        <v>0</v>
      </c>
      <c r="BE351" s="108">
        <v>0</v>
      </c>
      <c r="BF351" s="108">
        <v>0</v>
      </c>
      <c r="BG351" s="108">
        <v>0</v>
      </c>
      <c r="BH351" s="108">
        <v>0</v>
      </c>
      <c r="BI351" s="108">
        <v>0</v>
      </c>
      <c r="BJ351" s="108">
        <v>0</v>
      </c>
      <c r="BK351" s="108">
        <v>0</v>
      </c>
      <c r="BL351" s="108">
        <v>0</v>
      </c>
      <c r="BM351" s="108">
        <v>0</v>
      </c>
      <c r="BN351" s="108">
        <v>0</v>
      </c>
      <c r="BO351" s="108">
        <v>0</v>
      </c>
      <c r="BP351" s="108">
        <v>0</v>
      </c>
      <c r="BQ351" s="108"/>
      <c r="BR351" s="108"/>
      <c r="BS351" s="108"/>
      <c r="BT351" s="108"/>
      <c r="BV351" s="108"/>
      <c r="BW351" s="108"/>
      <c r="BX351" s="108"/>
      <c r="BY351" s="108"/>
      <c r="BZ351" s="108"/>
      <c r="CA351" s="108"/>
      <c r="CB351" s="108"/>
      <c r="CC351" s="108"/>
      <c r="CD351" s="108"/>
      <c r="CE351" s="108"/>
      <c r="CF351" s="108"/>
      <c r="CG351" s="108"/>
    </row>
    <row r="352" spans="1:85" hidden="1" outlineLevel="3" x14ac:dyDescent="0.25">
      <c r="A352" s="106" t="s">
        <v>1753</v>
      </c>
      <c r="B352" s="106">
        <f t="shared" si="60"/>
        <v>8</v>
      </c>
      <c r="C352" s="106" t="s">
        <v>599</v>
      </c>
      <c r="D352" s="106" t="s">
        <v>600</v>
      </c>
      <c r="E352" s="107">
        <f t="shared" si="59"/>
        <v>0</v>
      </c>
      <c r="F352" s="107">
        <f t="shared" si="54"/>
        <v>0</v>
      </c>
      <c r="G352" s="107">
        <f t="shared" si="55"/>
        <v>-4158468</v>
      </c>
      <c r="H352" s="108">
        <f t="shared" si="61"/>
        <v>-3689711</v>
      </c>
      <c r="I352" s="108">
        <f t="shared" si="56"/>
        <v>-2923525</v>
      </c>
      <c r="J352" s="108">
        <f t="shared" si="57"/>
        <v>-1548387</v>
      </c>
      <c r="K352" s="108">
        <f t="shared" si="58"/>
        <v>0</v>
      </c>
      <c r="L352" s="150"/>
      <c r="M352" s="108">
        <v>0</v>
      </c>
      <c r="N352" s="108">
        <v>0</v>
      </c>
      <c r="O352" s="108">
        <v>0</v>
      </c>
      <c r="P352" s="108">
        <v>0</v>
      </c>
      <c r="Q352" s="108">
        <v>0</v>
      </c>
      <c r="R352" s="108">
        <v>0</v>
      </c>
      <c r="S352" s="108">
        <v>0</v>
      </c>
      <c r="T352" s="108">
        <v>0</v>
      </c>
      <c r="U352" s="108">
        <v>0</v>
      </c>
      <c r="V352" s="108">
        <v>0</v>
      </c>
      <c r="W352" s="108">
        <v>0</v>
      </c>
      <c r="X352" s="108">
        <v>0</v>
      </c>
      <c r="Y352" s="108">
        <v>0</v>
      </c>
      <c r="Z352" s="108">
        <v>0</v>
      </c>
      <c r="AA352" s="108">
        <v>0</v>
      </c>
      <c r="AB352" s="108">
        <v>0</v>
      </c>
      <c r="AC352" s="108">
        <v>0</v>
      </c>
      <c r="AD352" s="108">
        <v>0</v>
      </c>
      <c r="AE352" s="108">
        <v>0</v>
      </c>
      <c r="AF352" s="108">
        <v>0</v>
      </c>
      <c r="AG352" s="108">
        <v>0</v>
      </c>
      <c r="AH352" s="108">
        <v>0</v>
      </c>
      <c r="AI352" s="108">
        <v>0</v>
      </c>
      <c r="AJ352" s="108">
        <v>0</v>
      </c>
      <c r="AK352" s="108">
        <v>-4408619</v>
      </c>
      <c r="AL352" s="108">
        <v>-8541972</v>
      </c>
      <c r="AM352" s="108">
        <v>-4936619</v>
      </c>
      <c r="AN352" s="108">
        <v>-4936619</v>
      </c>
      <c r="AO352" s="108">
        <v>-4936619</v>
      </c>
      <c r="AP352" s="108">
        <v>-10995178</v>
      </c>
      <c r="AQ352" s="108">
        <v>-3291691</v>
      </c>
      <c r="AR352" s="108">
        <v>-1967542</v>
      </c>
      <c r="AS352" s="108">
        <v>-2811691</v>
      </c>
      <c r="AT352" s="108">
        <v>-3471691</v>
      </c>
      <c r="AU352" s="108">
        <v>-2763691</v>
      </c>
      <c r="AV352" s="108">
        <v>-4158468</v>
      </c>
      <c r="AW352" s="108">
        <v>-2545065</v>
      </c>
      <c r="AX352" s="108">
        <v>-2825270</v>
      </c>
      <c r="AY352" s="108">
        <v>-3264680</v>
      </c>
      <c r="AZ352" s="108">
        <v>-3264680</v>
      </c>
      <c r="BA352" s="108">
        <v>-2162177</v>
      </c>
      <c r="BB352" s="108">
        <v>-3700311</v>
      </c>
      <c r="BC352" s="108">
        <v>-3644185</v>
      </c>
      <c r="BD352" s="108">
        <v>-2923525</v>
      </c>
      <c r="BE352" s="108">
        <v>-2382880</v>
      </c>
      <c r="BF352" s="108">
        <v>-2085718</v>
      </c>
      <c r="BG352" s="108">
        <v>-5573857</v>
      </c>
      <c r="BH352" s="108">
        <v>-3689711</v>
      </c>
      <c r="BI352" s="108">
        <v>-2966518</v>
      </c>
      <c r="BJ352" s="108">
        <v>-2064894</v>
      </c>
      <c r="BK352" s="108">
        <v>-2338707</v>
      </c>
      <c r="BL352" s="108">
        <v>-2025507</v>
      </c>
      <c r="BM352" s="108">
        <v>-2234307</v>
      </c>
      <c r="BN352" s="108">
        <v>-3038260</v>
      </c>
      <c r="BO352" s="108">
        <v>-1548387</v>
      </c>
      <c r="BP352" s="108">
        <v>-1548387</v>
      </c>
      <c r="BQ352" s="108"/>
      <c r="BR352" s="108"/>
      <c r="BS352" s="108"/>
      <c r="BT352" s="108"/>
      <c r="BV352" s="108"/>
      <c r="BW352" s="108"/>
      <c r="BX352" s="108"/>
      <c r="BY352" s="108"/>
      <c r="BZ352" s="108"/>
      <c r="CA352" s="108"/>
      <c r="CB352" s="108"/>
      <c r="CC352" s="108"/>
      <c r="CD352" s="108"/>
      <c r="CE352" s="108"/>
      <c r="CF352" s="108"/>
      <c r="CG352" s="108"/>
    </row>
    <row r="353" spans="1:85" hidden="1" outlineLevel="3" x14ac:dyDescent="0.25">
      <c r="A353" s="106" t="s">
        <v>1753</v>
      </c>
      <c r="B353" s="106">
        <f t="shared" si="60"/>
        <v>8</v>
      </c>
      <c r="C353" s="106" t="s">
        <v>601</v>
      </c>
      <c r="D353" s="106" t="s">
        <v>602</v>
      </c>
      <c r="E353" s="107">
        <f t="shared" si="59"/>
        <v>0</v>
      </c>
      <c r="F353" s="107">
        <f t="shared" ref="F353:F376" si="62">AJ353</f>
        <v>-308000</v>
      </c>
      <c r="G353" s="107">
        <f t="shared" ref="G353:G376" si="63">AV353</f>
        <v>-3822500</v>
      </c>
      <c r="H353" s="108">
        <f t="shared" si="61"/>
        <v>-825000</v>
      </c>
      <c r="I353" s="108">
        <f t="shared" si="56"/>
        <v>0</v>
      </c>
      <c r="J353" s="108">
        <f t="shared" si="57"/>
        <v>-825000</v>
      </c>
      <c r="K353" s="108">
        <f t="shared" si="58"/>
        <v>0</v>
      </c>
      <c r="L353" s="150"/>
      <c r="M353" s="108">
        <v>0</v>
      </c>
      <c r="N353" s="108">
        <v>0</v>
      </c>
      <c r="O353" s="108">
        <v>0</v>
      </c>
      <c r="P353" s="108">
        <v>0</v>
      </c>
      <c r="Q353" s="108">
        <v>0</v>
      </c>
      <c r="R353" s="108">
        <v>0</v>
      </c>
      <c r="S353" s="108">
        <v>0</v>
      </c>
      <c r="T353" s="108">
        <v>0</v>
      </c>
      <c r="U353" s="108">
        <v>0</v>
      </c>
      <c r="V353" s="108">
        <v>0</v>
      </c>
      <c r="W353" s="108">
        <v>0</v>
      </c>
      <c r="X353" s="108">
        <v>0</v>
      </c>
      <c r="Y353" s="108">
        <v>0</v>
      </c>
      <c r="Z353" s="108">
        <v>0</v>
      </c>
      <c r="AA353" s="108">
        <v>0</v>
      </c>
      <c r="AB353" s="108">
        <v>0</v>
      </c>
      <c r="AC353" s="108">
        <v>0</v>
      </c>
      <c r="AD353" s="108">
        <v>0</v>
      </c>
      <c r="AE353" s="108">
        <v>0</v>
      </c>
      <c r="AF353" s="108">
        <v>0</v>
      </c>
      <c r="AG353" s="108">
        <v>0</v>
      </c>
      <c r="AH353" s="108">
        <v>0</v>
      </c>
      <c r="AI353" s="108">
        <v>0</v>
      </c>
      <c r="AJ353" s="108">
        <v>-308000</v>
      </c>
      <c r="AK353" s="108">
        <v>0</v>
      </c>
      <c r="AL353" s="108">
        <v>0</v>
      </c>
      <c r="AM353" s="108">
        <v>0</v>
      </c>
      <c r="AN353" s="108">
        <v>0</v>
      </c>
      <c r="AO353" s="108">
        <v>0</v>
      </c>
      <c r="AP353" s="108">
        <v>-171963</v>
      </c>
      <c r="AQ353" s="108">
        <v>-586300</v>
      </c>
      <c r="AR353" s="108">
        <v>0</v>
      </c>
      <c r="AS353" s="108">
        <v>-710600</v>
      </c>
      <c r="AT353" s="108">
        <v>0</v>
      </c>
      <c r="AU353" s="108">
        <v>0</v>
      </c>
      <c r="AV353" s="108">
        <v>-3822500</v>
      </c>
      <c r="AW353" s="108">
        <v>0</v>
      </c>
      <c r="AX353" s="108">
        <v>-825000</v>
      </c>
      <c r="AY353" s="108">
        <v>-825000</v>
      </c>
      <c r="AZ353" s="108">
        <v>-825000</v>
      </c>
      <c r="BA353" s="108">
        <v>-1133000</v>
      </c>
      <c r="BB353" s="108">
        <v>-825000</v>
      </c>
      <c r="BC353" s="108">
        <v>-1067000</v>
      </c>
      <c r="BD353" s="108">
        <v>0</v>
      </c>
      <c r="BE353" s="108">
        <v>0</v>
      </c>
      <c r="BF353" s="108">
        <v>0</v>
      </c>
      <c r="BG353" s="108">
        <v>-1320000</v>
      </c>
      <c r="BH353" s="108">
        <v>-825000</v>
      </c>
      <c r="BI353" s="108">
        <v>-825000</v>
      </c>
      <c r="BJ353" s="108">
        <v>-583000</v>
      </c>
      <c r="BK353" s="108">
        <v>0</v>
      </c>
      <c r="BL353" s="108">
        <v>0</v>
      </c>
      <c r="BM353" s="108">
        <v>0</v>
      </c>
      <c r="BN353" s="108">
        <v>0</v>
      </c>
      <c r="BO353" s="108">
        <v>-825000</v>
      </c>
      <c r="BP353" s="108">
        <v>-825000</v>
      </c>
      <c r="BQ353" s="108"/>
      <c r="BR353" s="108"/>
      <c r="BS353" s="108"/>
      <c r="BT353" s="108"/>
      <c r="BV353" s="108"/>
      <c r="BW353" s="108"/>
      <c r="BX353" s="108"/>
      <c r="BY353" s="108"/>
      <c r="BZ353" s="108"/>
      <c r="CA353" s="108"/>
      <c r="CB353" s="108"/>
      <c r="CC353" s="108"/>
      <c r="CD353" s="108"/>
      <c r="CE353" s="108"/>
      <c r="CF353" s="108"/>
      <c r="CG353" s="108"/>
    </row>
    <row r="354" spans="1:85" hidden="1" outlineLevel="3" x14ac:dyDescent="0.25">
      <c r="A354" s="106" t="s">
        <v>1753</v>
      </c>
      <c r="B354" s="106">
        <f t="shared" si="60"/>
        <v>8</v>
      </c>
      <c r="C354" s="106" t="s">
        <v>603</v>
      </c>
      <c r="D354" s="106" t="s">
        <v>604</v>
      </c>
      <c r="E354" s="107">
        <f t="shared" si="59"/>
        <v>0</v>
      </c>
      <c r="F354" s="107">
        <f t="shared" si="62"/>
        <v>0</v>
      </c>
      <c r="G354" s="107">
        <f t="shared" si="63"/>
        <v>-324000</v>
      </c>
      <c r="H354" s="108">
        <f t="shared" si="61"/>
        <v>-483990</v>
      </c>
      <c r="I354" s="108">
        <f t="shared" si="56"/>
        <v>-262200</v>
      </c>
      <c r="J354" s="108">
        <f t="shared" si="57"/>
        <v>0</v>
      </c>
      <c r="K354" s="108">
        <f t="shared" si="58"/>
        <v>0</v>
      </c>
      <c r="L354" s="150"/>
      <c r="M354" s="108">
        <v>0</v>
      </c>
      <c r="N354" s="108">
        <v>0</v>
      </c>
      <c r="O354" s="108">
        <v>0</v>
      </c>
      <c r="P354" s="108">
        <v>0</v>
      </c>
      <c r="Q354" s="108">
        <v>0</v>
      </c>
      <c r="R354" s="108">
        <v>0</v>
      </c>
      <c r="S354" s="108">
        <v>0</v>
      </c>
      <c r="T354" s="108">
        <v>0</v>
      </c>
      <c r="U354" s="108">
        <v>0</v>
      </c>
      <c r="V354" s="108">
        <v>0</v>
      </c>
      <c r="W354" s="108">
        <v>0</v>
      </c>
      <c r="X354" s="108">
        <v>0</v>
      </c>
      <c r="Y354" s="108">
        <v>0</v>
      </c>
      <c r="Z354" s="108">
        <v>0</v>
      </c>
      <c r="AA354" s="108">
        <v>0</v>
      </c>
      <c r="AB354" s="108">
        <v>0</v>
      </c>
      <c r="AC354" s="108">
        <v>0</v>
      </c>
      <c r="AD354" s="108">
        <v>0</v>
      </c>
      <c r="AE354" s="108">
        <v>0</v>
      </c>
      <c r="AF354" s="108">
        <v>0</v>
      </c>
      <c r="AG354" s="108">
        <v>0</v>
      </c>
      <c r="AH354" s="108">
        <v>0</v>
      </c>
      <c r="AI354" s="108">
        <v>0</v>
      </c>
      <c r="AJ354" s="108">
        <v>0</v>
      </c>
      <c r="AK354" s="108">
        <v>0</v>
      </c>
      <c r="AL354" s="108">
        <v>0</v>
      </c>
      <c r="AM354" s="108">
        <v>0</v>
      </c>
      <c r="AN354" s="108">
        <v>0</v>
      </c>
      <c r="AO354" s="108">
        <v>0</v>
      </c>
      <c r="AP354" s="108">
        <v>0</v>
      </c>
      <c r="AQ354" s="108">
        <v>0</v>
      </c>
      <c r="AR354" s="108">
        <v>0</v>
      </c>
      <c r="AS354" s="108">
        <v>0</v>
      </c>
      <c r="AT354" s="108">
        <v>0</v>
      </c>
      <c r="AU354" s="108">
        <v>-120000</v>
      </c>
      <c r="AV354" s="108">
        <v>-324000</v>
      </c>
      <c r="AW354" s="108">
        <v>-720000</v>
      </c>
      <c r="AX354" s="108">
        <v>-1203112</v>
      </c>
      <c r="AY354" s="108">
        <v>-121500</v>
      </c>
      <c r="AZ354" s="108">
        <v>-162000</v>
      </c>
      <c r="BA354" s="108">
        <v>-462000</v>
      </c>
      <c r="BB354" s="108">
        <v>-162000</v>
      </c>
      <c r="BC354" s="108">
        <v>-162000</v>
      </c>
      <c r="BD354" s="108">
        <v>-262200</v>
      </c>
      <c r="BE354" s="108">
        <v>-162000</v>
      </c>
      <c r="BF354" s="108">
        <v>-333600</v>
      </c>
      <c r="BG354" s="108">
        <v>-162000</v>
      </c>
      <c r="BH354" s="108">
        <v>-483990</v>
      </c>
      <c r="BI354" s="108">
        <v>-121500</v>
      </c>
      <c r="BJ354" s="108">
        <v>-1123502</v>
      </c>
      <c r="BK354" s="108">
        <v>0</v>
      </c>
      <c r="BL354" s="108">
        <v>0</v>
      </c>
      <c r="BM354" s="108">
        <v>-1555200</v>
      </c>
      <c r="BN354" s="108">
        <v>-310800</v>
      </c>
      <c r="BO354" s="108">
        <v>0</v>
      </c>
      <c r="BP354" s="108">
        <v>0</v>
      </c>
      <c r="BQ354" s="108"/>
      <c r="BR354" s="108"/>
      <c r="BS354" s="108"/>
      <c r="BT354" s="108"/>
      <c r="BV354" s="108"/>
      <c r="BW354" s="108"/>
      <c r="BX354" s="108"/>
      <c r="BY354" s="108"/>
      <c r="BZ354" s="108"/>
      <c r="CA354" s="108"/>
      <c r="CB354" s="108"/>
      <c r="CC354" s="108"/>
      <c r="CD354" s="108"/>
      <c r="CE354" s="108"/>
      <c r="CF354" s="108"/>
      <c r="CG354" s="108"/>
    </row>
    <row r="355" spans="1:85" hidden="1" outlineLevel="3" x14ac:dyDescent="0.25">
      <c r="A355" s="105" t="s">
        <v>1753</v>
      </c>
      <c r="B355" s="105">
        <f t="shared" si="60"/>
        <v>6</v>
      </c>
      <c r="C355" s="105" t="s">
        <v>605</v>
      </c>
      <c r="D355" s="105" t="s">
        <v>606</v>
      </c>
      <c r="E355" s="26">
        <f t="shared" si="59"/>
        <v>0</v>
      </c>
      <c r="F355" s="26">
        <f t="shared" si="62"/>
        <v>0</v>
      </c>
      <c r="G355" s="26">
        <f t="shared" si="63"/>
        <v>0</v>
      </c>
      <c r="H355" s="26">
        <f t="shared" si="61"/>
        <v>0</v>
      </c>
      <c r="I355" s="26">
        <f t="shared" si="56"/>
        <v>0</v>
      </c>
      <c r="J355" s="26">
        <f t="shared" si="57"/>
        <v>0</v>
      </c>
      <c r="K355" s="26">
        <f t="shared" si="58"/>
        <v>0</v>
      </c>
      <c r="L355" s="150"/>
      <c r="M355" s="26">
        <v>0</v>
      </c>
      <c r="N355" s="26">
        <v>0</v>
      </c>
      <c r="O355" s="26">
        <v>0</v>
      </c>
      <c r="P355" s="26">
        <v>0</v>
      </c>
      <c r="Q355" s="26">
        <v>0</v>
      </c>
      <c r="R355" s="26">
        <v>0</v>
      </c>
      <c r="S355" s="26">
        <v>0</v>
      </c>
      <c r="T355" s="26">
        <v>0</v>
      </c>
      <c r="U355" s="26">
        <v>0</v>
      </c>
      <c r="V355" s="26">
        <v>0</v>
      </c>
      <c r="W355" s="26">
        <v>0</v>
      </c>
      <c r="X355" s="26">
        <v>0</v>
      </c>
      <c r="Y355" s="26">
        <v>0</v>
      </c>
      <c r="Z355" s="26">
        <v>0</v>
      </c>
      <c r="AA355" s="26">
        <v>0</v>
      </c>
      <c r="AB355" s="26">
        <v>0</v>
      </c>
      <c r="AC355" s="26">
        <v>0</v>
      </c>
      <c r="AD355" s="26">
        <v>0</v>
      </c>
      <c r="AE355" s="26">
        <v>0</v>
      </c>
      <c r="AF355" s="26">
        <v>0</v>
      </c>
      <c r="AG355" s="26">
        <v>0</v>
      </c>
      <c r="AH355" s="26">
        <v>0</v>
      </c>
      <c r="AI355" s="26">
        <v>0</v>
      </c>
      <c r="AJ355" s="26">
        <v>0</v>
      </c>
      <c r="AK355" s="26">
        <v>0</v>
      </c>
      <c r="AL355" s="26">
        <v>0</v>
      </c>
      <c r="AM355" s="26">
        <v>0</v>
      </c>
      <c r="AN355" s="26">
        <v>0</v>
      </c>
      <c r="AO355" s="26">
        <v>0</v>
      </c>
      <c r="AP355" s="26">
        <v>0</v>
      </c>
      <c r="AQ355" s="26">
        <v>0</v>
      </c>
      <c r="AR355" s="26">
        <v>0</v>
      </c>
      <c r="AS355" s="26">
        <v>0</v>
      </c>
      <c r="AT355" s="26">
        <v>0</v>
      </c>
      <c r="AU355" s="26">
        <v>0</v>
      </c>
      <c r="AV355" s="26">
        <v>0</v>
      </c>
      <c r="AW355" s="26">
        <v>0</v>
      </c>
      <c r="AX355" s="26">
        <v>0</v>
      </c>
      <c r="AY355" s="26">
        <v>0</v>
      </c>
      <c r="AZ355" s="26">
        <v>-1188000</v>
      </c>
      <c r="BA355" s="26">
        <v>0</v>
      </c>
      <c r="BB355" s="26">
        <v>-9836576</v>
      </c>
      <c r="BC355" s="26">
        <v>0</v>
      </c>
      <c r="BD355" s="26">
        <v>0</v>
      </c>
      <c r="BE355" s="26">
        <v>0</v>
      </c>
      <c r="BF355" s="26">
        <v>-770000</v>
      </c>
      <c r="BG355" s="26">
        <v>0</v>
      </c>
      <c r="BH355" s="26">
        <v>0</v>
      </c>
      <c r="BI355" s="26">
        <v>0</v>
      </c>
      <c r="BJ355" s="26">
        <v>0</v>
      </c>
      <c r="BK355" s="26">
        <v>0</v>
      </c>
      <c r="BL355" s="26">
        <v>0</v>
      </c>
      <c r="BM355" s="26">
        <v>0</v>
      </c>
      <c r="BN355" s="26">
        <v>0</v>
      </c>
      <c r="BO355" s="26">
        <v>0</v>
      </c>
      <c r="BP355" s="26">
        <v>0</v>
      </c>
      <c r="BQ355" s="26"/>
      <c r="BR355" s="26"/>
      <c r="BS355" s="26"/>
      <c r="BT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</row>
    <row r="356" spans="1:85" hidden="1" outlineLevel="3" x14ac:dyDescent="0.25">
      <c r="A356" s="106" t="s">
        <v>1753</v>
      </c>
      <c r="B356" s="106">
        <f t="shared" si="60"/>
        <v>8</v>
      </c>
      <c r="C356" s="106" t="s">
        <v>607</v>
      </c>
      <c r="D356" s="106" t="s">
        <v>608</v>
      </c>
      <c r="E356" s="107">
        <f t="shared" si="59"/>
        <v>0</v>
      </c>
      <c r="F356" s="107">
        <f t="shared" si="62"/>
        <v>0</v>
      </c>
      <c r="G356" s="107">
        <f t="shared" si="63"/>
        <v>0</v>
      </c>
      <c r="H356" s="108">
        <f t="shared" si="61"/>
        <v>0</v>
      </c>
      <c r="I356" s="108">
        <f t="shared" si="56"/>
        <v>0</v>
      </c>
      <c r="J356" s="108">
        <f t="shared" si="57"/>
        <v>0</v>
      </c>
      <c r="K356" s="108">
        <f t="shared" si="58"/>
        <v>0</v>
      </c>
      <c r="L356" s="150"/>
      <c r="M356" s="108">
        <v>0</v>
      </c>
      <c r="N356" s="108">
        <v>0</v>
      </c>
      <c r="O356" s="108">
        <v>0</v>
      </c>
      <c r="P356" s="108">
        <v>0</v>
      </c>
      <c r="Q356" s="108">
        <v>0</v>
      </c>
      <c r="R356" s="108">
        <v>0</v>
      </c>
      <c r="S356" s="108">
        <v>0</v>
      </c>
      <c r="T356" s="108">
        <v>0</v>
      </c>
      <c r="U356" s="108">
        <v>0</v>
      </c>
      <c r="V356" s="108">
        <v>0</v>
      </c>
      <c r="W356" s="108">
        <v>0</v>
      </c>
      <c r="X356" s="108">
        <v>0</v>
      </c>
      <c r="Y356" s="108">
        <v>0</v>
      </c>
      <c r="Z356" s="108">
        <v>0</v>
      </c>
      <c r="AA356" s="108">
        <v>0</v>
      </c>
      <c r="AB356" s="108">
        <v>0</v>
      </c>
      <c r="AC356" s="108">
        <v>0</v>
      </c>
      <c r="AD356" s="108">
        <v>0</v>
      </c>
      <c r="AE356" s="108">
        <v>0</v>
      </c>
      <c r="AF356" s="108">
        <v>0</v>
      </c>
      <c r="AG356" s="108">
        <v>0</v>
      </c>
      <c r="AH356" s="108">
        <v>0</v>
      </c>
      <c r="AI356" s="108">
        <v>0</v>
      </c>
      <c r="AJ356" s="108">
        <v>0</v>
      </c>
      <c r="AK356" s="108">
        <v>0</v>
      </c>
      <c r="AL356" s="108">
        <v>0</v>
      </c>
      <c r="AM356" s="108">
        <v>0</v>
      </c>
      <c r="AN356" s="108">
        <v>0</v>
      </c>
      <c r="AO356" s="108">
        <v>0</v>
      </c>
      <c r="AP356" s="108">
        <v>0</v>
      </c>
      <c r="AQ356" s="108">
        <v>0</v>
      </c>
      <c r="AR356" s="108">
        <v>0</v>
      </c>
      <c r="AS356" s="108">
        <v>0</v>
      </c>
      <c r="AT356" s="108">
        <v>0</v>
      </c>
      <c r="AU356" s="108">
        <v>0</v>
      </c>
      <c r="AV356" s="108">
        <v>0</v>
      </c>
      <c r="AW356" s="108">
        <v>0</v>
      </c>
      <c r="AX356" s="108">
        <v>0</v>
      </c>
      <c r="AY356" s="108">
        <v>0</v>
      </c>
      <c r="AZ356" s="108">
        <v>-1188000</v>
      </c>
      <c r="BA356" s="108">
        <v>0</v>
      </c>
      <c r="BB356" s="108">
        <v>-9836576</v>
      </c>
      <c r="BC356" s="108">
        <v>0</v>
      </c>
      <c r="BD356" s="108">
        <v>0</v>
      </c>
      <c r="BE356" s="108">
        <v>0</v>
      </c>
      <c r="BF356" s="108">
        <v>-770000</v>
      </c>
      <c r="BG356" s="108">
        <v>0</v>
      </c>
      <c r="BH356" s="108">
        <v>0</v>
      </c>
      <c r="BI356" s="108">
        <v>0</v>
      </c>
      <c r="BJ356" s="108">
        <v>0</v>
      </c>
      <c r="BK356" s="108">
        <v>0</v>
      </c>
      <c r="BL356" s="108">
        <v>0</v>
      </c>
      <c r="BM356" s="108">
        <v>0</v>
      </c>
      <c r="BN356" s="108">
        <v>0</v>
      </c>
      <c r="BO356" s="108">
        <v>0</v>
      </c>
      <c r="BP356" s="108">
        <v>0</v>
      </c>
      <c r="BQ356" s="108"/>
      <c r="BR356" s="108"/>
      <c r="BS356" s="108"/>
      <c r="BT356" s="108"/>
      <c r="BV356" s="108"/>
      <c r="BW356" s="108"/>
      <c r="BX356" s="108"/>
      <c r="BY356" s="108"/>
      <c r="BZ356" s="108"/>
      <c r="CA356" s="108"/>
      <c r="CB356" s="108"/>
      <c r="CC356" s="108"/>
      <c r="CD356" s="108"/>
      <c r="CE356" s="108"/>
      <c r="CF356" s="108"/>
      <c r="CG356" s="108"/>
    </row>
    <row r="357" spans="1:85" hidden="1" outlineLevel="3" x14ac:dyDescent="0.25">
      <c r="A357" s="106" t="s">
        <v>1753</v>
      </c>
      <c r="B357" s="106">
        <f t="shared" si="60"/>
        <v>8</v>
      </c>
      <c r="C357" s="106" t="s">
        <v>609</v>
      </c>
      <c r="D357" s="106" t="s">
        <v>610</v>
      </c>
      <c r="E357" s="107">
        <f t="shared" si="59"/>
        <v>0</v>
      </c>
      <c r="F357" s="107">
        <f t="shared" si="62"/>
        <v>0</v>
      </c>
      <c r="G357" s="107">
        <f t="shared" si="63"/>
        <v>0</v>
      </c>
      <c r="H357" s="108">
        <f t="shared" si="61"/>
        <v>0</v>
      </c>
      <c r="I357" s="108">
        <f t="shared" si="56"/>
        <v>0</v>
      </c>
      <c r="J357" s="108">
        <f t="shared" si="57"/>
        <v>0</v>
      </c>
      <c r="K357" s="108">
        <f t="shared" si="58"/>
        <v>0</v>
      </c>
      <c r="L357" s="150"/>
      <c r="M357" s="108">
        <v>0</v>
      </c>
      <c r="N357" s="108">
        <v>0</v>
      </c>
      <c r="O357" s="108">
        <v>0</v>
      </c>
      <c r="P357" s="108">
        <v>0</v>
      </c>
      <c r="Q357" s="108">
        <v>0</v>
      </c>
      <c r="R357" s="108">
        <v>0</v>
      </c>
      <c r="S357" s="108">
        <v>0</v>
      </c>
      <c r="T357" s="108">
        <v>0</v>
      </c>
      <c r="U357" s="108">
        <v>0</v>
      </c>
      <c r="V357" s="108">
        <v>0</v>
      </c>
      <c r="W357" s="108">
        <v>0</v>
      </c>
      <c r="X357" s="108">
        <v>0</v>
      </c>
      <c r="Y357" s="108">
        <v>0</v>
      </c>
      <c r="Z357" s="108">
        <v>0</v>
      </c>
      <c r="AA357" s="108">
        <v>0</v>
      </c>
      <c r="AB357" s="108">
        <v>0</v>
      </c>
      <c r="AC357" s="108">
        <v>0</v>
      </c>
      <c r="AD357" s="108">
        <v>0</v>
      </c>
      <c r="AE357" s="108">
        <v>0</v>
      </c>
      <c r="AF357" s="108">
        <v>0</v>
      </c>
      <c r="AG357" s="108">
        <v>0</v>
      </c>
      <c r="AH357" s="108">
        <v>0</v>
      </c>
      <c r="AI357" s="108">
        <v>0</v>
      </c>
      <c r="AJ357" s="108">
        <v>0</v>
      </c>
      <c r="AK357" s="108">
        <v>0</v>
      </c>
      <c r="AL357" s="108">
        <v>0</v>
      </c>
      <c r="AM357" s="108">
        <v>0</v>
      </c>
      <c r="AN357" s="108">
        <v>0</v>
      </c>
      <c r="AO357" s="108">
        <v>0</v>
      </c>
      <c r="AP357" s="108">
        <v>0</v>
      </c>
      <c r="AQ357" s="108">
        <v>0</v>
      </c>
      <c r="AR357" s="108">
        <v>0</v>
      </c>
      <c r="AS357" s="108">
        <v>0</v>
      </c>
      <c r="AT357" s="108">
        <v>0</v>
      </c>
      <c r="AU357" s="108">
        <v>0</v>
      </c>
      <c r="AV357" s="108">
        <v>0</v>
      </c>
      <c r="AW357" s="108">
        <v>0</v>
      </c>
      <c r="AX357" s="108">
        <v>0</v>
      </c>
      <c r="AY357" s="108">
        <v>0</v>
      </c>
      <c r="AZ357" s="108">
        <v>0</v>
      </c>
      <c r="BA357" s="108">
        <v>0</v>
      </c>
      <c r="BB357" s="108">
        <v>0</v>
      </c>
      <c r="BC357" s="108">
        <v>0</v>
      </c>
      <c r="BD357" s="108">
        <v>0</v>
      </c>
      <c r="BE357" s="108">
        <v>0</v>
      </c>
      <c r="BF357" s="108">
        <v>0</v>
      </c>
      <c r="BG357" s="108">
        <v>0</v>
      </c>
      <c r="BH357" s="108">
        <v>0</v>
      </c>
      <c r="BI357" s="108">
        <v>0</v>
      </c>
      <c r="BJ357" s="108">
        <v>0</v>
      </c>
      <c r="BK357" s="108">
        <v>0</v>
      </c>
      <c r="BL357" s="108">
        <v>0</v>
      </c>
      <c r="BM357" s="108">
        <v>0</v>
      </c>
      <c r="BN357" s="108">
        <v>0</v>
      </c>
      <c r="BO357" s="108">
        <v>0</v>
      </c>
      <c r="BP357" s="108">
        <v>0</v>
      </c>
      <c r="BQ357" s="108"/>
      <c r="BR357" s="108"/>
      <c r="BS357" s="108"/>
      <c r="BT357" s="108"/>
      <c r="BV357" s="108"/>
      <c r="BW357" s="108"/>
      <c r="BX357" s="108"/>
      <c r="BY357" s="108"/>
      <c r="BZ357" s="108"/>
      <c r="CA357" s="108"/>
      <c r="CB357" s="108"/>
      <c r="CC357" s="108"/>
      <c r="CD357" s="108"/>
      <c r="CE357" s="108"/>
      <c r="CF357" s="108"/>
      <c r="CG357" s="108"/>
    </row>
    <row r="358" spans="1:85" hidden="1" outlineLevel="3" x14ac:dyDescent="0.25">
      <c r="A358" s="105" t="s">
        <v>1753</v>
      </c>
      <c r="B358" s="105">
        <f t="shared" si="60"/>
        <v>6</v>
      </c>
      <c r="C358" s="105" t="s">
        <v>611</v>
      </c>
      <c r="D358" s="105" t="s">
        <v>244</v>
      </c>
      <c r="E358" s="26">
        <f t="shared" si="59"/>
        <v>-2550067</v>
      </c>
      <c r="F358" s="26">
        <f t="shared" si="62"/>
        <v>-14609762</v>
      </c>
      <c r="G358" s="26">
        <f t="shared" si="63"/>
        <v>-56608142</v>
      </c>
      <c r="H358" s="26">
        <f t="shared" si="61"/>
        <v>-120015402</v>
      </c>
      <c r="I358" s="26">
        <f t="shared" si="56"/>
        <v>-102615854</v>
      </c>
      <c r="J358" s="26">
        <f t="shared" si="57"/>
        <v>-40230576</v>
      </c>
      <c r="K358" s="26">
        <f t="shared" si="58"/>
        <v>0</v>
      </c>
      <c r="L358" s="150"/>
      <c r="M358" s="26">
        <v>-197091</v>
      </c>
      <c r="N358" s="26">
        <v>-340208</v>
      </c>
      <c r="O358" s="26">
        <v>-312018</v>
      </c>
      <c r="P358" s="26">
        <v>-267750</v>
      </c>
      <c r="Q358" s="26">
        <v>-1040256</v>
      </c>
      <c r="R358" s="26">
        <v>-244517</v>
      </c>
      <c r="S358" s="26">
        <v>-745908</v>
      </c>
      <c r="T358" s="26">
        <v>-844415</v>
      </c>
      <c r="U358" s="26">
        <v>-2293181</v>
      </c>
      <c r="V358" s="26">
        <v>-6883065</v>
      </c>
      <c r="W358" s="26">
        <v>-485225</v>
      </c>
      <c r="X358" s="26">
        <v>-2550067</v>
      </c>
      <c r="Y358" s="26">
        <v>-258902</v>
      </c>
      <c r="Z358" s="26">
        <v>-10634459</v>
      </c>
      <c r="AA358" s="26">
        <v>-5539946</v>
      </c>
      <c r="AB358" s="26">
        <v>-5261475</v>
      </c>
      <c r="AC358" s="26">
        <v>-5047331</v>
      </c>
      <c r="AD358" s="26">
        <v>-5665500</v>
      </c>
      <c r="AE358" s="26">
        <v>-5890403</v>
      </c>
      <c r="AF358" s="26">
        <v>-5018023</v>
      </c>
      <c r="AG358" s="26">
        <v>-6946018</v>
      </c>
      <c r="AH358" s="26">
        <v>-11561152</v>
      </c>
      <c r="AI358" s="26">
        <v>-9601479</v>
      </c>
      <c r="AJ358" s="26">
        <v>-14609762</v>
      </c>
      <c r="AK358" s="26">
        <v>-567160</v>
      </c>
      <c r="AL358" s="26">
        <v>-3290587</v>
      </c>
      <c r="AM358" s="26">
        <v>-3536356</v>
      </c>
      <c r="AN358" s="26">
        <v>-7606987</v>
      </c>
      <c r="AO358" s="26">
        <v>-2386162</v>
      </c>
      <c r="AP358" s="26">
        <v>-11875147</v>
      </c>
      <c r="AQ358" s="26">
        <v>-12083234</v>
      </c>
      <c r="AR358" s="26">
        <v>-8952571</v>
      </c>
      <c r="AS358" s="26">
        <v>-26112091</v>
      </c>
      <c r="AT358" s="26">
        <v>-17230600</v>
      </c>
      <c r="AU358" s="26">
        <v>-16973866</v>
      </c>
      <c r="AV358" s="26">
        <v>-56608142</v>
      </c>
      <c r="AW358" s="26">
        <v>-1445756</v>
      </c>
      <c r="AX358" s="26">
        <v>-32005501</v>
      </c>
      <c r="AY358" s="26">
        <v>-40046675</v>
      </c>
      <c r="AZ358" s="26">
        <v>-38883008</v>
      </c>
      <c r="BA358" s="26">
        <v>-51316661</v>
      </c>
      <c r="BB358" s="26">
        <v>-36285921</v>
      </c>
      <c r="BC358" s="26">
        <v>-36349118</v>
      </c>
      <c r="BD358" s="26">
        <v>-102615854</v>
      </c>
      <c r="BE358" s="26">
        <v>-85032123</v>
      </c>
      <c r="BF358" s="26">
        <v>-146613161</v>
      </c>
      <c r="BG358" s="26">
        <v>-100226782</v>
      </c>
      <c r="BH358" s="26">
        <v>-120015402</v>
      </c>
      <c r="BI358" s="26">
        <v>-64523383</v>
      </c>
      <c r="BJ358" s="26">
        <v>-89129551</v>
      </c>
      <c r="BK358" s="26">
        <v>-36795486</v>
      </c>
      <c r="BL358" s="26">
        <v>-48369704</v>
      </c>
      <c r="BM358" s="26">
        <v>-37243185</v>
      </c>
      <c r="BN358" s="26">
        <v>-37554129</v>
      </c>
      <c r="BO358" s="26">
        <v>-28118782</v>
      </c>
      <c r="BP358" s="26">
        <v>-40230576</v>
      </c>
      <c r="BQ358" s="26"/>
      <c r="BR358" s="26"/>
      <c r="BS358" s="26"/>
      <c r="BT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</row>
    <row r="359" spans="1:85" hidden="1" outlineLevel="3" x14ac:dyDescent="0.25">
      <c r="A359" s="106" t="s">
        <v>1753</v>
      </c>
      <c r="B359" s="106">
        <f t="shared" si="60"/>
        <v>8</v>
      </c>
      <c r="C359" s="106" t="s">
        <v>612</v>
      </c>
      <c r="D359" s="106" t="s">
        <v>613</v>
      </c>
      <c r="E359" s="107">
        <f t="shared" si="59"/>
        <v>0</v>
      </c>
      <c r="F359" s="107">
        <f t="shared" si="62"/>
        <v>-7227458</v>
      </c>
      <c r="G359" s="107">
        <f t="shared" si="63"/>
        <v>-12015848</v>
      </c>
      <c r="H359" s="108">
        <f t="shared" si="61"/>
        <v>0</v>
      </c>
      <c r="I359" s="108">
        <f t="shared" si="56"/>
        <v>0</v>
      </c>
      <c r="J359" s="108">
        <f t="shared" si="57"/>
        <v>-30744</v>
      </c>
      <c r="K359" s="108">
        <f t="shared" si="58"/>
        <v>0</v>
      </c>
      <c r="L359" s="150"/>
      <c r="M359" s="108">
        <v>0</v>
      </c>
      <c r="N359" s="108">
        <v>0</v>
      </c>
      <c r="O359" s="108">
        <v>0</v>
      </c>
      <c r="P359" s="108">
        <v>0</v>
      </c>
      <c r="Q359" s="108">
        <v>0</v>
      </c>
      <c r="R359" s="108">
        <v>0</v>
      </c>
      <c r="S359" s="108">
        <v>0</v>
      </c>
      <c r="T359" s="108">
        <v>0</v>
      </c>
      <c r="U359" s="108">
        <v>0</v>
      </c>
      <c r="V359" s="108">
        <v>0</v>
      </c>
      <c r="W359" s="108">
        <v>0</v>
      </c>
      <c r="X359" s="108">
        <v>0</v>
      </c>
      <c r="Y359" s="108">
        <v>0</v>
      </c>
      <c r="Z359" s="108">
        <v>0</v>
      </c>
      <c r="AA359" s="108">
        <v>0</v>
      </c>
      <c r="AB359" s="108">
        <v>0</v>
      </c>
      <c r="AC359" s="108">
        <v>0</v>
      </c>
      <c r="AD359" s="108">
        <v>0</v>
      </c>
      <c r="AE359" s="108">
        <v>0</v>
      </c>
      <c r="AF359" s="108">
        <v>0</v>
      </c>
      <c r="AG359" s="108">
        <v>-735281</v>
      </c>
      <c r="AH359" s="108">
        <v>0</v>
      </c>
      <c r="AI359" s="108">
        <v>-1816572</v>
      </c>
      <c r="AJ359" s="108">
        <v>-7227458</v>
      </c>
      <c r="AK359" s="108">
        <v>0</v>
      </c>
      <c r="AL359" s="108">
        <v>-2219766</v>
      </c>
      <c r="AM359" s="108">
        <v>-2624732</v>
      </c>
      <c r="AN359" s="108">
        <v>-6156321</v>
      </c>
      <c r="AO359" s="108">
        <v>-996127</v>
      </c>
      <c r="AP359" s="108">
        <v>-8387117</v>
      </c>
      <c r="AQ359" s="108">
        <v>-6145997</v>
      </c>
      <c r="AR359" s="108">
        <v>-5282780</v>
      </c>
      <c r="AS359" s="108">
        <v>-4964574</v>
      </c>
      <c r="AT359" s="108">
        <v>-9341659</v>
      </c>
      <c r="AU359" s="108">
        <v>0</v>
      </c>
      <c r="AV359" s="108">
        <v>-12015848</v>
      </c>
      <c r="AW359" s="108">
        <v>-874223</v>
      </c>
      <c r="AX359" s="108">
        <v>-388579</v>
      </c>
      <c r="AY359" s="108">
        <v>-282894</v>
      </c>
      <c r="AZ359" s="108">
        <v>0</v>
      </c>
      <c r="BA359" s="108">
        <v>0</v>
      </c>
      <c r="BB359" s="108">
        <v>0</v>
      </c>
      <c r="BC359" s="108">
        <v>0</v>
      </c>
      <c r="BD359" s="108">
        <v>0</v>
      </c>
      <c r="BE359" s="108">
        <v>0</v>
      </c>
      <c r="BF359" s="108">
        <v>0</v>
      </c>
      <c r="BG359" s="108">
        <v>0</v>
      </c>
      <c r="BH359" s="108">
        <v>0</v>
      </c>
      <c r="BI359" s="108">
        <v>0</v>
      </c>
      <c r="BJ359" s="108">
        <v>0</v>
      </c>
      <c r="BK359" s="108">
        <v>0</v>
      </c>
      <c r="BL359" s="108">
        <v>0</v>
      </c>
      <c r="BM359" s="108">
        <v>0</v>
      </c>
      <c r="BN359" s="108">
        <v>-456446</v>
      </c>
      <c r="BO359" s="108">
        <v>-35755</v>
      </c>
      <c r="BP359" s="108">
        <v>-30744</v>
      </c>
      <c r="BQ359" s="108"/>
      <c r="BR359" s="108"/>
      <c r="BS359" s="108"/>
      <c r="BT359" s="108"/>
      <c r="BV359" s="108"/>
      <c r="BW359" s="108"/>
      <c r="BX359" s="108"/>
      <c r="BY359" s="108"/>
      <c r="BZ359" s="108"/>
      <c r="CA359" s="108"/>
      <c r="CB359" s="108"/>
      <c r="CC359" s="108"/>
      <c r="CD359" s="108"/>
      <c r="CE359" s="108"/>
      <c r="CF359" s="108"/>
      <c r="CG359" s="108"/>
    </row>
    <row r="360" spans="1:85" hidden="1" outlineLevel="3" x14ac:dyDescent="0.25">
      <c r="A360" s="106" t="s">
        <v>1753</v>
      </c>
      <c r="B360" s="106">
        <f t="shared" si="60"/>
        <v>8</v>
      </c>
      <c r="C360" s="106" t="s">
        <v>614</v>
      </c>
      <c r="D360" s="106" t="s">
        <v>615</v>
      </c>
      <c r="E360" s="107">
        <f t="shared" si="59"/>
        <v>-25120</v>
      </c>
      <c r="F360" s="107">
        <f t="shared" si="62"/>
        <v>-4500</v>
      </c>
      <c r="G360" s="107">
        <f t="shared" si="63"/>
        <v>-27482</v>
      </c>
      <c r="H360" s="108">
        <f t="shared" si="61"/>
        <v>-18800</v>
      </c>
      <c r="I360" s="108">
        <f t="shared" si="56"/>
        <v>-12600</v>
      </c>
      <c r="J360" s="108">
        <f t="shared" si="57"/>
        <v>-2802</v>
      </c>
      <c r="K360" s="108">
        <f t="shared" si="58"/>
        <v>0</v>
      </c>
      <c r="L360" s="150"/>
      <c r="M360" s="108">
        <v>-5160</v>
      </c>
      <c r="N360" s="108">
        <v>-6380</v>
      </c>
      <c r="O360" s="108">
        <v>0</v>
      </c>
      <c r="P360" s="108">
        <v>-3650</v>
      </c>
      <c r="Q360" s="108">
        <v>-13120</v>
      </c>
      <c r="R360" s="108">
        <v>-6840</v>
      </c>
      <c r="S360" s="108">
        <v>0</v>
      </c>
      <c r="T360" s="108">
        <v>-8600</v>
      </c>
      <c r="U360" s="108">
        <v>-5280</v>
      </c>
      <c r="V360" s="108">
        <v>0</v>
      </c>
      <c r="W360" s="108">
        <v>-18400</v>
      </c>
      <c r="X360" s="108">
        <v>-25120</v>
      </c>
      <c r="Y360" s="108">
        <v>-42267</v>
      </c>
      <c r="Z360" s="108">
        <v>-23940</v>
      </c>
      <c r="AA360" s="108">
        <v>-26520</v>
      </c>
      <c r="AB360" s="108">
        <v>-37423</v>
      </c>
      <c r="AC360" s="108">
        <v>-28700</v>
      </c>
      <c r="AD360" s="108">
        <v>-42260</v>
      </c>
      <c r="AE360" s="108">
        <v>-3400</v>
      </c>
      <c r="AF360" s="108">
        <v>-3940</v>
      </c>
      <c r="AG360" s="108">
        <v>-10200</v>
      </c>
      <c r="AH360" s="108">
        <v>-12026</v>
      </c>
      <c r="AI360" s="108">
        <v>-5440</v>
      </c>
      <c r="AJ360" s="108">
        <v>-4500</v>
      </c>
      <c r="AK360" s="108">
        <v>-22916</v>
      </c>
      <c r="AL360" s="108">
        <v>-9995</v>
      </c>
      <c r="AM360" s="108">
        <v>0</v>
      </c>
      <c r="AN360" s="108">
        <v>-8500</v>
      </c>
      <c r="AO360" s="108">
        <v>-4400</v>
      </c>
      <c r="AP360" s="108">
        <v>-26700</v>
      </c>
      <c r="AQ360" s="108">
        <v>-11000</v>
      </c>
      <c r="AR360" s="108">
        <v>-1800</v>
      </c>
      <c r="AS360" s="108">
        <v>-5800</v>
      </c>
      <c r="AT360" s="108">
        <v>-2400</v>
      </c>
      <c r="AU360" s="108">
        <v>-14868</v>
      </c>
      <c r="AV360" s="108">
        <v>-27482</v>
      </c>
      <c r="AW360" s="108">
        <v>-9104</v>
      </c>
      <c r="AX360" s="108">
        <v>-8800</v>
      </c>
      <c r="AY360" s="108">
        <v>-12400</v>
      </c>
      <c r="AZ360" s="108">
        <v>-3900</v>
      </c>
      <c r="BA360" s="108">
        <v>-6425</v>
      </c>
      <c r="BB360" s="108">
        <v>-6500</v>
      </c>
      <c r="BC360" s="108">
        <v>-3900</v>
      </c>
      <c r="BD360" s="108">
        <v>-12600</v>
      </c>
      <c r="BE360" s="108">
        <v>-12900</v>
      </c>
      <c r="BF360" s="108">
        <v>-17800</v>
      </c>
      <c r="BG360" s="108">
        <v>-13000</v>
      </c>
      <c r="BH360" s="108">
        <v>-18800</v>
      </c>
      <c r="BI360" s="108">
        <v>-12850</v>
      </c>
      <c r="BJ360" s="108">
        <v>-12355</v>
      </c>
      <c r="BK360" s="108">
        <v>-3423</v>
      </c>
      <c r="BL360" s="108">
        <v>-2670</v>
      </c>
      <c r="BM360" s="108">
        <v>0</v>
      </c>
      <c r="BN360" s="108">
        <v>0</v>
      </c>
      <c r="BO360" s="108">
        <v>-3760</v>
      </c>
      <c r="BP360" s="108">
        <v>-2802</v>
      </c>
      <c r="BQ360" s="108"/>
      <c r="BR360" s="108"/>
      <c r="BS360" s="108"/>
      <c r="BT360" s="108"/>
      <c r="BV360" s="108"/>
      <c r="BW360" s="108"/>
      <c r="BX360" s="108"/>
      <c r="BY360" s="108"/>
      <c r="BZ360" s="108"/>
      <c r="CA360" s="108"/>
      <c r="CB360" s="108"/>
      <c r="CC360" s="108"/>
      <c r="CD360" s="108"/>
      <c r="CE360" s="108"/>
      <c r="CF360" s="108"/>
      <c r="CG360" s="108"/>
    </row>
    <row r="361" spans="1:85" hidden="1" outlineLevel="3" x14ac:dyDescent="0.25">
      <c r="A361" s="106" t="s">
        <v>1753</v>
      </c>
      <c r="B361" s="106">
        <f t="shared" si="60"/>
        <v>8</v>
      </c>
      <c r="C361" s="106" t="s">
        <v>616</v>
      </c>
      <c r="D361" s="106" t="s">
        <v>617</v>
      </c>
      <c r="E361" s="107">
        <f t="shared" si="59"/>
        <v>0</v>
      </c>
      <c r="F361" s="107">
        <f t="shared" si="62"/>
        <v>0</v>
      </c>
      <c r="G361" s="107">
        <f t="shared" si="63"/>
        <v>0</v>
      </c>
      <c r="H361" s="108">
        <f t="shared" si="61"/>
        <v>0</v>
      </c>
      <c r="I361" s="108">
        <f t="shared" si="56"/>
        <v>0</v>
      </c>
      <c r="J361" s="108">
        <f t="shared" si="57"/>
        <v>0</v>
      </c>
      <c r="K361" s="108">
        <f t="shared" si="58"/>
        <v>0</v>
      </c>
      <c r="L361" s="150"/>
      <c r="M361" s="108">
        <v>0</v>
      </c>
      <c r="N361" s="108">
        <v>0</v>
      </c>
      <c r="O361" s="108">
        <v>0</v>
      </c>
      <c r="P361" s="108">
        <v>0</v>
      </c>
      <c r="Q361" s="108">
        <v>0</v>
      </c>
      <c r="R361" s="108">
        <v>0</v>
      </c>
      <c r="S361" s="108">
        <v>0</v>
      </c>
      <c r="T361" s="108">
        <v>0</v>
      </c>
      <c r="U361" s="108">
        <v>0</v>
      </c>
      <c r="V361" s="108">
        <v>0</v>
      </c>
      <c r="W361" s="108">
        <v>0</v>
      </c>
      <c r="X361" s="108">
        <v>0</v>
      </c>
      <c r="Y361" s="108">
        <v>0</v>
      </c>
      <c r="Z361" s="108">
        <v>0</v>
      </c>
      <c r="AA361" s="108">
        <v>0</v>
      </c>
      <c r="AB361" s="108">
        <v>0</v>
      </c>
      <c r="AC361" s="108">
        <v>0</v>
      </c>
      <c r="AD361" s="108">
        <v>0</v>
      </c>
      <c r="AE361" s="108">
        <v>0</v>
      </c>
      <c r="AF361" s="108">
        <v>0</v>
      </c>
      <c r="AG361" s="108">
        <v>0</v>
      </c>
      <c r="AH361" s="108">
        <v>0</v>
      </c>
      <c r="AI361" s="108">
        <v>0</v>
      </c>
      <c r="AJ361" s="108">
        <v>0</v>
      </c>
      <c r="AK361" s="108">
        <v>0</v>
      </c>
      <c r="AL361" s="108">
        <v>0</v>
      </c>
      <c r="AM361" s="108">
        <v>0</v>
      </c>
      <c r="AN361" s="108">
        <v>0</v>
      </c>
      <c r="AO361" s="108">
        <v>0</v>
      </c>
      <c r="AP361" s="108">
        <v>0</v>
      </c>
      <c r="AQ361" s="108">
        <v>0</v>
      </c>
      <c r="AR361" s="108">
        <v>0</v>
      </c>
      <c r="AS361" s="108">
        <v>0</v>
      </c>
      <c r="AT361" s="108">
        <v>0</v>
      </c>
      <c r="AU361" s="108">
        <v>0</v>
      </c>
      <c r="AV361" s="108">
        <v>0</v>
      </c>
      <c r="AW361" s="108">
        <v>-439647</v>
      </c>
      <c r="AX361" s="108">
        <v>0</v>
      </c>
      <c r="AY361" s="108">
        <v>-94446</v>
      </c>
      <c r="AZ361" s="108">
        <v>0</v>
      </c>
      <c r="BA361" s="108">
        <v>0</v>
      </c>
      <c r="BB361" s="108">
        <v>0</v>
      </c>
      <c r="BC361" s="108">
        <v>0</v>
      </c>
      <c r="BD361" s="108">
        <v>0</v>
      </c>
      <c r="BE361" s="108">
        <v>0</v>
      </c>
      <c r="BF361" s="108">
        <v>0</v>
      </c>
      <c r="BG361" s="108">
        <v>0</v>
      </c>
      <c r="BH361" s="108">
        <v>0</v>
      </c>
      <c r="BI361" s="108">
        <v>0</v>
      </c>
      <c r="BJ361" s="108">
        <v>0</v>
      </c>
      <c r="BK361" s="108">
        <v>0</v>
      </c>
      <c r="BL361" s="108">
        <v>0</v>
      </c>
      <c r="BM361" s="108">
        <v>0</v>
      </c>
      <c r="BN361" s="108">
        <v>0</v>
      </c>
      <c r="BO361" s="108">
        <v>0</v>
      </c>
      <c r="BP361" s="108">
        <v>0</v>
      </c>
      <c r="BQ361" s="108"/>
      <c r="BR361" s="108"/>
      <c r="BS361" s="108"/>
      <c r="BT361" s="108"/>
      <c r="BV361" s="108"/>
      <c r="BW361" s="108"/>
      <c r="BX361" s="108"/>
      <c r="BY361" s="108"/>
      <c r="BZ361" s="108"/>
      <c r="CA361" s="108"/>
      <c r="CB361" s="108"/>
      <c r="CC361" s="108"/>
      <c r="CD361" s="108"/>
      <c r="CE361" s="108"/>
      <c r="CF361" s="108"/>
      <c r="CG361" s="108"/>
    </row>
    <row r="362" spans="1:85" hidden="1" outlineLevel="3" x14ac:dyDescent="0.25">
      <c r="A362" s="106" t="s">
        <v>1753</v>
      </c>
      <c r="B362" s="106">
        <f t="shared" si="60"/>
        <v>8</v>
      </c>
      <c r="C362" s="106" t="s">
        <v>618</v>
      </c>
      <c r="D362" s="106" t="s">
        <v>619</v>
      </c>
      <c r="E362" s="107">
        <f t="shared" si="59"/>
        <v>0</v>
      </c>
      <c r="F362" s="107">
        <f t="shared" si="62"/>
        <v>0</v>
      </c>
      <c r="G362" s="107">
        <f t="shared" si="63"/>
        <v>0</v>
      </c>
      <c r="H362" s="108">
        <f t="shared" si="61"/>
        <v>0</v>
      </c>
      <c r="I362" s="108">
        <f t="shared" si="56"/>
        <v>0</v>
      </c>
      <c r="J362" s="108">
        <f t="shared" si="57"/>
        <v>0</v>
      </c>
      <c r="K362" s="108">
        <f t="shared" si="58"/>
        <v>0</v>
      </c>
      <c r="L362" s="150"/>
      <c r="M362" s="108">
        <v>-5400</v>
      </c>
      <c r="N362" s="108">
        <v>-520</v>
      </c>
      <c r="O362" s="108">
        <v>0</v>
      </c>
      <c r="P362" s="108">
        <v>-6600</v>
      </c>
      <c r="Q362" s="108">
        <v>-17600</v>
      </c>
      <c r="R362" s="108">
        <v>0</v>
      </c>
      <c r="S362" s="108">
        <v>0</v>
      </c>
      <c r="T362" s="108">
        <v>0</v>
      </c>
      <c r="U362" s="108">
        <v>0</v>
      </c>
      <c r="V362" s="108">
        <v>0</v>
      </c>
      <c r="W362" s="108">
        <v>0</v>
      </c>
      <c r="X362" s="108">
        <v>0</v>
      </c>
      <c r="Y362" s="108">
        <v>0</v>
      </c>
      <c r="Z362" s="108">
        <v>0</v>
      </c>
      <c r="AA362" s="108">
        <v>0</v>
      </c>
      <c r="AB362" s="108">
        <v>0</v>
      </c>
      <c r="AC362" s="108">
        <v>0</v>
      </c>
      <c r="AD362" s="108">
        <v>0</v>
      </c>
      <c r="AE362" s="108">
        <v>0</v>
      </c>
      <c r="AF362" s="108">
        <v>0</v>
      </c>
      <c r="AG362" s="108">
        <v>0</v>
      </c>
      <c r="AH362" s="108">
        <v>0</v>
      </c>
      <c r="AI362" s="108">
        <v>0</v>
      </c>
      <c r="AJ362" s="108">
        <v>0</v>
      </c>
      <c r="AK362" s="108">
        <v>0</v>
      </c>
      <c r="AL362" s="108">
        <v>0</v>
      </c>
      <c r="AM362" s="108">
        <v>0</v>
      </c>
      <c r="AN362" s="108">
        <v>0</v>
      </c>
      <c r="AO362" s="108">
        <v>0</v>
      </c>
      <c r="AP362" s="108">
        <v>0</v>
      </c>
      <c r="AQ362" s="108">
        <v>0</v>
      </c>
      <c r="AR362" s="108">
        <v>0</v>
      </c>
      <c r="AS362" s="108">
        <v>0</v>
      </c>
      <c r="AT362" s="108">
        <v>0</v>
      </c>
      <c r="AU362" s="108">
        <v>0</v>
      </c>
      <c r="AV362" s="108">
        <v>0</v>
      </c>
      <c r="AW362" s="108">
        <v>0</v>
      </c>
      <c r="AX362" s="108">
        <v>0</v>
      </c>
      <c r="AY362" s="108">
        <v>0</v>
      </c>
      <c r="AZ362" s="108">
        <v>0</v>
      </c>
      <c r="BA362" s="108">
        <v>0</v>
      </c>
      <c r="BB362" s="108">
        <v>0</v>
      </c>
      <c r="BC362" s="108">
        <v>0</v>
      </c>
      <c r="BD362" s="108">
        <v>0</v>
      </c>
      <c r="BE362" s="108">
        <v>0</v>
      </c>
      <c r="BF362" s="108">
        <v>0</v>
      </c>
      <c r="BG362" s="108">
        <v>0</v>
      </c>
      <c r="BH362" s="108">
        <v>0</v>
      </c>
      <c r="BI362" s="108">
        <v>0</v>
      </c>
      <c r="BJ362" s="108">
        <v>0</v>
      </c>
      <c r="BK362" s="108">
        <v>0</v>
      </c>
      <c r="BL362" s="108">
        <v>0</v>
      </c>
      <c r="BM362" s="108">
        <v>0</v>
      </c>
      <c r="BN362" s="108">
        <v>0</v>
      </c>
      <c r="BO362" s="108">
        <v>0</v>
      </c>
      <c r="BP362" s="108">
        <v>0</v>
      </c>
      <c r="BQ362" s="108"/>
      <c r="BR362" s="108"/>
      <c r="BS362" s="108"/>
      <c r="BT362" s="108"/>
      <c r="BV362" s="108"/>
      <c r="BW362" s="108"/>
      <c r="BX362" s="108"/>
      <c r="BY362" s="108"/>
      <c r="BZ362" s="108"/>
      <c r="CA362" s="108"/>
      <c r="CB362" s="108"/>
      <c r="CC362" s="108"/>
      <c r="CD362" s="108"/>
      <c r="CE362" s="108"/>
      <c r="CF362" s="108"/>
      <c r="CG362" s="108"/>
    </row>
    <row r="363" spans="1:85" hidden="1" outlineLevel="3" x14ac:dyDescent="0.25">
      <c r="A363" s="106" t="s">
        <v>1753</v>
      </c>
      <c r="B363" s="106">
        <f t="shared" si="60"/>
        <v>8</v>
      </c>
      <c r="C363" s="106" t="s">
        <v>620</v>
      </c>
      <c r="D363" s="106" t="s">
        <v>621</v>
      </c>
      <c r="E363" s="107">
        <f t="shared" si="59"/>
        <v>-578714</v>
      </c>
      <c r="F363" s="107">
        <f t="shared" si="62"/>
        <v>-282627</v>
      </c>
      <c r="G363" s="107">
        <f t="shared" si="63"/>
        <v>-15815</v>
      </c>
      <c r="H363" s="108">
        <f t="shared" si="61"/>
        <v>-226403</v>
      </c>
      <c r="I363" s="108">
        <f t="shared" si="56"/>
        <v>0</v>
      </c>
      <c r="J363" s="108">
        <f t="shared" si="57"/>
        <v>-65067</v>
      </c>
      <c r="K363" s="108">
        <f t="shared" si="58"/>
        <v>0</v>
      </c>
      <c r="L363" s="150"/>
      <c r="M363" s="108">
        <v>0</v>
      </c>
      <c r="N363" s="108">
        <v>0</v>
      </c>
      <c r="O363" s="108">
        <v>0</v>
      </c>
      <c r="P363" s="108">
        <v>0</v>
      </c>
      <c r="Q363" s="108">
        <v>0</v>
      </c>
      <c r="R363" s="108">
        <v>0</v>
      </c>
      <c r="S363" s="108">
        <v>0</v>
      </c>
      <c r="T363" s="108">
        <v>-142940</v>
      </c>
      <c r="U363" s="108">
        <v>-76647</v>
      </c>
      <c r="V363" s="108">
        <v>-91860</v>
      </c>
      <c r="W363" s="108">
        <v>-148596</v>
      </c>
      <c r="X363" s="108">
        <v>-578714</v>
      </c>
      <c r="Y363" s="108">
        <v>-98471</v>
      </c>
      <c r="Z363" s="108">
        <v>-116425</v>
      </c>
      <c r="AA363" s="108">
        <v>-163212</v>
      </c>
      <c r="AB363" s="108">
        <v>-156684</v>
      </c>
      <c r="AC363" s="108">
        <v>-153420</v>
      </c>
      <c r="AD363" s="108">
        <v>-151244</v>
      </c>
      <c r="AE363" s="108">
        <v>-395845</v>
      </c>
      <c r="AF363" s="108">
        <v>-345042</v>
      </c>
      <c r="AG363" s="108">
        <v>-271295</v>
      </c>
      <c r="AH363" s="108">
        <v>-288705</v>
      </c>
      <c r="AI363" s="108">
        <v>-293819</v>
      </c>
      <c r="AJ363" s="108">
        <v>-282627</v>
      </c>
      <c r="AK363" s="108">
        <v>-228679</v>
      </c>
      <c r="AL363" s="108">
        <v>-257150</v>
      </c>
      <c r="AM363" s="108">
        <v>-245725</v>
      </c>
      <c r="AN363" s="108">
        <v>-230855</v>
      </c>
      <c r="AO363" s="108">
        <v>-257150</v>
      </c>
      <c r="AP363" s="108">
        <v>-202565</v>
      </c>
      <c r="AQ363" s="108">
        <v>-231762</v>
      </c>
      <c r="AR363" s="108">
        <v>0</v>
      </c>
      <c r="AS363" s="108">
        <v>0</v>
      </c>
      <c r="AT363" s="108">
        <v>0</v>
      </c>
      <c r="AU363" s="108">
        <v>0</v>
      </c>
      <c r="AV363" s="108">
        <v>-15815</v>
      </c>
      <c r="AW363" s="108">
        <v>0</v>
      </c>
      <c r="AX363" s="108">
        <v>0</v>
      </c>
      <c r="AY363" s="108">
        <v>0</v>
      </c>
      <c r="AZ363" s="108">
        <v>0</v>
      </c>
      <c r="BA363" s="108">
        <v>0</v>
      </c>
      <c r="BB363" s="108">
        <v>0</v>
      </c>
      <c r="BC363" s="108">
        <v>0</v>
      </c>
      <c r="BD363" s="108">
        <v>0</v>
      </c>
      <c r="BE363" s="108">
        <v>0</v>
      </c>
      <c r="BF363" s="108">
        <v>0</v>
      </c>
      <c r="BG363" s="108">
        <v>0</v>
      </c>
      <c r="BH363" s="108">
        <v>-226403</v>
      </c>
      <c r="BI363" s="108">
        <v>-65067</v>
      </c>
      <c r="BJ363" s="108">
        <v>-65067</v>
      </c>
      <c r="BK363" s="108">
        <v>-65067</v>
      </c>
      <c r="BL363" s="108">
        <v>-65067</v>
      </c>
      <c r="BM363" s="108">
        <v>-65067</v>
      </c>
      <c r="BN363" s="108">
        <v>-65067</v>
      </c>
      <c r="BO363" s="108">
        <v>-65067</v>
      </c>
      <c r="BP363" s="108">
        <v>-65067</v>
      </c>
      <c r="BQ363" s="108"/>
      <c r="BR363" s="108"/>
      <c r="BS363" s="108"/>
      <c r="BT363" s="108"/>
      <c r="BV363" s="108"/>
      <c r="BW363" s="108"/>
      <c r="BX363" s="108"/>
      <c r="BY363" s="108"/>
      <c r="BZ363" s="108"/>
      <c r="CA363" s="108"/>
      <c r="CB363" s="108"/>
      <c r="CC363" s="108"/>
      <c r="CD363" s="108"/>
      <c r="CE363" s="108"/>
      <c r="CF363" s="108"/>
      <c r="CG363" s="108"/>
    </row>
    <row r="364" spans="1:85" hidden="1" outlineLevel="3" x14ac:dyDescent="0.25">
      <c r="A364" s="106" t="s">
        <v>1753</v>
      </c>
      <c r="B364" s="106">
        <f t="shared" si="60"/>
        <v>8</v>
      </c>
      <c r="C364" s="106" t="s">
        <v>622</v>
      </c>
      <c r="D364" s="106" t="s">
        <v>623</v>
      </c>
      <c r="E364" s="107">
        <f t="shared" si="59"/>
        <v>-422463</v>
      </c>
      <c r="F364" s="107">
        <f t="shared" si="62"/>
        <v>-541718</v>
      </c>
      <c r="G364" s="107">
        <f t="shared" si="63"/>
        <v>-208825</v>
      </c>
      <c r="H364" s="108">
        <f t="shared" si="61"/>
        <v>-1166430</v>
      </c>
      <c r="I364" s="108">
        <f t="shared" si="56"/>
        <v>-818644</v>
      </c>
      <c r="J364" s="108">
        <f t="shared" si="57"/>
        <v>-255832</v>
      </c>
      <c r="K364" s="108">
        <f t="shared" si="58"/>
        <v>0</v>
      </c>
      <c r="L364" s="150"/>
      <c r="M364" s="108">
        <v>-186531</v>
      </c>
      <c r="N364" s="108">
        <v>-201183</v>
      </c>
      <c r="O364" s="108">
        <v>-312018</v>
      </c>
      <c r="P364" s="108">
        <v>-119500</v>
      </c>
      <c r="Q364" s="108">
        <v>-203936</v>
      </c>
      <c r="R364" s="108">
        <v>-139577</v>
      </c>
      <c r="S364" s="108">
        <v>-295008</v>
      </c>
      <c r="T364" s="108">
        <v>-162816</v>
      </c>
      <c r="U364" s="108">
        <v>-2083020</v>
      </c>
      <c r="V364" s="108">
        <v>-6216940</v>
      </c>
      <c r="W364" s="108">
        <v>-145969</v>
      </c>
      <c r="X364" s="108">
        <v>-422463</v>
      </c>
      <c r="Y364" s="108">
        <v>-118164</v>
      </c>
      <c r="Z364" s="108">
        <v>-714560</v>
      </c>
      <c r="AA364" s="108">
        <v>-753671</v>
      </c>
      <c r="AB364" s="108">
        <v>-292887</v>
      </c>
      <c r="AC364" s="108">
        <v>-209217</v>
      </c>
      <c r="AD364" s="108">
        <v>-886339</v>
      </c>
      <c r="AE364" s="108">
        <v>-419086</v>
      </c>
      <c r="AF364" s="108">
        <v>-492317</v>
      </c>
      <c r="AG364" s="108">
        <v>-1855069</v>
      </c>
      <c r="AH364" s="108">
        <v>-2196684</v>
      </c>
      <c r="AI364" s="108">
        <v>-907417</v>
      </c>
      <c r="AJ364" s="108">
        <v>-541718</v>
      </c>
      <c r="AK364" s="108">
        <v>-114933</v>
      </c>
      <c r="AL364" s="108">
        <v>-536201</v>
      </c>
      <c r="AM364" s="108">
        <v>-435349</v>
      </c>
      <c r="AN364" s="108">
        <v>-541730</v>
      </c>
      <c r="AO364" s="108">
        <v>-518093</v>
      </c>
      <c r="AP364" s="108">
        <v>-137892</v>
      </c>
      <c r="AQ364" s="108">
        <v>-320893</v>
      </c>
      <c r="AR364" s="108">
        <v>-164044</v>
      </c>
      <c r="AS364" s="108">
        <v>-616618</v>
      </c>
      <c r="AT364" s="108">
        <v>-228909</v>
      </c>
      <c r="AU364" s="108">
        <v>-125197</v>
      </c>
      <c r="AV364" s="108">
        <v>-208825</v>
      </c>
      <c r="AW364" s="108">
        <v>-122782</v>
      </c>
      <c r="AX364" s="108">
        <v>-315274</v>
      </c>
      <c r="AY364" s="108">
        <v>-296482</v>
      </c>
      <c r="AZ364" s="108">
        <v>-250023</v>
      </c>
      <c r="BA364" s="108">
        <v>-295426</v>
      </c>
      <c r="BB364" s="108">
        <v>-869926</v>
      </c>
      <c r="BC364" s="108">
        <v>-399085</v>
      </c>
      <c r="BD364" s="108">
        <v>-818644</v>
      </c>
      <c r="BE364" s="108">
        <v>-123704</v>
      </c>
      <c r="BF364" s="108">
        <v>-195092</v>
      </c>
      <c r="BG364" s="108">
        <v>-307303</v>
      </c>
      <c r="BH364" s="108">
        <v>-1166430</v>
      </c>
      <c r="BI364" s="108">
        <v>-151398</v>
      </c>
      <c r="BJ364" s="108">
        <v>-26598</v>
      </c>
      <c r="BK364" s="108">
        <v>-860645</v>
      </c>
      <c r="BL364" s="108">
        <v>-513385</v>
      </c>
      <c r="BM364" s="108">
        <v>-196492</v>
      </c>
      <c r="BN364" s="108">
        <v>-104884</v>
      </c>
      <c r="BO364" s="108">
        <v>-136868</v>
      </c>
      <c r="BP364" s="108">
        <v>-255832</v>
      </c>
      <c r="BQ364" s="108"/>
      <c r="BR364" s="108"/>
      <c r="BS364" s="108"/>
      <c r="BT364" s="108"/>
      <c r="BV364" s="108"/>
      <c r="BW364" s="108"/>
      <c r="BX364" s="108"/>
      <c r="BY364" s="108"/>
      <c r="BZ364" s="108"/>
      <c r="CA364" s="108"/>
      <c r="CB364" s="108"/>
      <c r="CC364" s="108"/>
      <c r="CD364" s="108"/>
      <c r="CE364" s="108"/>
      <c r="CF364" s="108"/>
      <c r="CG364" s="108"/>
    </row>
    <row r="365" spans="1:85" hidden="1" outlineLevel="3" x14ac:dyDescent="0.25">
      <c r="A365" s="106" t="s">
        <v>1753</v>
      </c>
      <c r="B365" s="106">
        <f t="shared" si="60"/>
        <v>8</v>
      </c>
      <c r="C365" s="106" t="s">
        <v>624</v>
      </c>
      <c r="D365" s="106" t="s">
        <v>625</v>
      </c>
      <c r="E365" s="107">
        <f t="shared" si="59"/>
        <v>-116554</v>
      </c>
      <c r="F365" s="107">
        <f t="shared" si="62"/>
        <v>-181800</v>
      </c>
      <c r="G365" s="107">
        <f t="shared" si="63"/>
        <v>0</v>
      </c>
      <c r="H365" s="108">
        <f t="shared" si="61"/>
        <v>-10800</v>
      </c>
      <c r="I365" s="108">
        <f t="shared" si="56"/>
        <v>-67200</v>
      </c>
      <c r="J365" s="108">
        <f t="shared" si="57"/>
        <v>-36996</v>
      </c>
      <c r="K365" s="108">
        <f t="shared" si="58"/>
        <v>0</v>
      </c>
      <c r="L365" s="150"/>
      <c r="M365" s="108">
        <v>0</v>
      </c>
      <c r="N365" s="108">
        <v>0</v>
      </c>
      <c r="O365" s="108">
        <v>0</v>
      </c>
      <c r="P365" s="108">
        <v>-138000</v>
      </c>
      <c r="Q365" s="108">
        <v>-15300</v>
      </c>
      <c r="R365" s="108">
        <v>-60600</v>
      </c>
      <c r="S365" s="108">
        <v>-413400</v>
      </c>
      <c r="T365" s="108">
        <v>-45600</v>
      </c>
      <c r="U365" s="108">
        <v>0</v>
      </c>
      <c r="V365" s="108">
        <v>-23400</v>
      </c>
      <c r="W365" s="108">
        <v>-88260</v>
      </c>
      <c r="X365" s="108">
        <v>-116554</v>
      </c>
      <c r="Y365" s="108">
        <v>0</v>
      </c>
      <c r="Z365" s="108">
        <v>-80400</v>
      </c>
      <c r="AA365" s="108">
        <v>0</v>
      </c>
      <c r="AB365" s="108">
        <v>0</v>
      </c>
      <c r="AC365" s="108">
        <v>-49200</v>
      </c>
      <c r="AD365" s="108">
        <v>-12300</v>
      </c>
      <c r="AE365" s="108">
        <v>-25800</v>
      </c>
      <c r="AF365" s="108">
        <v>-17100</v>
      </c>
      <c r="AG365" s="108">
        <v>0</v>
      </c>
      <c r="AH365" s="108">
        <v>-128400</v>
      </c>
      <c r="AI365" s="108">
        <v>-13500</v>
      </c>
      <c r="AJ365" s="108">
        <v>-181800</v>
      </c>
      <c r="AK365" s="108">
        <v>0</v>
      </c>
      <c r="AL365" s="108">
        <v>-67800</v>
      </c>
      <c r="AM365" s="108">
        <v>-17400</v>
      </c>
      <c r="AN365" s="108">
        <v>-49800</v>
      </c>
      <c r="AO365" s="108">
        <v>-36600</v>
      </c>
      <c r="AP365" s="108">
        <v>0</v>
      </c>
      <c r="AQ365" s="108">
        <v>-221580</v>
      </c>
      <c r="AR365" s="108">
        <v>-113400</v>
      </c>
      <c r="AS365" s="108">
        <v>-15360</v>
      </c>
      <c r="AT365" s="108">
        <v>-61800</v>
      </c>
      <c r="AU365" s="108">
        <v>-121200</v>
      </c>
      <c r="AV365" s="108">
        <v>0</v>
      </c>
      <c r="AW365" s="108">
        <v>0</v>
      </c>
      <c r="AX365" s="108">
        <v>-130200</v>
      </c>
      <c r="AY365" s="108">
        <v>-61200</v>
      </c>
      <c r="AZ365" s="108">
        <v>-96960</v>
      </c>
      <c r="BA365" s="108">
        <v>0</v>
      </c>
      <c r="BB365" s="108">
        <v>-232206</v>
      </c>
      <c r="BC365" s="108">
        <v>-77400</v>
      </c>
      <c r="BD365" s="108">
        <v>-67200</v>
      </c>
      <c r="BE365" s="108">
        <v>0</v>
      </c>
      <c r="BF365" s="108">
        <v>-241800</v>
      </c>
      <c r="BG365" s="108">
        <v>-79200</v>
      </c>
      <c r="BH365" s="108">
        <v>-10800</v>
      </c>
      <c r="BI365" s="108">
        <v>-137400</v>
      </c>
      <c r="BJ365" s="108">
        <v>0</v>
      </c>
      <c r="BK365" s="108">
        <v>-162300</v>
      </c>
      <c r="BL365" s="108">
        <v>-219048</v>
      </c>
      <c r="BM365" s="108">
        <v>0</v>
      </c>
      <c r="BN365" s="108">
        <v>0</v>
      </c>
      <c r="BO365" s="108">
        <v>-96600</v>
      </c>
      <c r="BP365" s="108">
        <v>-36996</v>
      </c>
      <c r="BQ365" s="108"/>
      <c r="BR365" s="108"/>
      <c r="BS365" s="108"/>
      <c r="BT365" s="108"/>
      <c r="BV365" s="108"/>
      <c r="BW365" s="108"/>
      <c r="BX365" s="108"/>
      <c r="BY365" s="108"/>
      <c r="BZ365" s="108"/>
      <c r="CA365" s="108"/>
      <c r="CB365" s="108"/>
      <c r="CC365" s="108"/>
      <c r="CD365" s="108"/>
      <c r="CE365" s="108"/>
      <c r="CF365" s="108"/>
      <c r="CG365" s="108"/>
    </row>
    <row r="366" spans="1:85" hidden="1" outlineLevel="3" x14ac:dyDescent="0.25">
      <c r="A366" s="106" t="s">
        <v>1753</v>
      </c>
      <c r="B366" s="106">
        <f t="shared" si="60"/>
        <v>8</v>
      </c>
      <c r="C366" s="106" t="s">
        <v>626</v>
      </c>
      <c r="D366" s="106" t="s">
        <v>627</v>
      </c>
      <c r="E366" s="107">
        <f t="shared" si="59"/>
        <v>0</v>
      </c>
      <c r="F366" s="107">
        <f t="shared" si="62"/>
        <v>0</v>
      </c>
      <c r="G366" s="107">
        <f t="shared" si="63"/>
        <v>0</v>
      </c>
      <c r="H366" s="108">
        <f t="shared" si="61"/>
        <v>0</v>
      </c>
      <c r="I366" s="108">
        <f t="shared" si="56"/>
        <v>0</v>
      </c>
      <c r="J366" s="108">
        <f t="shared" si="57"/>
        <v>0</v>
      </c>
      <c r="K366" s="108">
        <f t="shared" si="58"/>
        <v>0</v>
      </c>
      <c r="L366" s="150"/>
      <c r="M366" s="108">
        <v>0</v>
      </c>
      <c r="N366" s="108">
        <v>-37625</v>
      </c>
      <c r="O366" s="108">
        <v>0</v>
      </c>
      <c r="P366" s="108">
        <v>0</v>
      </c>
      <c r="Q366" s="108">
        <v>-37500</v>
      </c>
      <c r="R366" s="108">
        <v>-37500</v>
      </c>
      <c r="S366" s="108">
        <v>-37500</v>
      </c>
      <c r="T366" s="108">
        <v>-37500</v>
      </c>
      <c r="U366" s="108">
        <v>0</v>
      </c>
      <c r="V366" s="108">
        <v>0</v>
      </c>
      <c r="W366" s="108">
        <v>0</v>
      </c>
      <c r="X366" s="108">
        <v>0</v>
      </c>
      <c r="Y366" s="108">
        <v>0</v>
      </c>
      <c r="Z366" s="108">
        <v>0</v>
      </c>
      <c r="AA366" s="108">
        <v>0</v>
      </c>
      <c r="AB366" s="108">
        <v>0</v>
      </c>
      <c r="AC366" s="108">
        <v>0</v>
      </c>
      <c r="AD366" s="108">
        <v>0</v>
      </c>
      <c r="AE366" s="108">
        <v>0</v>
      </c>
      <c r="AF366" s="108">
        <v>0</v>
      </c>
      <c r="AG366" s="108">
        <v>0</v>
      </c>
      <c r="AH366" s="108">
        <v>0</v>
      </c>
      <c r="AI366" s="108">
        <v>0</v>
      </c>
      <c r="AJ366" s="108">
        <v>0</v>
      </c>
      <c r="AK366" s="108">
        <v>0</v>
      </c>
      <c r="AL366" s="108">
        <v>0</v>
      </c>
      <c r="AM366" s="108">
        <v>0</v>
      </c>
      <c r="AN366" s="108">
        <v>0</v>
      </c>
      <c r="AO366" s="108">
        <v>0</v>
      </c>
      <c r="AP366" s="108">
        <v>0</v>
      </c>
      <c r="AQ366" s="108">
        <v>0</v>
      </c>
      <c r="AR366" s="108">
        <v>0</v>
      </c>
      <c r="AS366" s="108">
        <v>0</v>
      </c>
      <c r="AT366" s="108">
        <v>0</v>
      </c>
      <c r="AU366" s="108">
        <v>0</v>
      </c>
      <c r="AV366" s="108">
        <v>0</v>
      </c>
      <c r="AW366" s="108">
        <v>0</v>
      </c>
      <c r="AX366" s="108">
        <v>0</v>
      </c>
      <c r="AY366" s="108">
        <v>0</v>
      </c>
      <c r="AZ366" s="108">
        <v>0</v>
      </c>
      <c r="BA366" s="108">
        <v>0</v>
      </c>
      <c r="BB366" s="108">
        <v>0</v>
      </c>
      <c r="BC366" s="108">
        <v>0</v>
      </c>
      <c r="BD366" s="108">
        <v>0</v>
      </c>
      <c r="BE366" s="108">
        <v>0</v>
      </c>
      <c r="BF366" s="108">
        <v>0</v>
      </c>
      <c r="BG366" s="108">
        <v>0</v>
      </c>
      <c r="BH366" s="108">
        <v>0</v>
      </c>
      <c r="BI366" s="108">
        <v>0</v>
      </c>
      <c r="BJ366" s="108">
        <v>0</v>
      </c>
      <c r="BK366" s="108">
        <v>0</v>
      </c>
      <c r="BL366" s="108">
        <v>0</v>
      </c>
      <c r="BM366" s="108">
        <v>0</v>
      </c>
      <c r="BN366" s="108">
        <v>0</v>
      </c>
      <c r="BO366" s="108">
        <v>0</v>
      </c>
      <c r="BP366" s="108">
        <v>0</v>
      </c>
      <c r="BQ366" s="108"/>
      <c r="BR366" s="108"/>
      <c r="BS366" s="108"/>
      <c r="BT366" s="108"/>
      <c r="BV366" s="108"/>
      <c r="BW366" s="108"/>
      <c r="BX366" s="108"/>
      <c r="BY366" s="108"/>
      <c r="BZ366" s="108"/>
      <c r="CA366" s="108"/>
      <c r="CB366" s="108"/>
      <c r="CC366" s="108"/>
      <c r="CD366" s="108"/>
      <c r="CE366" s="108"/>
      <c r="CF366" s="108"/>
      <c r="CG366" s="108"/>
    </row>
    <row r="367" spans="1:85" hidden="1" outlineLevel="3" x14ac:dyDescent="0.25">
      <c r="A367" s="106" t="s">
        <v>1753</v>
      </c>
      <c r="B367" s="106">
        <f t="shared" si="60"/>
        <v>8</v>
      </c>
      <c r="C367" s="106" t="s">
        <v>628</v>
      </c>
      <c r="D367" s="106" t="s">
        <v>629</v>
      </c>
      <c r="E367" s="107">
        <f t="shared" si="59"/>
        <v>-1407216</v>
      </c>
      <c r="F367" s="107">
        <f t="shared" si="62"/>
        <v>-587785</v>
      </c>
      <c r="G367" s="107">
        <f t="shared" si="63"/>
        <v>0</v>
      </c>
      <c r="H367" s="108">
        <f t="shared" si="61"/>
        <v>-50361</v>
      </c>
      <c r="I367" s="108">
        <f t="shared" si="56"/>
        <v>-1344</v>
      </c>
      <c r="J367" s="108">
        <f t="shared" si="57"/>
        <v>-13423</v>
      </c>
      <c r="K367" s="108">
        <f t="shared" si="58"/>
        <v>0</v>
      </c>
      <c r="L367" s="150"/>
      <c r="M367" s="108">
        <v>0</v>
      </c>
      <c r="N367" s="108">
        <v>-94500</v>
      </c>
      <c r="O367" s="108">
        <v>0</v>
      </c>
      <c r="P367" s="108">
        <v>0</v>
      </c>
      <c r="Q367" s="108">
        <v>-212800</v>
      </c>
      <c r="R367" s="108">
        <v>0</v>
      </c>
      <c r="S367" s="108">
        <v>0</v>
      </c>
      <c r="T367" s="108">
        <v>-446959</v>
      </c>
      <c r="U367" s="108">
        <v>-75734</v>
      </c>
      <c r="V367" s="108">
        <v>-498365</v>
      </c>
      <c r="W367" s="108">
        <v>-45500</v>
      </c>
      <c r="X367" s="108">
        <v>-1407216</v>
      </c>
      <c r="Y367" s="108">
        <v>0</v>
      </c>
      <c r="Z367" s="108">
        <v>-746834</v>
      </c>
      <c r="AA367" s="108">
        <v>-120393</v>
      </c>
      <c r="AB367" s="108">
        <v>-260192</v>
      </c>
      <c r="AC367" s="108">
        <v>-21280</v>
      </c>
      <c r="AD367" s="108">
        <v>-7093</v>
      </c>
      <c r="AE367" s="108">
        <v>-411233</v>
      </c>
      <c r="AF367" s="108">
        <v>-135975</v>
      </c>
      <c r="AG367" s="108">
        <v>-56824</v>
      </c>
      <c r="AH367" s="108">
        <v>-186533</v>
      </c>
      <c r="AI367" s="108">
        <v>-317476</v>
      </c>
      <c r="AJ367" s="108">
        <v>-587785</v>
      </c>
      <c r="AK367" s="108">
        <v>-9707</v>
      </c>
      <c r="AL367" s="108">
        <v>0</v>
      </c>
      <c r="AM367" s="108">
        <v>0</v>
      </c>
      <c r="AN367" s="108">
        <v>-403231</v>
      </c>
      <c r="AO367" s="108">
        <v>0</v>
      </c>
      <c r="AP367" s="108">
        <v>0</v>
      </c>
      <c r="AQ367" s="108">
        <v>0</v>
      </c>
      <c r="AR367" s="108">
        <v>-248710</v>
      </c>
      <c r="AS367" s="108">
        <v>-89508</v>
      </c>
      <c r="AT367" s="108">
        <v>-557540</v>
      </c>
      <c r="AU367" s="108">
        <v>-327078</v>
      </c>
      <c r="AV367" s="108">
        <v>0</v>
      </c>
      <c r="AW367" s="108">
        <v>0</v>
      </c>
      <c r="AX367" s="108">
        <v>-108712</v>
      </c>
      <c r="AY367" s="108">
        <v>0</v>
      </c>
      <c r="AZ367" s="108">
        <v>0</v>
      </c>
      <c r="BA367" s="108">
        <v>0</v>
      </c>
      <c r="BB367" s="108">
        <v>0</v>
      </c>
      <c r="BC367" s="108">
        <v>-393353</v>
      </c>
      <c r="BD367" s="108">
        <v>-1344</v>
      </c>
      <c r="BE367" s="108">
        <v>0</v>
      </c>
      <c r="BF367" s="108">
        <v>0</v>
      </c>
      <c r="BG367" s="108">
        <v>-355663</v>
      </c>
      <c r="BH367" s="108">
        <v>-50361</v>
      </c>
      <c r="BI367" s="108">
        <v>-548375</v>
      </c>
      <c r="BJ367" s="108">
        <v>-108130</v>
      </c>
      <c r="BK367" s="108">
        <v>0</v>
      </c>
      <c r="BL367" s="108">
        <v>-205771</v>
      </c>
      <c r="BM367" s="108">
        <v>0</v>
      </c>
      <c r="BN367" s="108">
        <v>-444098</v>
      </c>
      <c r="BO367" s="108">
        <v>-54220</v>
      </c>
      <c r="BP367" s="108">
        <v>-13423</v>
      </c>
      <c r="BQ367" s="108"/>
      <c r="BR367" s="108"/>
      <c r="BS367" s="108"/>
      <c r="BT367" s="108"/>
      <c r="BV367" s="108"/>
      <c r="BW367" s="108"/>
      <c r="BX367" s="108"/>
      <c r="BY367" s="108"/>
      <c r="BZ367" s="108"/>
      <c r="CA367" s="108"/>
      <c r="CB367" s="108"/>
      <c r="CC367" s="108"/>
      <c r="CD367" s="108"/>
      <c r="CE367" s="108"/>
      <c r="CF367" s="108"/>
      <c r="CG367" s="108"/>
    </row>
    <row r="368" spans="1:85" hidden="1" outlineLevel="3" x14ac:dyDescent="0.25">
      <c r="A368" s="106" t="s">
        <v>1753</v>
      </c>
      <c r="B368" s="106">
        <f t="shared" si="60"/>
        <v>8</v>
      </c>
      <c r="C368" s="106" t="s">
        <v>630</v>
      </c>
      <c r="D368" s="106" t="s">
        <v>631</v>
      </c>
      <c r="E368" s="107">
        <f t="shared" si="59"/>
        <v>0</v>
      </c>
      <c r="F368" s="107">
        <f t="shared" si="62"/>
        <v>-5438249</v>
      </c>
      <c r="G368" s="107">
        <f t="shared" si="63"/>
        <v>0</v>
      </c>
      <c r="H368" s="108">
        <f t="shared" si="61"/>
        <v>0</v>
      </c>
      <c r="I368" s="108">
        <f t="shared" si="56"/>
        <v>0</v>
      </c>
      <c r="J368" s="108">
        <f t="shared" si="57"/>
        <v>0</v>
      </c>
      <c r="K368" s="108">
        <f t="shared" si="58"/>
        <v>0</v>
      </c>
      <c r="L368" s="150"/>
      <c r="M368" s="108">
        <v>0</v>
      </c>
      <c r="N368" s="108">
        <v>0</v>
      </c>
      <c r="O368" s="108">
        <v>0</v>
      </c>
      <c r="P368" s="108">
        <v>0</v>
      </c>
      <c r="Q368" s="108">
        <v>-540000</v>
      </c>
      <c r="R368" s="108">
        <v>0</v>
      </c>
      <c r="S368" s="108">
        <v>0</v>
      </c>
      <c r="T368" s="108">
        <v>0</v>
      </c>
      <c r="U368" s="108">
        <v>0</v>
      </c>
      <c r="V368" s="108">
        <v>0</v>
      </c>
      <c r="W368" s="108">
        <v>0</v>
      </c>
      <c r="X368" s="108">
        <v>0</v>
      </c>
      <c r="Y368" s="108">
        <v>0</v>
      </c>
      <c r="Z368" s="108">
        <v>-8952300</v>
      </c>
      <c r="AA368" s="108">
        <v>-4476150</v>
      </c>
      <c r="AB368" s="108">
        <v>-4475789</v>
      </c>
      <c r="AC368" s="108">
        <v>-4475789</v>
      </c>
      <c r="AD368" s="108">
        <v>-4475789</v>
      </c>
      <c r="AE368" s="108">
        <v>-4475789</v>
      </c>
      <c r="AF368" s="108">
        <v>-3854249</v>
      </c>
      <c r="AG368" s="108">
        <v>-3854249</v>
      </c>
      <c r="AH368" s="108">
        <v>-3854249</v>
      </c>
      <c r="AI368" s="108">
        <v>-3854249</v>
      </c>
      <c r="AJ368" s="108">
        <v>-5438249</v>
      </c>
      <c r="AK368" s="108">
        <v>0</v>
      </c>
      <c r="AL368" s="108">
        <v>0</v>
      </c>
      <c r="AM368" s="108">
        <v>0</v>
      </c>
      <c r="AN368" s="108">
        <v>0</v>
      </c>
      <c r="AO368" s="108">
        <v>0</v>
      </c>
      <c r="AP368" s="108">
        <v>0</v>
      </c>
      <c r="AQ368" s="108">
        <v>0</v>
      </c>
      <c r="AR368" s="108">
        <v>0</v>
      </c>
      <c r="AS368" s="108">
        <v>0</v>
      </c>
      <c r="AT368" s="108">
        <v>0</v>
      </c>
      <c r="AU368" s="108">
        <v>0</v>
      </c>
      <c r="AV368" s="108">
        <v>0</v>
      </c>
      <c r="AW368" s="108">
        <v>0</v>
      </c>
      <c r="AX368" s="108">
        <v>0</v>
      </c>
      <c r="AY368" s="108">
        <v>0</v>
      </c>
      <c r="AZ368" s="108">
        <v>0</v>
      </c>
      <c r="BA368" s="108">
        <v>0</v>
      </c>
      <c r="BB368" s="108">
        <v>0</v>
      </c>
      <c r="BC368" s="108">
        <v>0</v>
      </c>
      <c r="BD368" s="108">
        <v>0</v>
      </c>
      <c r="BE368" s="108">
        <v>0</v>
      </c>
      <c r="BF368" s="108">
        <v>0</v>
      </c>
      <c r="BG368" s="108">
        <v>0</v>
      </c>
      <c r="BH368" s="108">
        <v>0</v>
      </c>
      <c r="BI368" s="108">
        <v>0</v>
      </c>
      <c r="BJ368" s="108">
        <v>0</v>
      </c>
      <c r="BK368" s="108">
        <v>0</v>
      </c>
      <c r="BL368" s="108">
        <v>0</v>
      </c>
      <c r="BM368" s="108">
        <v>0</v>
      </c>
      <c r="BN368" s="108">
        <v>0</v>
      </c>
      <c r="BO368" s="108">
        <v>0</v>
      </c>
      <c r="BP368" s="108">
        <v>0</v>
      </c>
      <c r="BQ368" s="108"/>
      <c r="BR368" s="108"/>
      <c r="BS368" s="108"/>
      <c r="BT368" s="108"/>
      <c r="BV368" s="108"/>
      <c r="BW368" s="108"/>
      <c r="BX368" s="108"/>
      <c r="BY368" s="108"/>
      <c r="BZ368" s="108"/>
      <c r="CA368" s="108"/>
      <c r="CB368" s="108"/>
      <c r="CC368" s="108"/>
      <c r="CD368" s="108"/>
      <c r="CE368" s="108"/>
      <c r="CF368" s="108"/>
      <c r="CG368" s="108"/>
    </row>
    <row r="369" spans="1:85" hidden="1" outlineLevel="3" x14ac:dyDescent="0.25">
      <c r="A369" s="106" t="s">
        <v>1753</v>
      </c>
      <c r="B369" s="106">
        <f t="shared" si="60"/>
        <v>8</v>
      </c>
      <c r="C369" s="106" t="s">
        <v>632</v>
      </c>
      <c r="D369" s="106" t="s">
        <v>633</v>
      </c>
      <c r="E369" s="107">
        <f t="shared" si="59"/>
        <v>0</v>
      </c>
      <c r="F369" s="107">
        <f t="shared" si="62"/>
        <v>-345625</v>
      </c>
      <c r="G369" s="107">
        <f t="shared" si="63"/>
        <v>-270375</v>
      </c>
      <c r="H369" s="108">
        <f t="shared" si="61"/>
        <v>-305900</v>
      </c>
      <c r="I369" s="108">
        <f t="shared" si="56"/>
        <v>-159600</v>
      </c>
      <c r="J369" s="108">
        <f t="shared" si="57"/>
        <v>-162925</v>
      </c>
      <c r="K369" s="108">
        <f t="shared" si="58"/>
        <v>0</v>
      </c>
      <c r="L369" s="150"/>
      <c r="M369" s="108">
        <v>0</v>
      </c>
      <c r="N369" s="108">
        <v>0</v>
      </c>
      <c r="O369" s="108">
        <v>0</v>
      </c>
      <c r="P369" s="108">
        <v>0</v>
      </c>
      <c r="Q369" s="108">
        <v>0</v>
      </c>
      <c r="R369" s="108">
        <v>0</v>
      </c>
      <c r="S369" s="108">
        <v>0</v>
      </c>
      <c r="T369" s="108">
        <v>0</v>
      </c>
      <c r="U369" s="108">
        <v>-52500</v>
      </c>
      <c r="V369" s="108">
        <v>-52500</v>
      </c>
      <c r="W369" s="108">
        <v>-38500</v>
      </c>
      <c r="X369" s="108">
        <v>0</v>
      </c>
      <c r="Y369" s="108">
        <v>0</v>
      </c>
      <c r="Z369" s="108">
        <v>0</v>
      </c>
      <c r="AA369" s="108">
        <v>0</v>
      </c>
      <c r="AB369" s="108">
        <v>-38500</v>
      </c>
      <c r="AC369" s="108">
        <v>-109725</v>
      </c>
      <c r="AD369" s="108">
        <v>-90475</v>
      </c>
      <c r="AE369" s="108">
        <v>-159250</v>
      </c>
      <c r="AF369" s="108">
        <v>-169400</v>
      </c>
      <c r="AG369" s="108">
        <v>-163100</v>
      </c>
      <c r="AH369" s="108">
        <v>-200200</v>
      </c>
      <c r="AI369" s="108">
        <v>-209300</v>
      </c>
      <c r="AJ369" s="108">
        <v>-345625</v>
      </c>
      <c r="AK369" s="108">
        <v>-190925</v>
      </c>
      <c r="AL369" s="108">
        <v>-199675</v>
      </c>
      <c r="AM369" s="108">
        <v>-213150</v>
      </c>
      <c r="AN369" s="108">
        <v>-197750</v>
      </c>
      <c r="AO369" s="108">
        <v>-208950</v>
      </c>
      <c r="AP369" s="108">
        <v>-213150</v>
      </c>
      <c r="AQ369" s="108">
        <v>-203175</v>
      </c>
      <c r="AR369" s="108">
        <v>-195300</v>
      </c>
      <c r="AS369" s="108">
        <v>-209300</v>
      </c>
      <c r="AT369" s="108">
        <v>-204400</v>
      </c>
      <c r="AU369" s="108">
        <v>-198100</v>
      </c>
      <c r="AV369" s="108">
        <v>-270375</v>
      </c>
      <c r="AW369" s="108">
        <v>0</v>
      </c>
      <c r="AX369" s="108">
        <v>-96250</v>
      </c>
      <c r="AY369" s="108">
        <v>-134400</v>
      </c>
      <c r="AZ369" s="108">
        <v>-172900</v>
      </c>
      <c r="BA369" s="108">
        <v>-146300</v>
      </c>
      <c r="BB369" s="108">
        <v>-174825</v>
      </c>
      <c r="BC369" s="108">
        <v>-159600</v>
      </c>
      <c r="BD369" s="108">
        <v>-159600</v>
      </c>
      <c r="BE369" s="108">
        <v>-166250</v>
      </c>
      <c r="BF369" s="108">
        <v>-172900</v>
      </c>
      <c r="BG369" s="108">
        <v>-166250</v>
      </c>
      <c r="BH369" s="108">
        <v>-305900</v>
      </c>
      <c r="BI369" s="108">
        <v>-166250</v>
      </c>
      <c r="BJ369" s="108">
        <v>0</v>
      </c>
      <c r="BK369" s="108">
        <v>-169575</v>
      </c>
      <c r="BL369" s="108">
        <v>-196175</v>
      </c>
      <c r="BM369" s="108">
        <v>-222775</v>
      </c>
      <c r="BN369" s="108">
        <v>-202825</v>
      </c>
      <c r="BO369" s="108">
        <v>-159600</v>
      </c>
      <c r="BP369" s="108">
        <v>-162925</v>
      </c>
      <c r="BQ369" s="108"/>
      <c r="BR369" s="108"/>
      <c r="BS369" s="108"/>
      <c r="BT369" s="108"/>
      <c r="BV369" s="108"/>
      <c r="BW369" s="108"/>
      <c r="BX369" s="108"/>
      <c r="BY369" s="108"/>
      <c r="BZ369" s="108"/>
      <c r="CA369" s="108"/>
      <c r="CB369" s="108"/>
      <c r="CC369" s="108"/>
      <c r="CD369" s="108"/>
      <c r="CE369" s="108"/>
      <c r="CF369" s="108"/>
      <c r="CG369" s="108"/>
    </row>
    <row r="370" spans="1:85" hidden="1" outlineLevel="3" x14ac:dyDescent="0.25">
      <c r="A370" s="106" t="s">
        <v>1753</v>
      </c>
      <c r="B370" s="106">
        <f t="shared" si="60"/>
        <v>8</v>
      </c>
      <c r="C370" s="106" t="s">
        <v>634</v>
      </c>
      <c r="D370" s="106" t="s">
        <v>635</v>
      </c>
      <c r="E370" s="107">
        <f t="shared" si="59"/>
        <v>0</v>
      </c>
      <c r="F370" s="107">
        <f t="shared" si="62"/>
        <v>0</v>
      </c>
      <c r="G370" s="107">
        <f t="shared" si="63"/>
        <v>0</v>
      </c>
      <c r="H370" s="108">
        <f t="shared" si="61"/>
        <v>0</v>
      </c>
      <c r="I370" s="108">
        <f t="shared" si="56"/>
        <v>-90405</v>
      </c>
      <c r="J370" s="108">
        <f t="shared" si="57"/>
        <v>0</v>
      </c>
      <c r="K370" s="108">
        <f t="shared" si="58"/>
        <v>0</v>
      </c>
      <c r="L370" s="150"/>
      <c r="M370" s="108">
        <v>0</v>
      </c>
      <c r="N370" s="108">
        <v>0</v>
      </c>
      <c r="O370" s="108">
        <v>0</v>
      </c>
      <c r="P370" s="108">
        <v>0</v>
      </c>
      <c r="Q370" s="108">
        <v>0</v>
      </c>
      <c r="R370" s="108">
        <v>0</v>
      </c>
      <c r="S370" s="108">
        <v>0</v>
      </c>
      <c r="T370" s="108">
        <v>0</v>
      </c>
      <c r="U370" s="108">
        <v>0</v>
      </c>
      <c r="V370" s="108">
        <v>0</v>
      </c>
      <c r="W370" s="108">
        <v>0</v>
      </c>
      <c r="X370" s="108">
        <v>0</v>
      </c>
      <c r="Y370" s="108">
        <v>0</v>
      </c>
      <c r="Z370" s="108">
        <v>0</v>
      </c>
      <c r="AA370" s="108">
        <v>0</v>
      </c>
      <c r="AB370" s="108">
        <v>0</v>
      </c>
      <c r="AC370" s="108">
        <v>0</v>
      </c>
      <c r="AD370" s="108">
        <v>0</v>
      </c>
      <c r="AE370" s="108">
        <v>0</v>
      </c>
      <c r="AF370" s="108">
        <v>0</v>
      </c>
      <c r="AG370" s="108">
        <v>0</v>
      </c>
      <c r="AH370" s="108">
        <v>0</v>
      </c>
      <c r="AI370" s="108">
        <v>0</v>
      </c>
      <c r="AJ370" s="108">
        <v>0</v>
      </c>
      <c r="AK370" s="108">
        <v>0</v>
      </c>
      <c r="AL370" s="108">
        <v>0</v>
      </c>
      <c r="AM370" s="108">
        <v>0</v>
      </c>
      <c r="AN370" s="108">
        <v>0</v>
      </c>
      <c r="AO370" s="108">
        <v>0</v>
      </c>
      <c r="AP370" s="108">
        <v>0</v>
      </c>
      <c r="AQ370" s="108">
        <v>0</v>
      </c>
      <c r="AR370" s="108">
        <v>0</v>
      </c>
      <c r="AS370" s="108">
        <v>0</v>
      </c>
      <c r="AT370" s="108">
        <v>0</v>
      </c>
      <c r="AU370" s="108">
        <v>0</v>
      </c>
      <c r="AV370" s="108">
        <v>0</v>
      </c>
      <c r="AW370" s="108">
        <v>0</v>
      </c>
      <c r="AX370" s="108">
        <v>0</v>
      </c>
      <c r="AY370" s="108">
        <v>0</v>
      </c>
      <c r="AZ370" s="108">
        <v>0</v>
      </c>
      <c r="BA370" s="108">
        <v>0</v>
      </c>
      <c r="BB370" s="108">
        <v>-210403</v>
      </c>
      <c r="BC370" s="108">
        <v>0</v>
      </c>
      <c r="BD370" s="108">
        <v>-90405</v>
      </c>
      <c r="BE370" s="108">
        <v>0</v>
      </c>
      <c r="BF370" s="108">
        <v>0</v>
      </c>
      <c r="BG370" s="108">
        <v>0</v>
      </c>
      <c r="BH370" s="108">
        <v>0</v>
      </c>
      <c r="BI370" s="108">
        <v>0</v>
      </c>
      <c r="BJ370" s="108">
        <v>0</v>
      </c>
      <c r="BK370" s="108">
        <v>0</v>
      </c>
      <c r="BL370" s="108">
        <v>0</v>
      </c>
      <c r="BM370" s="108">
        <v>0</v>
      </c>
      <c r="BN370" s="108">
        <v>0</v>
      </c>
      <c r="BO370" s="108">
        <v>0</v>
      </c>
      <c r="BP370" s="108">
        <v>0</v>
      </c>
      <c r="BQ370" s="108"/>
      <c r="BR370" s="108"/>
      <c r="BS370" s="108"/>
      <c r="BT370" s="108"/>
      <c r="BV370" s="108"/>
      <c r="BW370" s="108"/>
      <c r="BX370" s="108"/>
      <c r="BY370" s="108"/>
      <c r="BZ370" s="108"/>
      <c r="CA370" s="108"/>
      <c r="CB370" s="108"/>
      <c r="CC370" s="108"/>
      <c r="CD370" s="108"/>
      <c r="CE370" s="108"/>
      <c r="CF370" s="108"/>
      <c r="CG370" s="108"/>
    </row>
    <row r="371" spans="1:85" hidden="1" outlineLevel="3" x14ac:dyDescent="0.25">
      <c r="A371" s="106" t="s">
        <v>1753</v>
      </c>
      <c r="B371" s="106">
        <f t="shared" si="60"/>
        <v>8</v>
      </c>
      <c r="C371" s="106" t="s">
        <v>636</v>
      </c>
      <c r="D371" s="106" t="s">
        <v>637</v>
      </c>
      <c r="E371" s="107">
        <f t="shared" si="59"/>
        <v>0</v>
      </c>
      <c r="F371" s="107">
        <f t="shared" si="62"/>
        <v>0</v>
      </c>
      <c r="G371" s="107">
        <f t="shared" si="63"/>
        <v>-40836157</v>
      </c>
      <c r="H371" s="108">
        <f t="shared" si="61"/>
        <v>-114150351</v>
      </c>
      <c r="I371" s="108">
        <f t="shared" si="56"/>
        <v>-94650807</v>
      </c>
      <c r="J371" s="108">
        <f t="shared" si="57"/>
        <v>-32950330</v>
      </c>
      <c r="K371" s="108">
        <f t="shared" si="58"/>
        <v>0</v>
      </c>
      <c r="L371" s="150"/>
      <c r="M371" s="108">
        <v>0</v>
      </c>
      <c r="N371" s="108">
        <v>0</v>
      </c>
      <c r="O371" s="108">
        <v>0</v>
      </c>
      <c r="P371" s="108">
        <v>0</v>
      </c>
      <c r="Q371" s="108">
        <v>0</v>
      </c>
      <c r="R371" s="108">
        <v>0</v>
      </c>
      <c r="S371" s="108">
        <v>0</v>
      </c>
      <c r="T371" s="108">
        <v>0</v>
      </c>
      <c r="U371" s="108">
        <v>0</v>
      </c>
      <c r="V371" s="108">
        <v>0</v>
      </c>
      <c r="W371" s="108">
        <v>0</v>
      </c>
      <c r="X371" s="108">
        <v>0</v>
      </c>
      <c r="Y371" s="108">
        <v>0</v>
      </c>
      <c r="Z371" s="108">
        <v>0</v>
      </c>
      <c r="AA371" s="108">
        <v>0</v>
      </c>
      <c r="AB371" s="108">
        <v>0</v>
      </c>
      <c r="AC371" s="108">
        <v>0</v>
      </c>
      <c r="AD371" s="108">
        <v>0</v>
      </c>
      <c r="AE371" s="108">
        <v>0</v>
      </c>
      <c r="AF371" s="108">
        <v>0</v>
      </c>
      <c r="AG371" s="108">
        <v>0</v>
      </c>
      <c r="AH371" s="108">
        <v>-4694355</v>
      </c>
      <c r="AI371" s="108">
        <v>-2183706</v>
      </c>
      <c r="AJ371" s="108">
        <v>0</v>
      </c>
      <c r="AK371" s="108">
        <v>0</v>
      </c>
      <c r="AL371" s="108">
        <v>0</v>
      </c>
      <c r="AM371" s="108">
        <v>0</v>
      </c>
      <c r="AN371" s="108">
        <v>0</v>
      </c>
      <c r="AO371" s="108">
        <v>0</v>
      </c>
      <c r="AP371" s="108">
        <v>-2774244</v>
      </c>
      <c r="AQ371" s="108">
        <v>-4664072</v>
      </c>
      <c r="AR371" s="108">
        <v>-2669380</v>
      </c>
      <c r="AS371" s="108">
        <v>-19943974</v>
      </c>
      <c r="AT371" s="108">
        <v>-6566935</v>
      </c>
      <c r="AU371" s="108">
        <v>-15888466</v>
      </c>
      <c r="AV371" s="108">
        <v>-40836157</v>
      </c>
      <c r="AW371" s="108">
        <v>0</v>
      </c>
      <c r="AX371" s="108">
        <v>-30290488</v>
      </c>
      <c r="AY371" s="108">
        <v>-36718484</v>
      </c>
      <c r="AZ371" s="108">
        <v>-36997206</v>
      </c>
      <c r="BA371" s="108">
        <v>-45339009</v>
      </c>
      <c r="BB371" s="108">
        <v>-32266760</v>
      </c>
      <c r="BC371" s="108">
        <v>-32147349</v>
      </c>
      <c r="BD371" s="108">
        <v>-94650807</v>
      </c>
      <c r="BE371" s="108">
        <v>-81354176</v>
      </c>
      <c r="BF371" s="108">
        <v>-139060987</v>
      </c>
      <c r="BG371" s="108">
        <v>-96841967</v>
      </c>
      <c r="BH371" s="108">
        <v>-114150351</v>
      </c>
      <c r="BI371" s="108">
        <v>-54057374</v>
      </c>
      <c r="BJ371" s="108">
        <v>-82076490</v>
      </c>
      <c r="BK371" s="108">
        <v>-24991195</v>
      </c>
      <c r="BL371" s="108">
        <v>-41020924</v>
      </c>
      <c r="BM371" s="108">
        <v>-26478541</v>
      </c>
      <c r="BN371" s="108">
        <v>-29155771</v>
      </c>
      <c r="BO371" s="108">
        <v>-24753388</v>
      </c>
      <c r="BP371" s="108">
        <v>-32950330</v>
      </c>
      <c r="BQ371" s="108"/>
      <c r="BR371" s="108"/>
      <c r="BS371" s="108"/>
      <c r="BT371" s="108"/>
      <c r="BV371" s="108"/>
      <c r="BW371" s="108"/>
      <c r="BX371" s="108"/>
      <c r="BY371" s="108"/>
      <c r="BZ371" s="108"/>
      <c r="CA371" s="108"/>
      <c r="CB371" s="108"/>
      <c r="CC371" s="108"/>
      <c r="CD371" s="108"/>
      <c r="CE371" s="108"/>
      <c r="CF371" s="108"/>
      <c r="CG371" s="108"/>
    </row>
    <row r="372" spans="1:85" hidden="1" outlineLevel="3" x14ac:dyDescent="0.25">
      <c r="A372" s="106" t="s">
        <v>1753</v>
      </c>
      <c r="B372" s="106">
        <f t="shared" si="60"/>
        <v>8</v>
      </c>
      <c r="C372" s="106" t="s">
        <v>638</v>
      </c>
      <c r="D372" s="106" t="s">
        <v>639</v>
      </c>
      <c r="E372" s="107">
        <f t="shared" si="59"/>
        <v>0</v>
      </c>
      <c r="F372" s="107">
        <f t="shared" si="62"/>
        <v>0</v>
      </c>
      <c r="G372" s="107">
        <f t="shared" si="63"/>
        <v>-2953483</v>
      </c>
      <c r="H372" s="108">
        <f t="shared" si="61"/>
        <v>121231</v>
      </c>
      <c r="I372" s="108">
        <f t="shared" si="56"/>
        <v>-5736026</v>
      </c>
      <c r="J372" s="108">
        <f t="shared" si="57"/>
        <v>-3566198</v>
      </c>
      <c r="K372" s="108">
        <f t="shared" si="58"/>
        <v>0</v>
      </c>
      <c r="L372" s="150"/>
      <c r="M372" s="108">
        <v>0</v>
      </c>
      <c r="N372" s="108">
        <v>0</v>
      </c>
      <c r="O372" s="108">
        <v>0</v>
      </c>
      <c r="P372" s="108">
        <v>0</v>
      </c>
      <c r="Q372" s="108">
        <v>0</v>
      </c>
      <c r="R372" s="108">
        <v>0</v>
      </c>
      <c r="S372" s="108">
        <v>0</v>
      </c>
      <c r="T372" s="108">
        <v>0</v>
      </c>
      <c r="U372" s="108">
        <v>0</v>
      </c>
      <c r="V372" s="108">
        <v>0</v>
      </c>
      <c r="W372" s="108">
        <v>0</v>
      </c>
      <c r="X372" s="108">
        <v>0</v>
      </c>
      <c r="Y372" s="108">
        <v>0</v>
      </c>
      <c r="Z372" s="108">
        <v>0</v>
      </c>
      <c r="AA372" s="108">
        <v>0</v>
      </c>
      <c r="AB372" s="108">
        <v>0</v>
      </c>
      <c r="AC372" s="108">
        <v>0</v>
      </c>
      <c r="AD372" s="108">
        <v>0</v>
      </c>
      <c r="AE372" s="108">
        <v>0</v>
      </c>
      <c r="AF372" s="108">
        <v>0</v>
      </c>
      <c r="AG372" s="108">
        <v>0</v>
      </c>
      <c r="AH372" s="108">
        <v>0</v>
      </c>
      <c r="AI372" s="108">
        <v>0</v>
      </c>
      <c r="AJ372" s="108">
        <v>0</v>
      </c>
      <c r="AK372" s="108">
        <v>0</v>
      </c>
      <c r="AL372" s="108">
        <v>0</v>
      </c>
      <c r="AM372" s="108">
        <v>0</v>
      </c>
      <c r="AN372" s="108">
        <v>-18800</v>
      </c>
      <c r="AO372" s="108">
        <v>0</v>
      </c>
      <c r="AP372" s="108">
        <v>0</v>
      </c>
      <c r="AQ372" s="108">
        <v>0</v>
      </c>
      <c r="AR372" s="108">
        <v>0</v>
      </c>
      <c r="AS372" s="108">
        <v>0</v>
      </c>
      <c r="AT372" s="108">
        <v>0</v>
      </c>
      <c r="AU372" s="108">
        <v>-32000</v>
      </c>
      <c r="AV372" s="108">
        <v>-2953483</v>
      </c>
      <c r="AW372" s="108">
        <v>0</v>
      </c>
      <c r="AX372" s="108">
        <v>-50400</v>
      </c>
      <c r="AY372" s="108">
        <v>-2147225</v>
      </c>
      <c r="AZ372" s="108">
        <v>-970658</v>
      </c>
      <c r="BA372" s="108">
        <v>-5131818</v>
      </c>
      <c r="BB372" s="108">
        <v>-1828325</v>
      </c>
      <c r="BC372" s="108">
        <v>-2714446</v>
      </c>
      <c r="BD372" s="108">
        <v>-5736026</v>
      </c>
      <c r="BE372" s="108">
        <v>-2951703</v>
      </c>
      <c r="BF372" s="108">
        <v>-5285926</v>
      </c>
      <c r="BG372" s="108">
        <v>-1019258</v>
      </c>
      <c r="BH372" s="108">
        <v>121231</v>
      </c>
      <c r="BI372" s="108">
        <v>-3142386</v>
      </c>
      <c r="BJ372" s="108">
        <v>-4689656</v>
      </c>
      <c r="BK372" s="108">
        <v>-8612506</v>
      </c>
      <c r="BL372" s="108">
        <v>-3974668</v>
      </c>
      <c r="BM372" s="108">
        <v>-4642234</v>
      </c>
      <c r="BN372" s="108">
        <v>-3743012</v>
      </c>
      <c r="BO372" s="108">
        <v>-1198237</v>
      </c>
      <c r="BP372" s="108">
        <v>-3566198</v>
      </c>
      <c r="BQ372" s="108"/>
      <c r="BR372" s="108"/>
      <c r="BS372" s="108"/>
      <c r="BT372" s="108"/>
      <c r="BV372" s="108"/>
      <c r="BW372" s="108"/>
      <c r="BX372" s="108"/>
      <c r="BY372" s="108"/>
      <c r="BZ372" s="108"/>
      <c r="CA372" s="108"/>
      <c r="CB372" s="108"/>
      <c r="CC372" s="108"/>
      <c r="CD372" s="108"/>
      <c r="CE372" s="108"/>
      <c r="CF372" s="108"/>
      <c r="CG372" s="108"/>
    </row>
    <row r="373" spans="1:85" hidden="1" outlineLevel="3" x14ac:dyDescent="0.25">
      <c r="A373" s="106" t="s">
        <v>1753</v>
      </c>
      <c r="B373" s="106">
        <f t="shared" si="60"/>
        <v>8</v>
      </c>
      <c r="C373" s="106" t="s">
        <v>640</v>
      </c>
      <c r="D373" s="106" t="s">
        <v>641</v>
      </c>
      <c r="E373" s="107">
        <f t="shared" si="59"/>
        <v>0</v>
      </c>
      <c r="F373" s="107">
        <f t="shared" si="62"/>
        <v>0</v>
      </c>
      <c r="G373" s="107">
        <f t="shared" si="63"/>
        <v>-266957</v>
      </c>
      <c r="H373" s="108">
        <f t="shared" si="61"/>
        <v>-1533222</v>
      </c>
      <c r="I373" s="108">
        <f t="shared" si="56"/>
        <v>-639976</v>
      </c>
      <c r="J373" s="108">
        <f t="shared" si="57"/>
        <v>-29572</v>
      </c>
      <c r="K373" s="108">
        <f t="shared" si="58"/>
        <v>0</v>
      </c>
      <c r="L373" s="150"/>
      <c r="M373" s="108">
        <v>0</v>
      </c>
      <c r="N373" s="108">
        <v>0</v>
      </c>
      <c r="O373" s="108">
        <v>0</v>
      </c>
      <c r="P373" s="108">
        <v>0</v>
      </c>
      <c r="Q373" s="108">
        <v>0</v>
      </c>
      <c r="R373" s="108">
        <v>0</v>
      </c>
      <c r="S373" s="108">
        <v>0</v>
      </c>
      <c r="T373" s="108">
        <v>0</v>
      </c>
      <c r="U373" s="108">
        <v>0</v>
      </c>
      <c r="V373" s="108">
        <v>0</v>
      </c>
      <c r="W373" s="108">
        <v>0</v>
      </c>
      <c r="X373" s="108">
        <v>0</v>
      </c>
      <c r="Y373" s="108">
        <v>0</v>
      </c>
      <c r="Z373" s="108">
        <v>0</v>
      </c>
      <c r="AA373" s="108">
        <v>0</v>
      </c>
      <c r="AB373" s="108">
        <v>0</v>
      </c>
      <c r="AC373" s="108">
        <v>0</v>
      </c>
      <c r="AD373" s="108">
        <v>0</v>
      </c>
      <c r="AE373" s="108">
        <v>0</v>
      </c>
      <c r="AF373" s="108">
        <v>0</v>
      </c>
      <c r="AG373" s="108">
        <v>0</v>
      </c>
      <c r="AH373" s="108">
        <v>0</v>
      </c>
      <c r="AI373" s="108">
        <v>0</v>
      </c>
      <c r="AJ373" s="108">
        <v>0</v>
      </c>
      <c r="AK373" s="108">
        <v>0</v>
      </c>
      <c r="AL373" s="108">
        <v>0</v>
      </c>
      <c r="AM373" s="108">
        <v>0</v>
      </c>
      <c r="AN373" s="108">
        <v>0</v>
      </c>
      <c r="AO373" s="108">
        <v>-364842</v>
      </c>
      <c r="AP373" s="108">
        <v>-133479</v>
      </c>
      <c r="AQ373" s="108">
        <v>-284755</v>
      </c>
      <c r="AR373" s="108">
        <v>-266957</v>
      </c>
      <c r="AS373" s="108">
        <v>-266957</v>
      </c>
      <c r="AT373" s="108">
        <v>-266957</v>
      </c>
      <c r="AU373" s="108">
        <v>-266957</v>
      </c>
      <c r="AV373" s="108">
        <v>-266957</v>
      </c>
      <c r="AW373" s="108">
        <v>0</v>
      </c>
      <c r="AX373" s="108">
        <v>-571288</v>
      </c>
      <c r="AY373" s="108">
        <v>-285644</v>
      </c>
      <c r="AZ373" s="108">
        <v>-285644</v>
      </c>
      <c r="BA373" s="108">
        <v>-285644</v>
      </c>
      <c r="BB373" s="108">
        <v>-554943</v>
      </c>
      <c r="BC373" s="108">
        <v>-329653</v>
      </c>
      <c r="BD373" s="108">
        <v>-639976</v>
      </c>
      <c r="BE373" s="108">
        <v>-285644</v>
      </c>
      <c r="BF373" s="108">
        <v>-1294734</v>
      </c>
      <c r="BG373" s="108">
        <v>-1189733</v>
      </c>
      <c r="BH373" s="108">
        <v>-1533222</v>
      </c>
      <c r="BI373" s="108">
        <v>-5539735</v>
      </c>
      <c r="BJ373" s="108">
        <v>-1312233</v>
      </c>
      <c r="BK373" s="108">
        <v>-1136677</v>
      </c>
      <c r="BL373" s="108">
        <v>-1001778</v>
      </c>
      <c r="BM373" s="108">
        <v>-3529025</v>
      </c>
      <c r="BN373" s="108">
        <v>-54076</v>
      </c>
      <c r="BO373" s="108">
        <v>-29572</v>
      </c>
      <c r="BP373" s="108">
        <v>-29572</v>
      </c>
      <c r="BQ373" s="108"/>
      <c r="BR373" s="108"/>
      <c r="BS373" s="108"/>
      <c r="BT373" s="108"/>
      <c r="BV373" s="108"/>
      <c r="BW373" s="108"/>
      <c r="BX373" s="108"/>
      <c r="BY373" s="108"/>
      <c r="BZ373" s="108"/>
      <c r="CA373" s="108"/>
      <c r="CB373" s="108"/>
      <c r="CC373" s="108"/>
      <c r="CD373" s="108"/>
      <c r="CE373" s="108"/>
      <c r="CF373" s="108"/>
      <c r="CG373" s="108"/>
    </row>
    <row r="374" spans="1:85" hidden="1" outlineLevel="3" x14ac:dyDescent="0.25">
      <c r="A374" s="106" t="s">
        <v>1753</v>
      </c>
      <c r="B374" s="106">
        <f t="shared" si="60"/>
        <v>8</v>
      </c>
      <c r="C374" s="106" t="s">
        <v>642</v>
      </c>
      <c r="D374" s="106" t="s">
        <v>643</v>
      </c>
      <c r="E374" s="107">
        <f t="shared" si="59"/>
        <v>0</v>
      </c>
      <c r="F374" s="107">
        <f t="shared" si="62"/>
        <v>0</v>
      </c>
      <c r="G374" s="107">
        <f t="shared" si="63"/>
        <v>0</v>
      </c>
      <c r="H374" s="108">
        <f t="shared" si="61"/>
        <v>0</v>
      </c>
      <c r="I374" s="108">
        <f t="shared" si="56"/>
        <v>0</v>
      </c>
      <c r="J374" s="108">
        <f t="shared" si="57"/>
        <v>0</v>
      </c>
      <c r="K374" s="108">
        <f t="shared" si="58"/>
        <v>0</v>
      </c>
      <c r="L374" s="150"/>
      <c r="M374" s="108">
        <v>0</v>
      </c>
      <c r="N374" s="108">
        <v>0</v>
      </c>
      <c r="O374" s="108">
        <v>0</v>
      </c>
      <c r="P374" s="108">
        <v>0</v>
      </c>
      <c r="Q374" s="108">
        <v>0</v>
      </c>
      <c r="R374" s="108">
        <v>0</v>
      </c>
      <c r="S374" s="108">
        <v>0</v>
      </c>
      <c r="T374" s="108">
        <v>0</v>
      </c>
      <c r="U374" s="108">
        <v>0</v>
      </c>
      <c r="V374" s="108">
        <v>0</v>
      </c>
      <c r="W374" s="108">
        <v>0</v>
      </c>
      <c r="X374" s="108">
        <v>0</v>
      </c>
      <c r="Y374" s="108">
        <v>0</v>
      </c>
      <c r="Z374" s="108">
        <v>0</v>
      </c>
      <c r="AA374" s="108">
        <v>0</v>
      </c>
      <c r="AB374" s="108">
        <v>0</v>
      </c>
      <c r="AC374" s="108">
        <v>0</v>
      </c>
      <c r="AD374" s="108">
        <v>0</v>
      </c>
      <c r="AE374" s="108">
        <v>0</v>
      </c>
      <c r="AF374" s="108">
        <v>0</v>
      </c>
      <c r="AG374" s="108">
        <v>0</v>
      </c>
      <c r="AH374" s="108">
        <v>0</v>
      </c>
      <c r="AI374" s="108">
        <v>0</v>
      </c>
      <c r="AJ374" s="108">
        <v>0</v>
      </c>
      <c r="AK374" s="108">
        <v>0</v>
      </c>
      <c r="AL374" s="108">
        <v>0</v>
      </c>
      <c r="AM374" s="108">
        <v>0</v>
      </c>
      <c r="AN374" s="108">
        <v>0</v>
      </c>
      <c r="AO374" s="108">
        <v>0</v>
      </c>
      <c r="AP374" s="108">
        <v>0</v>
      </c>
      <c r="AQ374" s="108">
        <v>0</v>
      </c>
      <c r="AR374" s="108">
        <v>0</v>
      </c>
      <c r="AS374" s="108">
        <v>0</v>
      </c>
      <c r="AT374" s="108">
        <v>0</v>
      </c>
      <c r="AU374" s="108">
        <v>0</v>
      </c>
      <c r="AV374" s="108">
        <v>0</v>
      </c>
      <c r="AW374" s="108">
        <v>0</v>
      </c>
      <c r="AX374" s="108">
        <v>0</v>
      </c>
      <c r="AY374" s="108">
        <v>0</v>
      </c>
      <c r="AZ374" s="108">
        <v>0</v>
      </c>
      <c r="BA374" s="108">
        <v>0</v>
      </c>
      <c r="BB374" s="108">
        <v>0</v>
      </c>
      <c r="BC374" s="108">
        <v>0</v>
      </c>
      <c r="BD374" s="108">
        <v>0</v>
      </c>
      <c r="BE374" s="108">
        <v>0</v>
      </c>
      <c r="BF374" s="108">
        <v>0</v>
      </c>
      <c r="BG374" s="108">
        <v>0</v>
      </c>
      <c r="BH374" s="108">
        <v>0</v>
      </c>
      <c r="BI374" s="108">
        <v>0</v>
      </c>
      <c r="BJ374" s="108">
        <v>0</v>
      </c>
      <c r="BK374" s="108">
        <v>0</v>
      </c>
      <c r="BL374" s="108">
        <v>0</v>
      </c>
      <c r="BM374" s="108">
        <v>0</v>
      </c>
      <c r="BN374" s="108">
        <v>0</v>
      </c>
      <c r="BO374" s="108">
        <v>0</v>
      </c>
      <c r="BP374" s="108">
        <v>0</v>
      </c>
      <c r="BQ374" s="108"/>
      <c r="BR374" s="108"/>
      <c r="BS374" s="108"/>
      <c r="BT374" s="108"/>
      <c r="BV374" s="108"/>
      <c r="BW374" s="108"/>
      <c r="BX374" s="108"/>
      <c r="BY374" s="108"/>
      <c r="BZ374" s="108"/>
      <c r="CA374" s="108"/>
      <c r="CB374" s="108"/>
      <c r="CC374" s="108"/>
      <c r="CD374" s="108"/>
      <c r="CE374" s="108"/>
      <c r="CF374" s="108"/>
      <c r="CG374" s="108"/>
    </row>
    <row r="375" spans="1:85" hidden="1" outlineLevel="3" x14ac:dyDescent="0.25">
      <c r="A375" s="106" t="s">
        <v>1753</v>
      </c>
      <c r="B375" s="106">
        <f t="shared" si="60"/>
        <v>8</v>
      </c>
      <c r="C375" s="106" t="s">
        <v>644</v>
      </c>
      <c r="D375" s="106" t="s">
        <v>645</v>
      </c>
      <c r="E375" s="107">
        <f t="shared" si="59"/>
        <v>0</v>
      </c>
      <c r="F375" s="107">
        <f t="shared" si="62"/>
        <v>0</v>
      </c>
      <c r="G375" s="107">
        <f t="shared" si="63"/>
        <v>-13200</v>
      </c>
      <c r="H375" s="108">
        <f t="shared" si="61"/>
        <v>-19200</v>
      </c>
      <c r="I375" s="108">
        <f t="shared" si="56"/>
        <v>-340950</v>
      </c>
      <c r="J375" s="108">
        <f t="shared" si="57"/>
        <v>-169982</v>
      </c>
      <c r="K375" s="108">
        <f t="shared" si="58"/>
        <v>0</v>
      </c>
      <c r="L375" s="150"/>
      <c r="M375" s="108">
        <v>0</v>
      </c>
      <c r="N375" s="108">
        <v>0</v>
      </c>
      <c r="O375" s="108">
        <v>0</v>
      </c>
      <c r="P375" s="108">
        <v>0</v>
      </c>
      <c r="Q375" s="108">
        <v>0</v>
      </c>
      <c r="R375" s="108">
        <v>0</v>
      </c>
      <c r="S375" s="108">
        <v>0</v>
      </c>
      <c r="T375" s="108">
        <v>0</v>
      </c>
      <c r="U375" s="108">
        <v>0</v>
      </c>
      <c r="V375" s="108">
        <v>0</v>
      </c>
      <c r="W375" s="108">
        <v>0</v>
      </c>
      <c r="X375" s="108">
        <v>0</v>
      </c>
      <c r="Y375" s="108">
        <v>0</v>
      </c>
      <c r="Z375" s="108">
        <v>0</v>
      </c>
      <c r="AA375" s="108">
        <v>0</v>
      </c>
      <c r="AB375" s="108">
        <v>0</v>
      </c>
      <c r="AC375" s="108">
        <v>0</v>
      </c>
      <c r="AD375" s="108">
        <v>0</v>
      </c>
      <c r="AE375" s="108">
        <v>0</v>
      </c>
      <c r="AF375" s="108">
        <v>0</v>
      </c>
      <c r="AG375" s="108">
        <v>0</v>
      </c>
      <c r="AH375" s="108">
        <v>0</v>
      </c>
      <c r="AI375" s="108">
        <v>0</v>
      </c>
      <c r="AJ375" s="108">
        <v>0</v>
      </c>
      <c r="AK375" s="108">
        <v>0</v>
      </c>
      <c r="AL375" s="108">
        <v>0</v>
      </c>
      <c r="AM375" s="108">
        <v>0</v>
      </c>
      <c r="AN375" s="108">
        <v>0</v>
      </c>
      <c r="AO375" s="108">
        <v>0</v>
      </c>
      <c r="AP375" s="108">
        <v>0</v>
      </c>
      <c r="AQ375" s="108">
        <v>0</v>
      </c>
      <c r="AR375" s="108">
        <v>-10200</v>
      </c>
      <c r="AS375" s="108">
        <v>0</v>
      </c>
      <c r="AT375" s="108">
        <v>0</v>
      </c>
      <c r="AU375" s="108">
        <v>0</v>
      </c>
      <c r="AV375" s="108">
        <v>-13200</v>
      </c>
      <c r="AW375" s="108">
        <v>0</v>
      </c>
      <c r="AX375" s="108">
        <v>-45510</v>
      </c>
      <c r="AY375" s="108">
        <v>-13500</v>
      </c>
      <c r="AZ375" s="108">
        <v>-28823</v>
      </c>
      <c r="BA375" s="108">
        <v>-47250</v>
      </c>
      <c r="BB375" s="108">
        <v>-53811</v>
      </c>
      <c r="BC375" s="108">
        <v>-37800</v>
      </c>
      <c r="BD375" s="108">
        <v>-340950</v>
      </c>
      <c r="BE375" s="108">
        <v>-82620</v>
      </c>
      <c r="BF375" s="108">
        <v>-81880</v>
      </c>
      <c r="BG375" s="108">
        <v>-13500</v>
      </c>
      <c r="BH375" s="108">
        <v>-19200</v>
      </c>
      <c r="BI375" s="108">
        <v>-61327</v>
      </c>
      <c r="BJ375" s="108">
        <v>-46584</v>
      </c>
      <c r="BK375" s="108">
        <v>-82022</v>
      </c>
      <c r="BL375" s="108">
        <v>-45887</v>
      </c>
      <c r="BM375" s="108">
        <v>-31530</v>
      </c>
      <c r="BN375" s="108">
        <v>-231235</v>
      </c>
      <c r="BO375" s="108">
        <v>-36087</v>
      </c>
      <c r="BP375" s="108">
        <v>-169982</v>
      </c>
      <c r="BQ375" s="108"/>
      <c r="BR375" s="108"/>
      <c r="BS375" s="108"/>
      <c r="BT375" s="108"/>
      <c r="BV375" s="108"/>
      <c r="BW375" s="108"/>
      <c r="BX375" s="108"/>
      <c r="BY375" s="108"/>
      <c r="BZ375" s="108"/>
      <c r="CA375" s="108"/>
      <c r="CB375" s="108"/>
      <c r="CC375" s="108"/>
      <c r="CD375" s="108"/>
      <c r="CE375" s="108"/>
      <c r="CF375" s="108"/>
      <c r="CG375" s="108"/>
    </row>
    <row r="376" spans="1:85" hidden="1" outlineLevel="3" x14ac:dyDescent="0.25">
      <c r="A376" s="106" t="s">
        <v>1753</v>
      </c>
      <c r="B376" s="106">
        <f t="shared" si="60"/>
        <v>8</v>
      </c>
      <c r="C376" s="106" t="s">
        <v>646</v>
      </c>
      <c r="D376" s="106" t="s">
        <v>647</v>
      </c>
      <c r="E376" s="107">
        <f t="shared" si="59"/>
        <v>0</v>
      </c>
      <c r="F376" s="107">
        <f t="shared" si="62"/>
        <v>0</v>
      </c>
      <c r="G376" s="107">
        <f t="shared" si="63"/>
        <v>0</v>
      </c>
      <c r="H376" s="108">
        <f t="shared" si="61"/>
        <v>-125102</v>
      </c>
      <c r="I376" s="108">
        <f t="shared" si="56"/>
        <v>-98302</v>
      </c>
      <c r="J376" s="108">
        <f t="shared" si="57"/>
        <v>-88632</v>
      </c>
      <c r="K376" s="108">
        <f t="shared" si="58"/>
        <v>0</v>
      </c>
      <c r="L376" s="150"/>
      <c r="M376" s="108">
        <v>0</v>
      </c>
      <c r="N376" s="108">
        <v>0</v>
      </c>
      <c r="O376" s="108">
        <v>0</v>
      </c>
      <c r="P376" s="108">
        <v>0</v>
      </c>
      <c r="Q376" s="108">
        <v>0</v>
      </c>
      <c r="R376" s="108">
        <v>0</v>
      </c>
      <c r="S376" s="108">
        <v>0</v>
      </c>
      <c r="T376" s="108">
        <v>0</v>
      </c>
      <c r="U376" s="108">
        <v>0</v>
      </c>
      <c r="V376" s="108">
        <v>0</v>
      </c>
      <c r="W376" s="108">
        <v>0</v>
      </c>
      <c r="X376" s="108">
        <v>0</v>
      </c>
      <c r="Y376" s="108">
        <v>0</v>
      </c>
      <c r="Z376" s="108">
        <v>0</v>
      </c>
      <c r="AA376" s="108">
        <v>0</v>
      </c>
      <c r="AB376" s="108">
        <v>0</v>
      </c>
      <c r="AC376" s="108">
        <v>0</v>
      </c>
      <c r="AD376" s="108">
        <v>0</v>
      </c>
      <c r="AE376" s="108">
        <v>0</v>
      </c>
      <c r="AF376" s="108">
        <v>0</v>
      </c>
      <c r="AG376" s="108">
        <v>0</v>
      </c>
      <c r="AH376" s="108">
        <v>0</v>
      </c>
      <c r="AI376" s="108">
        <v>0</v>
      </c>
      <c r="AJ376" s="108">
        <v>0</v>
      </c>
      <c r="AK376" s="108">
        <v>0</v>
      </c>
      <c r="AL376" s="108">
        <v>0</v>
      </c>
      <c r="AM376" s="108">
        <v>0</v>
      </c>
      <c r="AN376" s="108">
        <v>0</v>
      </c>
      <c r="AO376" s="108">
        <v>0</v>
      </c>
      <c r="AP376" s="108">
        <v>0</v>
      </c>
      <c r="AQ376" s="108">
        <v>0</v>
      </c>
      <c r="AR376" s="108">
        <v>0</v>
      </c>
      <c r="AS376" s="108">
        <v>0</v>
      </c>
      <c r="AT376" s="108">
        <v>0</v>
      </c>
      <c r="AU376" s="108">
        <v>0</v>
      </c>
      <c r="AV376" s="108">
        <v>0</v>
      </c>
      <c r="AW376" s="108">
        <v>0</v>
      </c>
      <c r="AX376" s="108">
        <v>0</v>
      </c>
      <c r="AY376" s="108">
        <v>0</v>
      </c>
      <c r="AZ376" s="108">
        <v>-76894</v>
      </c>
      <c r="BA376" s="108">
        <v>-64789</v>
      </c>
      <c r="BB376" s="108">
        <v>-88222</v>
      </c>
      <c r="BC376" s="108">
        <v>-86532</v>
      </c>
      <c r="BD376" s="108">
        <v>-98302</v>
      </c>
      <c r="BE376" s="108">
        <v>-55126</v>
      </c>
      <c r="BF376" s="108">
        <v>-262042</v>
      </c>
      <c r="BG376" s="108">
        <v>-122108</v>
      </c>
      <c r="BH376" s="108">
        <v>-125102</v>
      </c>
      <c r="BI376" s="108">
        <v>-461802</v>
      </c>
      <c r="BJ376" s="108">
        <v>-503838</v>
      </c>
      <c r="BK376" s="108">
        <v>-434276</v>
      </c>
      <c r="BL376" s="108">
        <v>-287331</v>
      </c>
      <c r="BM376" s="108">
        <v>-629721</v>
      </c>
      <c r="BN376" s="108">
        <v>-37915</v>
      </c>
      <c r="BO376" s="108">
        <v>-65603</v>
      </c>
      <c r="BP376" s="108">
        <v>-88632</v>
      </c>
      <c r="BQ376" s="108"/>
      <c r="BR376" s="108"/>
      <c r="BS376" s="108"/>
      <c r="BT376" s="108"/>
      <c r="BV376" s="108"/>
      <c r="BW376" s="108"/>
      <c r="BX376" s="108"/>
      <c r="BY376" s="108"/>
      <c r="BZ376" s="108"/>
      <c r="CA376" s="108"/>
      <c r="CB376" s="108"/>
      <c r="CC376" s="108"/>
      <c r="CD376" s="108"/>
      <c r="CE376" s="108"/>
      <c r="CF376" s="108"/>
      <c r="CG376" s="108"/>
    </row>
    <row r="377" spans="1:85" hidden="1" outlineLevel="3" x14ac:dyDescent="0.25">
      <c r="A377" s="106"/>
      <c r="B377" s="106">
        <f t="shared" si="60"/>
        <v>8</v>
      </c>
      <c r="C377" s="106" t="s">
        <v>1893</v>
      </c>
      <c r="D377" s="106" t="s">
        <v>1894</v>
      </c>
      <c r="E377" s="107">
        <f t="shared" si="59"/>
        <v>0</v>
      </c>
      <c r="F377" s="107"/>
      <c r="G377" s="107"/>
      <c r="H377" s="108">
        <f t="shared" si="61"/>
        <v>-2530064</v>
      </c>
      <c r="I377" s="108">
        <f t="shared" si="56"/>
        <v>0</v>
      </c>
      <c r="J377" s="108">
        <f t="shared" si="57"/>
        <v>-2858073</v>
      </c>
      <c r="K377" s="108">
        <f t="shared" si="58"/>
        <v>0</v>
      </c>
      <c r="L377" s="150"/>
      <c r="M377" s="108">
        <v>0</v>
      </c>
      <c r="N377" s="108">
        <v>0</v>
      </c>
      <c r="O377" s="108">
        <v>0</v>
      </c>
      <c r="P377" s="108">
        <v>0</v>
      </c>
      <c r="Q377" s="108">
        <v>0</v>
      </c>
      <c r="R377" s="108">
        <v>0</v>
      </c>
      <c r="S377" s="108">
        <v>0</v>
      </c>
      <c r="T377" s="108">
        <v>0</v>
      </c>
      <c r="U377" s="108">
        <v>0</v>
      </c>
      <c r="V377" s="108">
        <v>0</v>
      </c>
      <c r="W377" s="108">
        <v>0</v>
      </c>
      <c r="X377" s="108">
        <v>0</v>
      </c>
      <c r="Y377" s="108"/>
      <c r="Z377" s="108"/>
      <c r="AA377" s="108"/>
      <c r="AB377" s="108"/>
      <c r="AC377" s="108"/>
      <c r="AD377" s="108"/>
      <c r="AE377" s="108"/>
      <c r="AF377" s="108"/>
      <c r="AG377" s="108"/>
      <c r="AH377" s="108"/>
      <c r="AI377" s="108"/>
      <c r="AJ377" s="108"/>
      <c r="AK377" s="108"/>
      <c r="AL377" s="108"/>
      <c r="AM377" s="108"/>
      <c r="AN377" s="108"/>
      <c r="AO377" s="108"/>
      <c r="AP377" s="108"/>
      <c r="AQ377" s="108"/>
      <c r="AR377" s="108"/>
      <c r="AS377" s="108"/>
      <c r="AT377" s="108"/>
      <c r="AU377" s="108"/>
      <c r="AV377" s="108"/>
      <c r="AW377" s="108">
        <v>0</v>
      </c>
      <c r="AX377" s="108">
        <v>0</v>
      </c>
      <c r="AY377" s="108">
        <v>0</v>
      </c>
      <c r="AZ377" s="108">
        <v>0</v>
      </c>
      <c r="BA377" s="108">
        <v>0</v>
      </c>
      <c r="BB377" s="108">
        <v>0</v>
      </c>
      <c r="BC377" s="108">
        <v>0</v>
      </c>
      <c r="BD377" s="108">
        <v>0</v>
      </c>
      <c r="BE377" s="108">
        <v>0</v>
      </c>
      <c r="BF377" s="108">
        <v>0</v>
      </c>
      <c r="BG377" s="108">
        <v>-118800</v>
      </c>
      <c r="BH377" s="108">
        <v>-2530064</v>
      </c>
      <c r="BI377" s="108">
        <v>-179419</v>
      </c>
      <c r="BJ377" s="108">
        <v>-288600</v>
      </c>
      <c r="BK377" s="108">
        <v>-277800</v>
      </c>
      <c r="BL377" s="108">
        <v>-837000</v>
      </c>
      <c r="BM377" s="108">
        <v>-1447800</v>
      </c>
      <c r="BN377" s="108">
        <v>-3058800</v>
      </c>
      <c r="BO377" s="108">
        <v>-1484025</v>
      </c>
      <c r="BP377" s="108">
        <v>-2858073</v>
      </c>
      <c r="BQ377" s="108"/>
      <c r="BR377" s="108"/>
      <c r="BS377" s="108"/>
      <c r="BT377" s="108"/>
      <c r="BV377" s="108"/>
      <c r="BW377" s="108"/>
      <c r="BX377" s="108"/>
      <c r="BY377" s="108"/>
      <c r="BZ377" s="108"/>
      <c r="CA377" s="108"/>
      <c r="CB377" s="108"/>
      <c r="CC377" s="108"/>
      <c r="CD377" s="108"/>
      <c r="CE377" s="108"/>
      <c r="CF377" s="108"/>
      <c r="CG377" s="108"/>
    </row>
    <row r="378" spans="1:85" hidden="1" outlineLevel="3" x14ac:dyDescent="0.25">
      <c r="A378" s="105" t="s">
        <v>1753</v>
      </c>
      <c r="B378" s="105">
        <f t="shared" si="60"/>
        <v>6</v>
      </c>
      <c r="C378" s="105" t="s">
        <v>648</v>
      </c>
      <c r="D378" s="105" t="s">
        <v>649</v>
      </c>
      <c r="E378" s="26">
        <f t="shared" si="59"/>
        <v>-3037868</v>
      </c>
      <c r="F378" s="26">
        <f t="shared" ref="F378:F442" si="64">AJ378</f>
        <v>-3968030</v>
      </c>
      <c r="G378" s="26">
        <f t="shared" ref="G378:G442" si="65">AV378</f>
        <v>-2825419</v>
      </c>
      <c r="H378" s="26">
        <f t="shared" si="61"/>
        <v>-2579939</v>
      </c>
      <c r="I378" s="26">
        <f t="shared" si="56"/>
        <v>-2080930</v>
      </c>
      <c r="J378" s="26">
        <f t="shared" si="57"/>
        <v>-5751585</v>
      </c>
      <c r="K378" s="26">
        <f t="shared" si="58"/>
        <v>0</v>
      </c>
      <c r="L378" s="150"/>
      <c r="M378" s="26">
        <v>0</v>
      </c>
      <c r="N378" s="26">
        <v>0</v>
      </c>
      <c r="O378" s="26">
        <v>0</v>
      </c>
      <c r="P378" s="26">
        <v>0</v>
      </c>
      <c r="Q378" s="26">
        <v>0</v>
      </c>
      <c r="R378" s="26">
        <v>0</v>
      </c>
      <c r="S378" s="26">
        <v>0</v>
      </c>
      <c r="T378" s="26">
        <v>0</v>
      </c>
      <c r="U378" s="26">
        <v>0</v>
      </c>
      <c r="V378" s="26">
        <v>-113385</v>
      </c>
      <c r="W378" s="26">
        <v>-11393868</v>
      </c>
      <c r="X378" s="26">
        <v>-3037868</v>
      </c>
      <c r="Y378" s="26">
        <v>-1593868</v>
      </c>
      <c r="Z378" s="26">
        <v>-2293868</v>
      </c>
      <c r="AA378" s="26">
        <v>-193868</v>
      </c>
      <c r="AB378" s="26">
        <v>-3096348</v>
      </c>
      <c r="AC378" s="26">
        <v>-193868</v>
      </c>
      <c r="AD378" s="26">
        <v>-3233548</v>
      </c>
      <c r="AE378" s="26">
        <v>-204308</v>
      </c>
      <c r="AF378" s="26">
        <v>-3117228</v>
      </c>
      <c r="AG378" s="26">
        <v>-217545</v>
      </c>
      <c r="AH378" s="26">
        <v>-3113014</v>
      </c>
      <c r="AI378" s="26">
        <v>-391387</v>
      </c>
      <c r="AJ378" s="26">
        <v>-3968030</v>
      </c>
      <c r="AK378" s="26">
        <v>-265550</v>
      </c>
      <c r="AL378" s="26">
        <v>-3104430</v>
      </c>
      <c r="AM378" s="26">
        <v>-201950</v>
      </c>
      <c r="AN378" s="26">
        <v>-3442528</v>
      </c>
      <c r="AO378" s="26">
        <v>-1824238</v>
      </c>
      <c r="AP378" s="26">
        <v>-1796372</v>
      </c>
      <c r="AQ378" s="26">
        <v>-1770238</v>
      </c>
      <c r="AR378" s="26">
        <v>-1662088</v>
      </c>
      <c r="AS378" s="26">
        <v>-1593088</v>
      </c>
      <c r="AT378" s="26">
        <v>-1608088</v>
      </c>
      <c r="AU378" s="26">
        <v>-1618488</v>
      </c>
      <c r="AV378" s="26">
        <v>-2825419</v>
      </c>
      <c r="AW378" s="26">
        <v>-1549488</v>
      </c>
      <c r="AX378" s="26">
        <v>-2017611</v>
      </c>
      <c r="AY378" s="26">
        <v>-1740129</v>
      </c>
      <c r="AZ378" s="26">
        <v>-1555896</v>
      </c>
      <c r="BA378" s="26">
        <v>-2197736</v>
      </c>
      <c r="BB378" s="26">
        <v>-1660584</v>
      </c>
      <c r="BC378" s="26">
        <v>-1969570</v>
      </c>
      <c r="BD378" s="26">
        <v>-2080930</v>
      </c>
      <c r="BE378" s="26">
        <v>-1767864</v>
      </c>
      <c r="BF378" s="26">
        <v>-2699135</v>
      </c>
      <c r="BG378" s="26">
        <v>-2009817</v>
      </c>
      <c r="BH378" s="26">
        <v>-2579939</v>
      </c>
      <c r="BI378" s="26">
        <v>-2958850</v>
      </c>
      <c r="BJ378" s="26">
        <v>-3472128</v>
      </c>
      <c r="BK378" s="26">
        <v>-3423219</v>
      </c>
      <c r="BL378" s="26">
        <v>-2989221</v>
      </c>
      <c r="BM378" s="26">
        <v>-3572282</v>
      </c>
      <c r="BN378" s="26">
        <v>-3297673</v>
      </c>
      <c r="BO378" s="26">
        <v>-4777326</v>
      </c>
      <c r="BP378" s="26">
        <v>-5751585</v>
      </c>
      <c r="BQ378" s="26"/>
      <c r="BR378" s="26"/>
      <c r="BS378" s="26"/>
      <c r="BT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</row>
    <row r="379" spans="1:85" hidden="1" outlineLevel="3" x14ac:dyDescent="0.25">
      <c r="A379" s="106" t="s">
        <v>1753</v>
      </c>
      <c r="B379" s="106">
        <f t="shared" si="60"/>
        <v>8</v>
      </c>
      <c r="C379" s="106" t="s">
        <v>650</v>
      </c>
      <c r="D379" s="106" t="s">
        <v>651</v>
      </c>
      <c r="E379" s="107">
        <f t="shared" si="59"/>
        <v>-44000</v>
      </c>
      <c r="F379" s="107">
        <f t="shared" si="64"/>
        <v>-863600</v>
      </c>
      <c r="G379" s="107">
        <f t="shared" si="65"/>
        <v>-50800</v>
      </c>
      <c r="H379" s="108">
        <f t="shared" si="61"/>
        <v>-366139</v>
      </c>
      <c r="I379" s="108">
        <f t="shared" si="56"/>
        <v>-60000</v>
      </c>
      <c r="J379" s="108">
        <f t="shared" si="57"/>
        <v>-64563</v>
      </c>
      <c r="K379" s="108">
        <f t="shared" si="58"/>
        <v>0</v>
      </c>
      <c r="L379" s="150"/>
      <c r="M379" s="108">
        <v>0</v>
      </c>
      <c r="N379" s="108">
        <v>0</v>
      </c>
      <c r="O379" s="108">
        <v>0</v>
      </c>
      <c r="P379" s="108">
        <v>0</v>
      </c>
      <c r="Q379" s="108">
        <v>0</v>
      </c>
      <c r="R379" s="108">
        <v>0</v>
      </c>
      <c r="S379" s="108">
        <v>0</v>
      </c>
      <c r="T379" s="108">
        <v>0</v>
      </c>
      <c r="U379" s="108">
        <v>0</v>
      </c>
      <c r="V379" s="108">
        <v>0</v>
      </c>
      <c r="W379" s="108">
        <v>0</v>
      </c>
      <c r="X379" s="108">
        <v>-44000</v>
      </c>
      <c r="Y379" s="108">
        <v>0</v>
      </c>
      <c r="Z379" s="108">
        <v>0</v>
      </c>
      <c r="AA379" s="108">
        <v>0</v>
      </c>
      <c r="AB379" s="108">
        <v>0</v>
      </c>
      <c r="AC379" s="108">
        <v>0</v>
      </c>
      <c r="AD379" s="108">
        <v>0</v>
      </c>
      <c r="AE379" s="108">
        <v>-10440</v>
      </c>
      <c r="AF379" s="108">
        <v>-20880</v>
      </c>
      <c r="AG379" s="108">
        <v>-20880</v>
      </c>
      <c r="AH379" s="108">
        <v>-8584</v>
      </c>
      <c r="AI379" s="108">
        <v>-189437</v>
      </c>
      <c r="AJ379" s="108">
        <v>-863600</v>
      </c>
      <c r="AK379" s="108">
        <v>-63600</v>
      </c>
      <c r="AL379" s="108">
        <v>0</v>
      </c>
      <c r="AM379" s="108">
        <v>0</v>
      </c>
      <c r="AN379" s="108">
        <v>-108000</v>
      </c>
      <c r="AO379" s="108">
        <v>-54000</v>
      </c>
      <c r="AP379" s="108">
        <v>-26134</v>
      </c>
      <c r="AQ379" s="108">
        <v>0</v>
      </c>
      <c r="AR379" s="108">
        <v>-9000</v>
      </c>
      <c r="AS379" s="108">
        <v>0</v>
      </c>
      <c r="AT379" s="108">
        <v>-15000</v>
      </c>
      <c r="AU379" s="108">
        <v>-9000</v>
      </c>
      <c r="AV379" s="108">
        <v>-50800</v>
      </c>
      <c r="AW379" s="108">
        <v>0</v>
      </c>
      <c r="AX379" s="108">
        <v>0</v>
      </c>
      <c r="AY379" s="108">
        <v>0</v>
      </c>
      <c r="AZ379" s="108">
        <v>0</v>
      </c>
      <c r="BA379" s="108">
        <v>0</v>
      </c>
      <c r="BB379" s="108">
        <v>0</v>
      </c>
      <c r="BC379" s="108">
        <v>-60000</v>
      </c>
      <c r="BD379" s="108">
        <v>-60000</v>
      </c>
      <c r="BE379" s="108">
        <v>-99280</v>
      </c>
      <c r="BF379" s="108">
        <v>-200534</v>
      </c>
      <c r="BG379" s="108">
        <v>-128545</v>
      </c>
      <c r="BH379" s="108">
        <v>-366139</v>
      </c>
      <c r="BI379" s="108">
        <v>-133322</v>
      </c>
      <c r="BJ379" s="108">
        <v>-91123</v>
      </c>
      <c r="BK379" s="108">
        <v>-89960</v>
      </c>
      <c r="BL379" s="108">
        <v>-115840</v>
      </c>
      <c r="BM379" s="108">
        <v>-56652</v>
      </c>
      <c r="BN379" s="108">
        <v>-73280</v>
      </c>
      <c r="BO379" s="108">
        <v>-49737</v>
      </c>
      <c r="BP379" s="108">
        <v>-64563</v>
      </c>
      <c r="BQ379" s="108"/>
      <c r="BR379" s="108"/>
      <c r="BS379" s="108"/>
      <c r="BT379" s="108"/>
      <c r="BV379" s="108"/>
      <c r="BW379" s="108"/>
      <c r="BX379" s="108"/>
      <c r="BY379" s="108"/>
      <c r="BZ379" s="108"/>
      <c r="CA379" s="108"/>
      <c r="CB379" s="108"/>
      <c r="CC379" s="108"/>
      <c r="CD379" s="108"/>
      <c r="CE379" s="108"/>
      <c r="CF379" s="108"/>
      <c r="CG379" s="108"/>
    </row>
    <row r="380" spans="1:85" hidden="1" outlineLevel="3" x14ac:dyDescent="0.25">
      <c r="A380" s="106" t="s">
        <v>1753</v>
      </c>
      <c r="B380" s="106">
        <f t="shared" si="60"/>
        <v>8</v>
      </c>
      <c r="C380" s="106" t="s">
        <v>652</v>
      </c>
      <c r="D380" s="106" t="s">
        <v>653</v>
      </c>
      <c r="E380" s="107">
        <f t="shared" si="59"/>
        <v>-2993868</v>
      </c>
      <c r="F380" s="107">
        <f t="shared" si="64"/>
        <v>-3104430</v>
      </c>
      <c r="G380" s="107">
        <f t="shared" si="65"/>
        <v>-1549488</v>
      </c>
      <c r="H380" s="108">
        <f t="shared" si="61"/>
        <v>-1638584</v>
      </c>
      <c r="I380" s="108">
        <f t="shared" si="56"/>
        <v>-1638584</v>
      </c>
      <c r="J380" s="108">
        <f t="shared" si="57"/>
        <v>-1905102</v>
      </c>
      <c r="K380" s="108">
        <f t="shared" si="58"/>
        <v>0</v>
      </c>
      <c r="L380" s="150"/>
      <c r="M380" s="108">
        <v>0</v>
      </c>
      <c r="N380" s="108">
        <v>0</v>
      </c>
      <c r="O380" s="108">
        <v>0</v>
      </c>
      <c r="P380" s="108">
        <v>0</v>
      </c>
      <c r="Q380" s="108">
        <v>0</v>
      </c>
      <c r="R380" s="108">
        <v>0</v>
      </c>
      <c r="S380" s="108">
        <v>0</v>
      </c>
      <c r="T380" s="108">
        <v>0</v>
      </c>
      <c r="U380" s="108">
        <v>0</v>
      </c>
      <c r="V380" s="108">
        <v>-113385</v>
      </c>
      <c r="W380" s="108">
        <v>-11393868</v>
      </c>
      <c r="X380" s="108">
        <v>-2993868</v>
      </c>
      <c r="Y380" s="108">
        <v>-1593868</v>
      </c>
      <c r="Z380" s="108">
        <v>-2293868</v>
      </c>
      <c r="AA380" s="108">
        <v>-193868</v>
      </c>
      <c r="AB380" s="108">
        <v>-3096348</v>
      </c>
      <c r="AC380" s="108">
        <v>-193868</v>
      </c>
      <c r="AD380" s="108">
        <v>-3233548</v>
      </c>
      <c r="AE380" s="108">
        <v>-193868</v>
      </c>
      <c r="AF380" s="108">
        <v>-3096348</v>
      </c>
      <c r="AG380" s="108">
        <v>-196665</v>
      </c>
      <c r="AH380" s="108">
        <v>-3104430</v>
      </c>
      <c r="AI380" s="108">
        <v>-201950</v>
      </c>
      <c r="AJ380" s="108">
        <v>-3104430</v>
      </c>
      <c r="AK380" s="108">
        <v>-201950</v>
      </c>
      <c r="AL380" s="108">
        <v>-3104430</v>
      </c>
      <c r="AM380" s="108">
        <v>-201950</v>
      </c>
      <c r="AN380" s="108">
        <v>-3334528</v>
      </c>
      <c r="AO380" s="108">
        <v>-1751438</v>
      </c>
      <c r="AP380" s="108">
        <v>-1751438</v>
      </c>
      <c r="AQ380" s="108">
        <v>-1751438</v>
      </c>
      <c r="AR380" s="108">
        <v>-1549488</v>
      </c>
      <c r="AS380" s="108">
        <v>-1549488</v>
      </c>
      <c r="AT380" s="108">
        <v>-1549488</v>
      </c>
      <c r="AU380" s="108">
        <v>-1549488</v>
      </c>
      <c r="AV380" s="108">
        <v>-1549488</v>
      </c>
      <c r="AW380" s="108">
        <v>-1549488</v>
      </c>
      <c r="AX380" s="108">
        <v>-1812811</v>
      </c>
      <c r="AY380" s="108">
        <v>-1605329</v>
      </c>
      <c r="AZ380" s="108">
        <v>-1495896</v>
      </c>
      <c r="BA380" s="108">
        <v>-1816776</v>
      </c>
      <c r="BB380" s="108">
        <v>-1638584</v>
      </c>
      <c r="BC380" s="108">
        <v>-1638584</v>
      </c>
      <c r="BD380" s="108">
        <v>-1638584</v>
      </c>
      <c r="BE380" s="108">
        <v>-1638584</v>
      </c>
      <c r="BF380" s="108">
        <v>-1785584</v>
      </c>
      <c r="BG380" s="108">
        <v>-1750584</v>
      </c>
      <c r="BH380" s="108">
        <v>-1638584</v>
      </c>
      <c r="BI380" s="108">
        <v>-1750584</v>
      </c>
      <c r="BJ380" s="108">
        <v>-1848584</v>
      </c>
      <c r="BK380" s="108">
        <v>-1915602</v>
      </c>
      <c r="BL380" s="108">
        <v>-1905102</v>
      </c>
      <c r="BM380" s="108">
        <v>-1905102</v>
      </c>
      <c r="BN380" s="108">
        <v>-1705602</v>
      </c>
      <c r="BO380" s="108">
        <v>-2104602</v>
      </c>
      <c r="BP380" s="108">
        <v>-1905102</v>
      </c>
      <c r="BQ380" s="108"/>
      <c r="BR380" s="108"/>
      <c r="BS380" s="108"/>
      <c r="BT380" s="108"/>
      <c r="BV380" s="108"/>
      <c r="BW380" s="108"/>
      <c r="BX380" s="108"/>
      <c r="BY380" s="108"/>
      <c r="BZ380" s="108"/>
      <c r="CA380" s="108"/>
      <c r="CB380" s="108"/>
      <c r="CC380" s="108"/>
      <c r="CD380" s="108"/>
      <c r="CE380" s="108"/>
      <c r="CF380" s="108"/>
      <c r="CG380" s="108"/>
    </row>
    <row r="381" spans="1:85" hidden="1" outlineLevel="3" x14ac:dyDescent="0.25">
      <c r="A381" s="106" t="s">
        <v>1753</v>
      </c>
      <c r="B381" s="106">
        <f t="shared" si="60"/>
        <v>8</v>
      </c>
      <c r="C381" s="106" t="s">
        <v>654</v>
      </c>
      <c r="D381" s="106" t="s">
        <v>655</v>
      </c>
      <c r="E381" s="107">
        <f t="shared" si="59"/>
        <v>0</v>
      </c>
      <c r="F381" s="107">
        <f t="shared" si="64"/>
        <v>0</v>
      </c>
      <c r="G381" s="107">
        <f t="shared" si="65"/>
        <v>-1225131</v>
      </c>
      <c r="H381" s="108">
        <f t="shared" si="61"/>
        <v>-575216</v>
      </c>
      <c r="I381" s="108">
        <f t="shared" si="56"/>
        <v>-382346</v>
      </c>
      <c r="J381" s="108">
        <f t="shared" si="57"/>
        <v>-3781920</v>
      </c>
      <c r="K381" s="108">
        <f t="shared" si="58"/>
        <v>0</v>
      </c>
      <c r="L381" s="150"/>
      <c r="M381" s="108">
        <v>0</v>
      </c>
      <c r="N381" s="108">
        <v>0</v>
      </c>
      <c r="O381" s="108">
        <v>0</v>
      </c>
      <c r="P381" s="108">
        <v>0</v>
      </c>
      <c r="Q381" s="108">
        <v>0</v>
      </c>
      <c r="R381" s="108">
        <v>0</v>
      </c>
      <c r="S381" s="108">
        <v>0</v>
      </c>
      <c r="T381" s="108">
        <v>0</v>
      </c>
      <c r="U381" s="108">
        <v>0</v>
      </c>
      <c r="V381" s="108">
        <v>0</v>
      </c>
      <c r="W381" s="108">
        <v>0</v>
      </c>
      <c r="X381" s="108">
        <v>0</v>
      </c>
      <c r="Y381" s="108">
        <v>0</v>
      </c>
      <c r="Z381" s="108">
        <v>0</v>
      </c>
      <c r="AA381" s="108">
        <v>0</v>
      </c>
      <c r="AB381" s="108">
        <v>0</v>
      </c>
      <c r="AC381" s="108">
        <v>0</v>
      </c>
      <c r="AD381" s="108">
        <v>0</v>
      </c>
      <c r="AE381" s="108">
        <v>0</v>
      </c>
      <c r="AF381" s="108">
        <v>0</v>
      </c>
      <c r="AG381" s="108">
        <v>0</v>
      </c>
      <c r="AH381" s="108">
        <v>0</v>
      </c>
      <c r="AI381" s="108">
        <v>0</v>
      </c>
      <c r="AJ381" s="108">
        <v>0</v>
      </c>
      <c r="AK381" s="108">
        <v>0</v>
      </c>
      <c r="AL381" s="108">
        <v>0</v>
      </c>
      <c r="AM381" s="108">
        <v>0</v>
      </c>
      <c r="AN381" s="108">
        <v>0</v>
      </c>
      <c r="AO381" s="108">
        <v>-18800</v>
      </c>
      <c r="AP381" s="108">
        <v>-18800</v>
      </c>
      <c r="AQ381" s="108">
        <v>-18800</v>
      </c>
      <c r="AR381" s="108">
        <v>-103600</v>
      </c>
      <c r="AS381" s="108">
        <v>-43600</v>
      </c>
      <c r="AT381" s="108">
        <v>-43600</v>
      </c>
      <c r="AU381" s="108">
        <v>-60000</v>
      </c>
      <c r="AV381" s="108">
        <v>-1225131</v>
      </c>
      <c r="AW381" s="108">
        <v>0</v>
      </c>
      <c r="AX381" s="108">
        <v>-204800</v>
      </c>
      <c r="AY381" s="108">
        <v>-134800</v>
      </c>
      <c r="AZ381" s="108">
        <v>-60000</v>
      </c>
      <c r="BA381" s="108">
        <v>-380960</v>
      </c>
      <c r="BB381" s="108">
        <v>-22000</v>
      </c>
      <c r="BC381" s="108">
        <v>-270986</v>
      </c>
      <c r="BD381" s="108">
        <v>-382346</v>
      </c>
      <c r="BE381" s="108">
        <v>-30000</v>
      </c>
      <c r="BF381" s="108">
        <v>-713017</v>
      </c>
      <c r="BG381" s="108">
        <v>-130688</v>
      </c>
      <c r="BH381" s="108">
        <v>-575216</v>
      </c>
      <c r="BI381" s="108">
        <v>-1074944</v>
      </c>
      <c r="BJ381" s="108">
        <v>-1532421</v>
      </c>
      <c r="BK381" s="108">
        <v>-1417657</v>
      </c>
      <c r="BL381" s="108">
        <v>-968279</v>
      </c>
      <c r="BM381" s="108">
        <v>-1610528</v>
      </c>
      <c r="BN381" s="108">
        <v>-1518791</v>
      </c>
      <c r="BO381" s="108">
        <v>-2622987</v>
      </c>
      <c r="BP381" s="108">
        <v>-3781920</v>
      </c>
      <c r="BQ381" s="108"/>
      <c r="BR381" s="108"/>
      <c r="BS381" s="108"/>
      <c r="BT381" s="108"/>
      <c r="BV381" s="108"/>
      <c r="BW381" s="108"/>
      <c r="BX381" s="108"/>
      <c r="BY381" s="108"/>
      <c r="BZ381" s="108"/>
      <c r="CA381" s="108"/>
      <c r="CB381" s="108"/>
      <c r="CC381" s="108"/>
      <c r="CD381" s="108"/>
      <c r="CE381" s="108"/>
      <c r="CF381" s="108"/>
      <c r="CG381" s="108"/>
    </row>
    <row r="382" spans="1:85" hidden="1" outlineLevel="3" x14ac:dyDescent="0.25">
      <c r="A382" s="105" t="s">
        <v>1753</v>
      </c>
      <c r="B382" s="105">
        <f t="shared" si="60"/>
        <v>6</v>
      </c>
      <c r="C382" s="105" t="s">
        <v>656</v>
      </c>
      <c r="D382" s="105" t="s">
        <v>657</v>
      </c>
      <c r="E382" s="26">
        <f t="shared" si="59"/>
        <v>-380427</v>
      </c>
      <c r="F382" s="26">
        <f t="shared" si="64"/>
        <v>-931870</v>
      </c>
      <c r="G382" s="26">
        <f t="shared" si="65"/>
        <v>-684677</v>
      </c>
      <c r="H382" s="26">
        <f t="shared" si="61"/>
        <v>-7030687</v>
      </c>
      <c r="I382" s="26">
        <f t="shared" si="56"/>
        <v>-9462692</v>
      </c>
      <c r="J382" s="26">
        <f t="shared" si="57"/>
        <v>-5614138</v>
      </c>
      <c r="K382" s="26">
        <f t="shared" si="58"/>
        <v>0</v>
      </c>
      <c r="L382" s="150"/>
      <c r="M382" s="26">
        <v>-347534</v>
      </c>
      <c r="N382" s="26">
        <v>-335778</v>
      </c>
      <c r="O382" s="26">
        <v>-697585</v>
      </c>
      <c r="P382" s="26">
        <v>-411620</v>
      </c>
      <c r="Q382" s="26">
        <v>-288451</v>
      </c>
      <c r="R382" s="26">
        <v>-788125</v>
      </c>
      <c r="S382" s="26">
        <v>-561050</v>
      </c>
      <c r="T382" s="26">
        <v>-358008</v>
      </c>
      <c r="U382" s="26">
        <v>-197223</v>
      </c>
      <c r="V382" s="26">
        <v>-414553</v>
      </c>
      <c r="W382" s="26">
        <v>-665365</v>
      </c>
      <c r="X382" s="26">
        <v>-380427</v>
      </c>
      <c r="Y382" s="26">
        <v>-1093674</v>
      </c>
      <c r="Z382" s="26">
        <v>-423983</v>
      </c>
      <c r="AA382" s="26">
        <v>-461483</v>
      </c>
      <c r="AB382" s="26">
        <v>-1369782</v>
      </c>
      <c r="AC382" s="26">
        <v>-523010</v>
      </c>
      <c r="AD382" s="26">
        <v>-1204193</v>
      </c>
      <c r="AE382" s="26">
        <v>-2695502</v>
      </c>
      <c r="AF382" s="26">
        <v>-1314851</v>
      </c>
      <c r="AG382" s="26">
        <v>-5634975</v>
      </c>
      <c r="AH382" s="26">
        <v>-4177396</v>
      </c>
      <c r="AI382" s="26">
        <v>-3203143</v>
      </c>
      <c r="AJ382" s="26">
        <v>-931870</v>
      </c>
      <c r="AK382" s="26">
        <v>-570109</v>
      </c>
      <c r="AL382" s="26">
        <v>-568843</v>
      </c>
      <c r="AM382" s="26">
        <v>-1813429</v>
      </c>
      <c r="AN382" s="26">
        <v>-1118820</v>
      </c>
      <c r="AO382" s="26">
        <v>-539891</v>
      </c>
      <c r="AP382" s="26">
        <v>-856284</v>
      </c>
      <c r="AQ382" s="26">
        <v>-1661996</v>
      </c>
      <c r="AR382" s="26">
        <v>-1904937</v>
      </c>
      <c r="AS382" s="26">
        <v>-431061</v>
      </c>
      <c r="AT382" s="26">
        <v>-689902</v>
      </c>
      <c r="AU382" s="26">
        <v>-5106639</v>
      </c>
      <c r="AV382" s="26">
        <v>-684677</v>
      </c>
      <c r="AW382" s="26">
        <v>-1830957</v>
      </c>
      <c r="AX382" s="26">
        <v>-2264866</v>
      </c>
      <c r="AY382" s="26">
        <v>-2409691</v>
      </c>
      <c r="AZ382" s="26">
        <v>-1329423</v>
      </c>
      <c r="BA382" s="26">
        <v>-4030094</v>
      </c>
      <c r="BB382" s="26">
        <v>-4211084</v>
      </c>
      <c r="BC382" s="26">
        <v>-11452283</v>
      </c>
      <c r="BD382" s="26">
        <v>-9462692</v>
      </c>
      <c r="BE382" s="26">
        <v>-5257663</v>
      </c>
      <c r="BF382" s="26">
        <v>-7036607</v>
      </c>
      <c r="BG382" s="26">
        <v>-13142118</v>
      </c>
      <c r="BH382" s="26">
        <v>-7030687</v>
      </c>
      <c r="BI382" s="26">
        <v>-6129888</v>
      </c>
      <c r="BJ382" s="26">
        <v>-2601513</v>
      </c>
      <c r="BK382" s="26">
        <v>-4321847</v>
      </c>
      <c r="BL382" s="26">
        <v>-3276594</v>
      </c>
      <c r="BM382" s="26">
        <v>-20078455</v>
      </c>
      <c r="BN382" s="26">
        <v>-3653359</v>
      </c>
      <c r="BO382" s="26">
        <v>-3218943</v>
      </c>
      <c r="BP382" s="26">
        <v>-5614138</v>
      </c>
      <c r="BQ382" s="26"/>
      <c r="BR382" s="26"/>
      <c r="BS382" s="26"/>
      <c r="BT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</row>
    <row r="383" spans="1:85" hidden="1" outlineLevel="3" x14ac:dyDescent="0.25">
      <c r="A383" s="106" t="s">
        <v>1753</v>
      </c>
      <c r="B383" s="106">
        <f t="shared" si="60"/>
        <v>8</v>
      </c>
      <c r="C383" s="106" t="s">
        <v>658</v>
      </c>
      <c r="D383" s="106" t="s">
        <v>659</v>
      </c>
      <c r="E383" s="107">
        <f t="shared" si="59"/>
        <v>-380427</v>
      </c>
      <c r="F383" s="107">
        <f t="shared" si="64"/>
        <v>-873672</v>
      </c>
      <c r="G383" s="107">
        <f t="shared" si="65"/>
        <v>-593427</v>
      </c>
      <c r="H383" s="108">
        <f t="shared" si="61"/>
        <v>-831624</v>
      </c>
      <c r="I383" s="108">
        <f t="shared" si="56"/>
        <v>-612284</v>
      </c>
      <c r="J383" s="108">
        <f t="shared" si="57"/>
        <v>-493994</v>
      </c>
      <c r="K383" s="108">
        <f t="shared" si="58"/>
        <v>0</v>
      </c>
      <c r="L383" s="150"/>
      <c r="M383" s="108">
        <v>-347534</v>
      </c>
      <c r="N383" s="108">
        <v>-335778</v>
      </c>
      <c r="O383" s="108">
        <v>-697585</v>
      </c>
      <c r="P383" s="108">
        <v>-411620</v>
      </c>
      <c r="Q383" s="108">
        <v>-288451</v>
      </c>
      <c r="R383" s="108">
        <v>-788125</v>
      </c>
      <c r="S383" s="108">
        <v>-561050</v>
      </c>
      <c r="T383" s="108">
        <v>-358008</v>
      </c>
      <c r="U383" s="108">
        <v>-197223</v>
      </c>
      <c r="V383" s="108">
        <v>-414553</v>
      </c>
      <c r="W383" s="108">
        <v>-665365</v>
      </c>
      <c r="X383" s="108">
        <v>-380427</v>
      </c>
      <c r="Y383" s="108">
        <v>-1093674</v>
      </c>
      <c r="Z383" s="108">
        <v>-423983</v>
      </c>
      <c r="AA383" s="108">
        <v>-461483</v>
      </c>
      <c r="AB383" s="108">
        <v>-1369782</v>
      </c>
      <c r="AC383" s="108">
        <v>-523010</v>
      </c>
      <c r="AD383" s="108">
        <v>-1204193</v>
      </c>
      <c r="AE383" s="108">
        <v>-2695502</v>
      </c>
      <c r="AF383" s="108">
        <v>-1314851</v>
      </c>
      <c r="AG383" s="108">
        <v>-1959481</v>
      </c>
      <c r="AH383" s="108">
        <v>-673472</v>
      </c>
      <c r="AI383" s="108">
        <v>-1006642</v>
      </c>
      <c r="AJ383" s="108">
        <v>-873672</v>
      </c>
      <c r="AK383" s="108">
        <v>-570109</v>
      </c>
      <c r="AL383" s="108">
        <v>-568843</v>
      </c>
      <c r="AM383" s="108">
        <v>-1813429</v>
      </c>
      <c r="AN383" s="108">
        <v>-1118820</v>
      </c>
      <c r="AO383" s="108">
        <v>-461141</v>
      </c>
      <c r="AP383" s="108">
        <v>-856284</v>
      </c>
      <c r="AQ383" s="108">
        <v>-1661996</v>
      </c>
      <c r="AR383" s="108">
        <v>-1904937</v>
      </c>
      <c r="AS383" s="108">
        <v>-431061</v>
      </c>
      <c r="AT383" s="108">
        <v>-689902</v>
      </c>
      <c r="AU383" s="108">
        <v>-5106639</v>
      </c>
      <c r="AV383" s="108">
        <v>-593427</v>
      </c>
      <c r="AW383" s="108">
        <v>-598649</v>
      </c>
      <c r="AX383" s="108">
        <v>-592407</v>
      </c>
      <c r="AY383" s="108">
        <v>-1002640</v>
      </c>
      <c r="AZ383" s="108">
        <v>-299118</v>
      </c>
      <c r="BA383" s="108">
        <v>-793700</v>
      </c>
      <c r="BB383" s="108">
        <v>-533102</v>
      </c>
      <c r="BC383" s="108">
        <v>-323564</v>
      </c>
      <c r="BD383" s="108">
        <v>-612284</v>
      </c>
      <c r="BE383" s="108">
        <v>-546008</v>
      </c>
      <c r="BF383" s="108">
        <v>-789318</v>
      </c>
      <c r="BG383" s="108">
        <v>-1422504</v>
      </c>
      <c r="BH383" s="108">
        <v>-831624</v>
      </c>
      <c r="BI383" s="108">
        <v>-306465</v>
      </c>
      <c r="BJ383" s="108">
        <v>-718474</v>
      </c>
      <c r="BK383" s="108">
        <v>-552344</v>
      </c>
      <c r="BL383" s="108">
        <v>-678758</v>
      </c>
      <c r="BM383" s="108">
        <v>-358274</v>
      </c>
      <c r="BN383" s="108">
        <v>-1177174</v>
      </c>
      <c r="BO383" s="108">
        <v>-433087</v>
      </c>
      <c r="BP383" s="108">
        <v>-493994</v>
      </c>
      <c r="BQ383" s="108"/>
      <c r="BR383" s="108"/>
      <c r="BS383" s="108"/>
      <c r="BT383" s="108"/>
      <c r="BV383" s="108"/>
      <c r="BW383" s="108"/>
      <c r="BX383" s="108"/>
      <c r="BY383" s="108"/>
      <c r="BZ383" s="108"/>
      <c r="CA383" s="108"/>
      <c r="CB383" s="108"/>
      <c r="CC383" s="108"/>
      <c r="CD383" s="108"/>
      <c r="CE383" s="108"/>
      <c r="CF383" s="108"/>
      <c r="CG383" s="108"/>
    </row>
    <row r="384" spans="1:85" hidden="1" outlineLevel="3" x14ac:dyDescent="0.25">
      <c r="A384" s="106" t="s">
        <v>1753</v>
      </c>
      <c r="B384" s="106">
        <f t="shared" si="60"/>
        <v>8</v>
      </c>
      <c r="C384" s="106" t="s">
        <v>660</v>
      </c>
      <c r="D384" s="106" t="s">
        <v>661</v>
      </c>
      <c r="E384" s="107">
        <f t="shared" si="59"/>
        <v>0</v>
      </c>
      <c r="F384" s="107">
        <f t="shared" si="64"/>
        <v>0</v>
      </c>
      <c r="G384" s="107">
        <f t="shared" si="65"/>
        <v>0</v>
      </c>
      <c r="H384" s="108">
        <f t="shared" si="61"/>
        <v>0</v>
      </c>
      <c r="I384" s="108">
        <f t="shared" si="56"/>
        <v>0</v>
      </c>
      <c r="J384" s="108">
        <f t="shared" si="57"/>
        <v>0</v>
      </c>
      <c r="K384" s="108">
        <f t="shared" si="58"/>
        <v>0</v>
      </c>
      <c r="L384" s="150"/>
      <c r="M384" s="108">
        <v>0</v>
      </c>
      <c r="N384" s="108">
        <v>0</v>
      </c>
      <c r="O384" s="108">
        <v>0</v>
      </c>
      <c r="P384" s="108">
        <v>0</v>
      </c>
      <c r="Q384" s="108">
        <v>0</v>
      </c>
      <c r="R384" s="108">
        <v>0</v>
      </c>
      <c r="S384" s="108">
        <v>0</v>
      </c>
      <c r="T384" s="108">
        <v>0</v>
      </c>
      <c r="U384" s="108">
        <v>0</v>
      </c>
      <c r="V384" s="108">
        <v>0</v>
      </c>
      <c r="W384" s="108">
        <v>0</v>
      </c>
      <c r="X384" s="108">
        <v>0</v>
      </c>
      <c r="Y384" s="108">
        <v>0</v>
      </c>
      <c r="Z384" s="108">
        <v>0</v>
      </c>
      <c r="AA384" s="108">
        <v>0</v>
      </c>
      <c r="AB384" s="108">
        <v>0</v>
      </c>
      <c r="AC384" s="108">
        <v>0</v>
      </c>
      <c r="AD384" s="108">
        <v>0</v>
      </c>
      <c r="AE384" s="108">
        <v>0</v>
      </c>
      <c r="AF384" s="108">
        <v>0</v>
      </c>
      <c r="AG384" s="108">
        <v>0</v>
      </c>
      <c r="AH384" s="108">
        <v>0</v>
      </c>
      <c r="AI384" s="108">
        <v>0</v>
      </c>
      <c r="AJ384" s="108">
        <v>0</v>
      </c>
      <c r="AK384" s="108">
        <v>0</v>
      </c>
      <c r="AL384" s="108">
        <v>0</v>
      </c>
      <c r="AM384" s="108">
        <v>0</v>
      </c>
      <c r="AN384" s="108">
        <v>0</v>
      </c>
      <c r="AO384" s="108">
        <v>0</v>
      </c>
      <c r="AP384" s="108">
        <v>0</v>
      </c>
      <c r="AQ384" s="108">
        <v>0</v>
      </c>
      <c r="AR384" s="108">
        <v>0</v>
      </c>
      <c r="AS384" s="108">
        <v>0</v>
      </c>
      <c r="AT384" s="108">
        <v>0</v>
      </c>
      <c r="AU384" s="108">
        <v>0</v>
      </c>
      <c r="AV384" s="108">
        <v>0</v>
      </c>
      <c r="AW384" s="108">
        <v>0</v>
      </c>
      <c r="AX384" s="108">
        <v>0</v>
      </c>
      <c r="AY384" s="108">
        <v>0</v>
      </c>
      <c r="AZ384" s="108">
        <v>0</v>
      </c>
      <c r="BA384" s="108">
        <v>0</v>
      </c>
      <c r="BB384" s="108">
        <v>0</v>
      </c>
      <c r="BC384" s="108">
        <v>0</v>
      </c>
      <c r="BD384" s="108">
        <v>0</v>
      </c>
      <c r="BE384" s="108">
        <v>0</v>
      </c>
      <c r="BF384" s="108">
        <v>0</v>
      </c>
      <c r="BG384" s="108">
        <v>0</v>
      </c>
      <c r="BH384" s="108">
        <v>0</v>
      </c>
      <c r="BI384" s="108">
        <v>0</v>
      </c>
      <c r="BJ384" s="108">
        <v>0</v>
      </c>
      <c r="BK384" s="108">
        <v>0</v>
      </c>
      <c r="BL384" s="108">
        <v>0</v>
      </c>
      <c r="BM384" s="108">
        <v>0</v>
      </c>
      <c r="BN384" s="108">
        <v>0</v>
      </c>
      <c r="BO384" s="108">
        <v>0</v>
      </c>
      <c r="BP384" s="108">
        <v>0</v>
      </c>
      <c r="BQ384" s="108"/>
      <c r="BR384" s="108"/>
      <c r="BS384" s="108"/>
      <c r="BT384" s="108"/>
      <c r="BV384" s="108"/>
      <c r="BW384" s="108"/>
      <c r="BX384" s="108"/>
      <c r="BY384" s="108"/>
      <c r="BZ384" s="108"/>
      <c r="CA384" s="108"/>
      <c r="CB384" s="108"/>
      <c r="CC384" s="108"/>
      <c r="CD384" s="108"/>
      <c r="CE384" s="108"/>
      <c r="CF384" s="108"/>
      <c r="CG384" s="108"/>
    </row>
    <row r="385" spans="1:85" hidden="1" outlineLevel="3" x14ac:dyDescent="0.25">
      <c r="A385" s="106" t="s">
        <v>1753</v>
      </c>
      <c r="B385" s="106">
        <f t="shared" si="60"/>
        <v>8</v>
      </c>
      <c r="C385" s="106" t="s">
        <v>662</v>
      </c>
      <c r="D385" s="106" t="s">
        <v>663</v>
      </c>
      <c r="E385" s="107">
        <f t="shared" si="59"/>
        <v>0</v>
      </c>
      <c r="F385" s="107">
        <f t="shared" si="64"/>
        <v>0</v>
      </c>
      <c r="G385" s="107">
        <f t="shared" si="65"/>
        <v>-52500</v>
      </c>
      <c r="H385" s="108">
        <f t="shared" si="61"/>
        <v>-89425</v>
      </c>
      <c r="I385" s="108">
        <f t="shared" si="56"/>
        <v>0</v>
      </c>
      <c r="J385" s="108">
        <f t="shared" si="57"/>
        <v>-39550</v>
      </c>
      <c r="K385" s="108">
        <f t="shared" si="58"/>
        <v>0</v>
      </c>
      <c r="L385" s="150"/>
      <c r="M385" s="108">
        <v>0</v>
      </c>
      <c r="N385" s="108">
        <v>0</v>
      </c>
      <c r="O385" s="108">
        <v>0</v>
      </c>
      <c r="P385" s="108">
        <v>0</v>
      </c>
      <c r="Q385" s="108">
        <v>0</v>
      </c>
      <c r="R385" s="108">
        <v>0</v>
      </c>
      <c r="S385" s="108">
        <v>0</v>
      </c>
      <c r="T385" s="108">
        <v>0</v>
      </c>
      <c r="U385" s="108">
        <v>0</v>
      </c>
      <c r="V385" s="108">
        <v>0</v>
      </c>
      <c r="W385" s="108">
        <v>0</v>
      </c>
      <c r="X385" s="108">
        <v>0</v>
      </c>
      <c r="Y385" s="108">
        <v>0</v>
      </c>
      <c r="Z385" s="108">
        <v>0</v>
      </c>
      <c r="AA385" s="108">
        <v>0</v>
      </c>
      <c r="AB385" s="108">
        <v>0</v>
      </c>
      <c r="AC385" s="108">
        <v>0</v>
      </c>
      <c r="AD385" s="108">
        <v>0</v>
      </c>
      <c r="AE385" s="108">
        <v>0</v>
      </c>
      <c r="AF385" s="108">
        <v>0</v>
      </c>
      <c r="AG385" s="108">
        <v>0</v>
      </c>
      <c r="AH385" s="108">
        <v>0</v>
      </c>
      <c r="AI385" s="108">
        <v>0</v>
      </c>
      <c r="AJ385" s="108">
        <v>0</v>
      </c>
      <c r="AK385" s="108">
        <v>0</v>
      </c>
      <c r="AL385" s="108">
        <v>0</v>
      </c>
      <c r="AM385" s="108">
        <v>0</v>
      </c>
      <c r="AN385" s="108">
        <v>0</v>
      </c>
      <c r="AO385" s="108">
        <v>-78750</v>
      </c>
      <c r="AP385" s="108">
        <v>0</v>
      </c>
      <c r="AQ385" s="108">
        <v>0</v>
      </c>
      <c r="AR385" s="108">
        <v>0</v>
      </c>
      <c r="AS385" s="108">
        <v>0</v>
      </c>
      <c r="AT385" s="108">
        <v>0</v>
      </c>
      <c r="AU385" s="108">
        <v>0</v>
      </c>
      <c r="AV385" s="108">
        <v>-52500</v>
      </c>
      <c r="AW385" s="108">
        <v>0</v>
      </c>
      <c r="AX385" s="108">
        <v>0</v>
      </c>
      <c r="AY385" s="108">
        <v>-65450</v>
      </c>
      <c r="AZ385" s="108">
        <v>0</v>
      </c>
      <c r="BA385" s="108">
        <v>0</v>
      </c>
      <c r="BB385" s="108">
        <v>0</v>
      </c>
      <c r="BC385" s="108">
        <v>-87150</v>
      </c>
      <c r="BD385" s="108">
        <v>0</v>
      </c>
      <c r="BE385" s="108">
        <v>0</v>
      </c>
      <c r="BF385" s="108">
        <v>0</v>
      </c>
      <c r="BG385" s="108">
        <v>0</v>
      </c>
      <c r="BH385" s="108">
        <v>-89425</v>
      </c>
      <c r="BI385" s="108">
        <v>0</v>
      </c>
      <c r="BJ385" s="169">
        <v>-66500</v>
      </c>
      <c r="BK385" s="169">
        <v>-135660</v>
      </c>
      <c r="BL385" s="108">
        <v>0</v>
      </c>
      <c r="BM385" s="108">
        <v>0</v>
      </c>
      <c r="BN385" s="108">
        <v>-133000</v>
      </c>
      <c r="BO385" s="108">
        <v>0</v>
      </c>
      <c r="BP385" s="108">
        <v>-39550</v>
      </c>
      <c r="BQ385" s="108"/>
      <c r="BR385" s="108"/>
      <c r="BS385" s="108"/>
      <c r="BT385" s="108"/>
      <c r="BV385" s="108"/>
      <c r="BW385" s="108"/>
      <c r="BX385" s="108"/>
      <c r="BY385" s="108"/>
      <c r="BZ385" s="108"/>
      <c r="CA385" s="108"/>
      <c r="CB385" s="108"/>
      <c r="CC385" s="108"/>
      <c r="CD385" s="108"/>
      <c r="CE385" s="108"/>
      <c r="CF385" s="108"/>
      <c r="CG385" s="108"/>
    </row>
    <row r="386" spans="1:85" hidden="1" outlineLevel="3" x14ac:dyDescent="0.25">
      <c r="A386" s="106" t="s">
        <v>1753</v>
      </c>
      <c r="B386" s="106">
        <f t="shared" si="60"/>
        <v>8</v>
      </c>
      <c r="C386" s="106" t="s">
        <v>664</v>
      </c>
      <c r="D386" s="106" t="s">
        <v>665</v>
      </c>
      <c r="E386" s="107">
        <f t="shared" si="59"/>
        <v>0</v>
      </c>
      <c r="F386" s="107">
        <f t="shared" si="64"/>
        <v>-58198</v>
      </c>
      <c r="G386" s="107">
        <f t="shared" si="65"/>
        <v>-38750</v>
      </c>
      <c r="H386" s="108">
        <f t="shared" si="61"/>
        <v>-6109638</v>
      </c>
      <c r="I386" s="108">
        <f t="shared" si="56"/>
        <v>-8850408</v>
      </c>
      <c r="J386" s="108">
        <f t="shared" si="57"/>
        <v>-5080594</v>
      </c>
      <c r="K386" s="108">
        <f t="shared" si="58"/>
        <v>0</v>
      </c>
      <c r="L386" s="150"/>
      <c r="M386" s="108">
        <v>0</v>
      </c>
      <c r="N386" s="108">
        <v>0</v>
      </c>
      <c r="O386" s="108">
        <v>0</v>
      </c>
      <c r="P386" s="108">
        <v>0</v>
      </c>
      <c r="Q386" s="108">
        <v>0</v>
      </c>
      <c r="R386" s="108">
        <v>0</v>
      </c>
      <c r="S386" s="108">
        <v>0</v>
      </c>
      <c r="T386" s="108">
        <v>0</v>
      </c>
      <c r="U386" s="108">
        <v>0</v>
      </c>
      <c r="V386" s="108">
        <v>0</v>
      </c>
      <c r="W386" s="108">
        <v>0</v>
      </c>
      <c r="X386" s="108">
        <v>0</v>
      </c>
      <c r="Y386" s="108">
        <v>0</v>
      </c>
      <c r="Z386" s="108">
        <v>0</v>
      </c>
      <c r="AA386" s="108">
        <v>0</v>
      </c>
      <c r="AB386" s="108">
        <v>0</v>
      </c>
      <c r="AC386" s="108">
        <v>0</v>
      </c>
      <c r="AD386" s="108">
        <v>0</v>
      </c>
      <c r="AE386" s="108">
        <v>0</v>
      </c>
      <c r="AF386" s="108">
        <v>0</v>
      </c>
      <c r="AG386" s="108">
        <v>-3675494</v>
      </c>
      <c r="AH386" s="108">
        <v>-3503924</v>
      </c>
      <c r="AI386" s="108">
        <v>-2196501</v>
      </c>
      <c r="AJ386" s="108">
        <v>-58198</v>
      </c>
      <c r="AK386" s="108">
        <v>0</v>
      </c>
      <c r="AL386" s="108">
        <v>0</v>
      </c>
      <c r="AM386" s="108">
        <v>0</v>
      </c>
      <c r="AN386" s="108">
        <v>0</v>
      </c>
      <c r="AO386" s="108">
        <v>0</v>
      </c>
      <c r="AP386" s="108">
        <v>0</v>
      </c>
      <c r="AQ386" s="108">
        <v>0</v>
      </c>
      <c r="AR386" s="108">
        <v>0</v>
      </c>
      <c r="AS386" s="108">
        <v>0</v>
      </c>
      <c r="AT386" s="108">
        <v>0</v>
      </c>
      <c r="AU386" s="108">
        <v>0</v>
      </c>
      <c r="AV386" s="108">
        <v>-38750</v>
      </c>
      <c r="AW386" s="108">
        <v>-1232308</v>
      </c>
      <c r="AX386" s="108">
        <v>-1672459</v>
      </c>
      <c r="AY386" s="108">
        <v>-1341601</v>
      </c>
      <c r="AZ386" s="108">
        <v>-1030305</v>
      </c>
      <c r="BA386" s="108">
        <v>-3236394</v>
      </c>
      <c r="BB386" s="108">
        <v>-3677982</v>
      </c>
      <c r="BC386" s="108">
        <v>-11041569</v>
      </c>
      <c r="BD386" s="108">
        <v>-8850408</v>
      </c>
      <c r="BE386" s="108">
        <v>-4711655</v>
      </c>
      <c r="BF386" s="108">
        <v>-6247289</v>
      </c>
      <c r="BG386" s="108">
        <v>-11719614</v>
      </c>
      <c r="BH386" s="108">
        <v>-6109638</v>
      </c>
      <c r="BI386" s="108">
        <v>-5823423</v>
      </c>
      <c r="BJ386" s="108">
        <v>-1816539</v>
      </c>
      <c r="BK386" s="108">
        <v>-3633843</v>
      </c>
      <c r="BL386" s="108">
        <v>-2597836</v>
      </c>
      <c r="BM386" s="108">
        <v>-19720181</v>
      </c>
      <c r="BN386" s="108">
        <v>-2343185</v>
      </c>
      <c r="BO386" s="108">
        <v>-2785856</v>
      </c>
      <c r="BP386" s="108">
        <v>-5080594</v>
      </c>
      <c r="BQ386" s="108"/>
      <c r="BR386" s="108"/>
      <c r="BS386" s="108"/>
      <c r="BT386" s="108"/>
      <c r="BV386" s="108"/>
      <c r="BW386" s="108"/>
      <c r="BX386" s="108"/>
      <c r="BY386" s="108"/>
      <c r="BZ386" s="108"/>
      <c r="CA386" s="108"/>
      <c r="CB386" s="108"/>
      <c r="CC386" s="108"/>
      <c r="CD386" s="108"/>
      <c r="CE386" s="108"/>
      <c r="CF386" s="108"/>
      <c r="CG386" s="108"/>
    </row>
    <row r="387" spans="1:85" hidden="1" outlineLevel="3" x14ac:dyDescent="0.25">
      <c r="A387" s="105" t="s">
        <v>1753</v>
      </c>
      <c r="B387" s="105">
        <f t="shared" si="60"/>
        <v>6</v>
      </c>
      <c r="C387" s="105" t="s">
        <v>666</v>
      </c>
      <c r="D387" s="105" t="s">
        <v>667</v>
      </c>
      <c r="E387" s="26">
        <f t="shared" si="59"/>
        <v>-1060253</v>
      </c>
      <c r="F387" s="26">
        <f t="shared" si="64"/>
        <v>0</v>
      </c>
      <c r="G387" s="26">
        <f t="shared" si="65"/>
        <v>0</v>
      </c>
      <c r="H387" s="26">
        <f t="shared" si="61"/>
        <v>0</v>
      </c>
      <c r="I387" s="26">
        <f t="shared" si="56"/>
        <v>0</v>
      </c>
      <c r="J387" s="26">
        <f t="shared" si="57"/>
        <v>0</v>
      </c>
      <c r="K387" s="26">
        <f t="shared" si="58"/>
        <v>0</v>
      </c>
      <c r="L387" s="150"/>
      <c r="M387" s="26">
        <v>0</v>
      </c>
      <c r="N387" s="26">
        <v>-810434</v>
      </c>
      <c r="O387" s="26">
        <v>-778856</v>
      </c>
      <c r="P387" s="26">
        <v>-756933</v>
      </c>
      <c r="Q387" s="26">
        <v>-735010</v>
      </c>
      <c r="R387" s="26">
        <v>-745516</v>
      </c>
      <c r="S387" s="26">
        <v>-736512</v>
      </c>
      <c r="T387" s="26">
        <v>-760349</v>
      </c>
      <c r="U387" s="26">
        <v>0</v>
      </c>
      <c r="V387" s="26">
        <v>0</v>
      </c>
      <c r="W387" s="26">
        <v>0</v>
      </c>
      <c r="X387" s="26">
        <v>-1060253</v>
      </c>
      <c r="Y387" s="26">
        <v>0</v>
      </c>
      <c r="Z387" s="26">
        <v>0</v>
      </c>
      <c r="AA387" s="26">
        <v>0</v>
      </c>
      <c r="AB387" s="26">
        <v>0</v>
      </c>
      <c r="AC387" s="26">
        <v>0</v>
      </c>
      <c r="AD387" s="26">
        <v>0</v>
      </c>
      <c r="AE387" s="26">
        <v>0</v>
      </c>
      <c r="AF387" s="26">
        <v>0</v>
      </c>
      <c r="AG387" s="26">
        <v>0</v>
      </c>
      <c r="AH387" s="26">
        <v>0</v>
      </c>
      <c r="AI387" s="26">
        <v>-6717879.4500000002</v>
      </c>
      <c r="AJ387" s="26">
        <v>0</v>
      </c>
      <c r="AK387" s="26">
        <v>0</v>
      </c>
      <c r="AL387" s="26">
        <v>0</v>
      </c>
      <c r="AM387" s="26">
        <v>0</v>
      </c>
      <c r="AN387" s="26">
        <v>0</v>
      </c>
      <c r="AO387" s="26">
        <v>0</v>
      </c>
      <c r="AP387" s="26">
        <v>0</v>
      </c>
      <c r="AQ387" s="26">
        <v>0</v>
      </c>
      <c r="AR387" s="26">
        <v>0</v>
      </c>
      <c r="AS387" s="26">
        <v>0</v>
      </c>
      <c r="AT387" s="26">
        <v>0</v>
      </c>
      <c r="AU387" s="26">
        <v>0</v>
      </c>
      <c r="AV387" s="26">
        <v>0</v>
      </c>
      <c r="AW387" s="26">
        <v>-4447001</v>
      </c>
      <c r="AX387" s="26">
        <v>0</v>
      </c>
      <c r="AY387" s="26">
        <v>0</v>
      </c>
      <c r="AZ387" s="26">
        <v>0</v>
      </c>
      <c r="BA387" s="26">
        <v>0</v>
      </c>
      <c r="BB387" s="26">
        <v>0</v>
      </c>
      <c r="BC387" s="26">
        <v>0</v>
      </c>
      <c r="BD387" s="26">
        <v>0</v>
      </c>
      <c r="BE387" s="26">
        <v>0</v>
      </c>
      <c r="BF387" s="26">
        <v>0</v>
      </c>
      <c r="BG387" s="26">
        <v>0</v>
      </c>
      <c r="BH387" s="26">
        <v>0</v>
      </c>
      <c r="BI387" s="26">
        <v>0</v>
      </c>
      <c r="BJ387" s="26">
        <v>0</v>
      </c>
      <c r="BK387" s="26">
        <v>0</v>
      </c>
      <c r="BL387" s="26">
        <v>0</v>
      </c>
      <c r="BM387" s="26">
        <v>0</v>
      </c>
      <c r="BN387" s="26">
        <v>0</v>
      </c>
      <c r="BO387" s="26">
        <v>-1767818</v>
      </c>
      <c r="BP387" s="26">
        <v>0</v>
      </c>
      <c r="BQ387" s="26"/>
      <c r="BR387" s="26"/>
      <c r="BS387" s="26"/>
      <c r="BT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</row>
    <row r="388" spans="1:85" hidden="1" outlineLevel="3" x14ac:dyDescent="0.25">
      <c r="A388" s="106" t="s">
        <v>1753</v>
      </c>
      <c r="B388" s="106">
        <f t="shared" si="60"/>
        <v>8</v>
      </c>
      <c r="C388" s="106" t="s">
        <v>668</v>
      </c>
      <c r="D388" s="106" t="s">
        <v>669</v>
      </c>
      <c r="E388" s="107">
        <f t="shared" si="59"/>
        <v>-1060253</v>
      </c>
      <c r="F388" s="107">
        <f t="shared" si="64"/>
        <v>0</v>
      </c>
      <c r="G388" s="107">
        <f t="shared" si="65"/>
        <v>0</v>
      </c>
      <c r="H388" s="108">
        <f t="shared" si="61"/>
        <v>0</v>
      </c>
      <c r="I388" s="108">
        <f t="shared" ref="I388:I451" si="66">BD388</f>
        <v>0</v>
      </c>
      <c r="J388" s="108">
        <f t="shared" ref="J388:J451" si="67">BP388</f>
        <v>0</v>
      </c>
      <c r="K388" s="108">
        <f t="shared" si="58"/>
        <v>0</v>
      </c>
      <c r="L388" s="150"/>
      <c r="M388" s="108">
        <v>0</v>
      </c>
      <c r="N388" s="108">
        <v>-810434</v>
      </c>
      <c r="O388" s="108">
        <v>-778856</v>
      </c>
      <c r="P388" s="108">
        <v>-756933</v>
      </c>
      <c r="Q388" s="108">
        <v>-735010</v>
      </c>
      <c r="R388" s="108">
        <v>-745516</v>
      </c>
      <c r="S388" s="108">
        <v>-736512</v>
      </c>
      <c r="T388" s="108">
        <v>-760349</v>
      </c>
      <c r="U388" s="108">
        <v>0</v>
      </c>
      <c r="V388" s="108">
        <v>0</v>
      </c>
      <c r="W388" s="108">
        <v>0</v>
      </c>
      <c r="X388" s="108">
        <v>-1060253</v>
      </c>
      <c r="Y388" s="108">
        <v>0</v>
      </c>
      <c r="Z388" s="108">
        <v>0</v>
      </c>
      <c r="AA388" s="108">
        <v>0</v>
      </c>
      <c r="AB388" s="108">
        <v>0</v>
      </c>
      <c r="AC388" s="108">
        <v>0</v>
      </c>
      <c r="AD388" s="108">
        <v>0</v>
      </c>
      <c r="AE388" s="108">
        <v>0</v>
      </c>
      <c r="AF388" s="108">
        <v>0</v>
      </c>
      <c r="AG388" s="108">
        <v>0</v>
      </c>
      <c r="AH388" s="108">
        <v>0</v>
      </c>
      <c r="AI388" s="108">
        <v>-6717879.4500000002</v>
      </c>
      <c r="AJ388" s="108">
        <v>0</v>
      </c>
      <c r="AK388" s="108">
        <v>0</v>
      </c>
      <c r="AL388" s="108">
        <v>0</v>
      </c>
      <c r="AM388" s="108">
        <v>0</v>
      </c>
      <c r="AN388" s="108">
        <v>0</v>
      </c>
      <c r="AO388" s="108">
        <v>0</v>
      </c>
      <c r="AP388" s="108">
        <v>0</v>
      </c>
      <c r="AQ388" s="108">
        <v>0</v>
      </c>
      <c r="AR388" s="108">
        <v>0</v>
      </c>
      <c r="AS388" s="108">
        <v>0</v>
      </c>
      <c r="AT388" s="108">
        <v>0</v>
      </c>
      <c r="AU388" s="108">
        <v>0</v>
      </c>
      <c r="AV388" s="108">
        <v>0</v>
      </c>
      <c r="AW388" s="108">
        <v>-4447001</v>
      </c>
      <c r="AX388" s="108">
        <v>0</v>
      </c>
      <c r="AY388" s="108">
        <v>0</v>
      </c>
      <c r="AZ388" s="108">
        <v>0</v>
      </c>
      <c r="BA388" s="108">
        <v>0</v>
      </c>
      <c r="BB388" s="108">
        <v>0</v>
      </c>
      <c r="BC388" s="108">
        <v>0</v>
      </c>
      <c r="BD388" s="108">
        <v>0</v>
      </c>
      <c r="BE388" s="108">
        <v>0</v>
      </c>
      <c r="BF388" s="108">
        <v>0</v>
      </c>
      <c r="BG388" s="108">
        <v>0</v>
      </c>
      <c r="BH388" s="108">
        <v>0</v>
      </c>
      <c r="BI388" s="108">
        <v>0</v>
      </c>
      <c r="BJ388" s="108">
        <v>0</v>
      </c>
      <c r="BK388" s="108">
        <v>0</v>
      </c>
      <c r="BL388" s="108">
        <v>0</v>
      </c>
      <c r="BM388" s="108">
        <v>0</v>
      </c>
      <c r="BN388" s="108">
        <v>0</v>
      </c>
      <c r="BO388" s="108">
        <v>-1767818</v>
      </c>
      <c r="BP388" s="108">
        <v>0</v>
      </c>
      <c r="BQ388" s="108"/>
      <c r="BR388" s="108"/>
      <c r="BS388" s="108"/>
      <c r="BT388" s="108"/>
      <c r="BV388" s="108"/>
      <c r="BW388" s="108"/>
      <c r="BX388" s="108"/>
      <c r="BY388" s="108"/>
      <c r="BZ388" s="108"/>
      <c r="CA388" s="108"/>
      <c r="CB388" s="108"/>
      <c r="CC388" s="108"/>
      <c r="CD388" s="108"/>
      <c r="CE388" s="108"/>
      <c r="CF388" s="108"/>
      <c r="CG388" s="108"/>
    </row>
    <row r="389" spans="1:85" hidden="1" outlineLevel="3" x14ac:dyDescent="0.25">
      <c r="A389" s="105" t="s">
        <v>1753</v>
      </c>
      <c r="B389" s="105">
        <f t="shared" si="60"/>
        <v>6</v>
      </c>
      <c r="C389" s="105" t="s">
        <v>670</v>
      </c>
      <c r="D389" s="105" t="s">
        <v>671</v>
      </c>
      <c r="E389" s="26">
        <f t="shared" si="59"/>
        <v>-13762632</v>
      </c>
      <c r="F389" s="26">
        <f t="shared" si="64"/>
        <v>-28897000</v>
      </c>
      <c r="G389" s="26">
        <f t="shared" si="65"/>
        <v>-36847000</v>
      </c>
      <c r="H389" s="26">
        <f t="shared" si="61"/>
        <v>-69702000.200000003</v>
      </c>
      <c r="I389" s="26">
        <f t="shared" si="66"/>
        <v>-23772999.199999999</v>
      </c>
      <c r="J389" s="26">
        <f t="shared" si="67"/>
        <v>-468000.2</v>
      </c>
      <c r="K389" s="26">
        <f t="shared" si="58"/>
        <v>0</v>
      </c>
      <c r="L389" s="150"/>
      <c r="M389" s="26">
        <v>-17133294</v>
      </c>
      <c r="N389" s="26">
        <v>-17427836</v>
      </c>
      <c r="O389" s="26">
        <v>-17075865</v>
      </c>
      <c r="P389" s="26">
        <v>-16063654</v>
      </c>
      <c r="Q389" s="26">
        <v>-18724202</v>
      </c>
      <c r="R389" s="26">
        <v>-17755173</v>
      </c>
      <c r="S389" s="26">
        <v>-16392935</v>
      </c>
      <c r="T389" s="26">
        <v>-21451118</v>
      </c>
      <c r="U389" s="26">
        <v>-10372577</v>
      </c>
      <c r="V389" s="26">
        <v>-12737071</v>
      </c>
      <c r="W389" s="26">
        <v>-10824346</v>
      </c>
      <c r="X389" s="26">
        <v>-13762632</v>
      </c>
      <c r="Y389" s="26">
        <v>-10275602.199999999</v>
      </c>
      <c r="Z389" s="26">
        <v>-20017037.539999999</v>
      </c>
      <c r="AA389" s="26">
        <v>-21043136.539999999</v>
      </c>
      <c r="AB389" s="26">
        <v>-34426033</v>
      </c>
      <c r="AC389" s="26">
        <v>-21309618</v>
      </c>
      <c r="AD389" s="26">
        <v>-19907773</v>
      </c>
      <c r="AE389" s="26">
        <v>-26800962.559999999</v>
      </c>
      <c r="AF389" s="26">
        <v>-18901194.620000001</v>
      </c>
      <c r="AG389" s="26">
        <v>-25393429.899999999</v>
      </c>
      <c r="AH389" s="26">
        <v>-18573392.010000002</v>
      </c>
      <c r="AI389" s="26">
        <v>-23981189.68</v>
      </c>
      <c r="AJ389" s="26">
        <v>-28897000</v>
      </c>
      <c r="AK389" s="26">
        <v>-12818907.68</v>
      </c>
      <c r="AL389" s="26">
        <v>-23646828.280000001</v>
      </c>
      <c r="AM389" s="26">
        <v>-18903172.620000001</v>
      </c>
      <c r="AN389" s="26">
        <v>-24195769.690000001</v>
      </c>
      <c r="AO389" s="26">
        <v>-22238942.539999999</v>
      </c>
      <c r="AP389" s="26">
        <v>-20832608.43</v>
      </c>
      <c r="AQ389" s="26">
        <v>-22335410.620000001</v>
      </c>
      <c r="AR389" s="26">
        <v>-35526997.859999999</v>
      </c>
      <c r="AS389" s="26">
        <v>-18804678.219999999</v>
      </c>
      <c r="AT389" s="26">
        <v>-22045540.379999999</v>
      </c>
      <c r="AU389" s="26">
        <v>-20271416.399999999</v>
      </c>
      <c r="AV389" s="26">
        <v>-36847000</v>
      </c>
      <c r="AW389" s="26">
        <v>-35099999</v>
      </c>
      <c r="AX389" s="26">
        <v>-5956000</v>
      </c>
      <c r="AY389" s="26">
        <v>-20905841</v>
      </c>
      <c r="AZ389" s="26">
        <v>-22834448</v>
      </c>
      <c r="BA389" s="26">
        <v>-18669540</v>
      </c>
      <c r="BB389" s="26">
        <v>-23429715</v>
      </c>
      <c r="BC389" s="26">
        <v>-27867508</v>
      </c>
      <c r="BD389" s="26">
        <v>-23772999.199999999</v>
      </c>
      <c r="BE389" s="26">
        <v>-22809172.199999999</v>
      </c>
      <c r="BF389" s="26">
        <v>-27261618.199999999</v>
      </c>
      <c r="BG389" s="26">
        <v>-26548208.199999999</v>
      </c>
      <c r="BH389" s="26">
        <v>-69702000.200000003</v>
      </c>
      <c r="BI389" s="26">
        <v>-21852710.199999999</v>
      </c>
      <c r="BJ389" s="26">
        <v>-23671749.199999999</v>
      </c>
      <c r="BK389" s="26">
        <v>-30749468.199999999</v>
      </c>
      <c r="BL389" s="26">
        <v>-29523126.199999999</v>
      </c>
      <c r="BM389" s="26">
        <v>-25749000.199999999</v>
      </c>
      <c r="BN389" s="26">
        <v>-32781000.199999999</v>
      </c>
      <c r="BO389" s="26">
        <v>-25817000.199999999</v>
      </c>
      <c r="BP389" s="26">
        <v>-468000.2</v>
      </c>
      <c r="BQ389" s="26"/>
      <c r="BR389" s="26"/>
      <c r="BS389" s="26"/>
      <c r="BT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</row>
    <row r="390" spans="1:85" hidden="1" outlineLevel="3" x14ac:dyDescent="0.25">
      <c r="A390" s="106" t="s">
        <v>1753</v>
      </c>
      <c r="B390" s="106">
        <f t="shared" si="60"/>
        <v>8</v>
      </c>
      <c r="C390" s="106" t="s">
        <v>672</v>
      </c>
      <c r="D390" s="106" t="s">
        <v>673</v>
      </c>
      <c r="E390" s="107">
        <f t="shared" si="59"/>
        <v>1523254</v>
      </c>
      <c r="F390" s="107">
        <f t="shared" si="64"/>
        <v>0</v>
      </c>
      <c r="G390" s="107">
        <f t="shared" si="65"/>
        <v>0</v>
      </c>
      <c r="H390" s="108">
        <f t="shared" si="61"/>
        <v>0</v>
      </c>
      <c r="I390" s="108">
        <f t="shared" si="66"/>
        <v>0</v>
      </c>
      <c r="J390" s="108">
        <f t="shared" si="67"/>
        <v>0</v>
      </c>
      <c r="K390" s="108">
        <f t="shared" si="58"/>
        <v>0</v>
      </c>
      <c r="L390" s="150"/>
      <c r="M390" s="108">
        <v>-13110364</v>
      </c>
      <c r="N390" s="108">
        <v>0</v>
      </c>
      <c r="O390" s="108">
        <v>0</v>
      </c>
      <c r="P390" s="108">
        <v>0</v>
      </c>
      <c r="Q390" s="108">
        <v>0</v>
      </c>
      <c r="R390" s="108">
        <v>0</v>
      </c>
      <c r="S390" s="108">
        <v>0</v>
      </c>
      <c r="T390" s="108">
        <v>1523254</v>
      </c>
      <c r="U390" s="108">
        <v>1523254</v>
      </c>
      <c r="V390" s="108">
        <v>1523254</v>
      </c>
      <c r="W390" s="108">
        <v>1523254</v>
      </c>
      <c r="X390" s="108">
        <v>1523254</v>
      </c>
      <c r="Y390" s="108">
        <v>0</v>
      </c>
      <c r="Z390" s="108">
        <v>0</v>
      </c>
      <c r="AA390" s="108">
        <v>0</v>
      </c>
      <c r="AB390" s="108">
        <v>0</v>
      </c>
      <c r="AC390" s="108">
        <v>0</v>
      </c>
      <c r="AD390" s="108">
        <v>0</v>
      </c>
      <c r="AE390" s="108">
        <v>0</v>
      </c>
      <c r="AF390" s="108">
        <v>0</v>
      </c>
      <c r="AG390" s="108">
        <v>0</v>
      </c>
      <c r="AH390" s="108">
        <v>0</v>
      </c>
      <c r="AI390" s="108">
        <v>0</v>
      </c>
      <c r="AJ390" s="108">
        <v>0</v>
      </c>
      <c r="AK390" s="108">
        <v>0</v>
      </c>
      <c r="AL390" s="108">
        <v>0</v>
      </c>
      <c r="AM390" s="108">
        <v>0</v>
      </c>
      <c r="AN390" s="108">
        <v>0</v>
      </c>
      <c r="AO390" s="108">
        <v>0</v>
      </c>
      <c r="AP390" s="108">
        <v>0</v>
      </c>
      <c r="AQ390" s="108">
        <v>0</v>
      </c>
      <c r="AR390" s="108">
        <v>0</v>
      </c>
      <c r="AS390" s="108">
        <v>0</v>
      </c>
      <c r="AT390" s="108">
        <v>0</v>
      </c>
      <c r="AU390" s="108">
        <v>0</v>
      </c>
      <c r="AV390" s="108">
        <v>0</v>
      </c>
      <c r="AW390" s="108">
        <v>0</v>
      </c>
      <c r="AX390" s="108">
        <v>0</v>
      </c>
      <c r="AY390" s="108">
        <v>0</v>
      </c>
      <c r="AZ390" s="108">
        <v>0</v>
      </c>
      <c r="BA390" s="108">
        <v>0</v>
      </c>
      <c r="BB390" s="108">
        <v>0</v>
      </c>
      <c r="BC390" s="108">
        <v>0</v>
      </c>
      <c r="BD390" s="108">
        <v>0</v>
      </c>
      <c r="BE390" s="108">
        <v>0</v>
      </c>
      <c r="BF390" s="108">
        <v>0</v>
      </c>
      <c r="BG390" s="108">
        <v>0</v>
      </c>
      <c r="BH390" s="108">
        <v>0</v>
      </c>
      <c r="BI390" s="108">
        <v>0</v>
      </c>
      <c r="BJ390" s="108">
        <v>0</v>
      </c>
      <c r="BK390" s="108">
        <v>0</v>
      </c>
      <c r="BL390" s="108">
        <v>0</v>
      </c>
      <c r="BM390" s="108">
        <v>0</v>
      </c>
      <c r="BN390" s="108">
        <v>0</v>
      </c>
      <c r="BO390" s="108">
        <v>0</v>
      </c>
      <c r="BP390" s="108">
        <v>0</v>
      </c>
      <c r="BQ390" s="108"/>
      <c r="BR390" s="108"/>
      <c r="BS390" s="108"/>
      <c r="BT390" s="108"/>
      <c r="BV390" s="108"/>
      <c r="BW390" s="108"/>
      <c r="BX390" s="108"/>
      <c r="BY390" s="108"/>
      <c r="BZ390" s="108"/>
      <c r="CA390" s="108"/>
      <c r="CB390" s="108"/>
      <c r="CC390" s="108"/>
      <c r="CD390" s="108"/>
      <c r="CE390" s="108"/>
      <c r="CF390" s="108"/>
      <c r="CG390" s="108"/>
    </row>
    <row r="391" spans="1:85" hidden="1" outlineLevel="3" x14ac:dyDescent="0.25">
      <c r="A391" s="106" t="s">
        <v>1753</v>
      </c>
      <c r="B391" s="106">
        <f t="shared" si="60"/>
        <v>8</v>
      </c>
      <c r="C391" s="106" t="s">
        <v>674</v>
      </c>
      <c r="D391" s="106" t="s">
        <v>675</v>
      </c>
      <c r="E391" s="107">
        <f t="shared" si="59"/>
        <v>-15285886</v>
      </c>
      <c r="F391" s="107">
        <f t="shared" si="64"/>
        <v>-28897000</v>
      </c>
      <c r="G391" s="107">
        <f t="shared" si="65"/>
        <v>-36847000</v>
      </c>
      <c r="H391" s="108">
        <f t="shared" si="61"/>
        <v>-69220000.200000003</v>
      </c>
      <c r="I391" s="108">
        <f t="shared" si="66"/>
        <v>-23772999.199999999</v>
      </c>
      <c r="J391" s="108">
        <f t="shared" si="67"/>
        <v>-0.2</v>
      </c>
      <c r="K391" s="108">
        <f t="shared" si="58"/>
        <v>0</v>
      </c>
      <c r="L391" s="150"/>
      <c r="M391" s="108">
        <v>-4022930</v>
      </c>
      <c r="N391" s="108">
        <v>-17427836</v>
      </c>
      <c r="O391" s="108">
        <v>-17075865</v>
      </c>
      <c r="P391" s="108">
        <v>-16063654</v>
      </c>
      <c r="Q391" s="108">
        <v>-18724202</v>
      </c>
      <c r="R391" s="108">
        <v>-17755173</v>
      </c>
      <c r="S391" s="108">
        <v>-16392935</v>
      </c>
      <c r="T391" s="108">
        <v>-22974372</v>
      </c>
      <c r="U391" s="108">
        <v>-11895831</v>
      </c>
      <c r="V391" s="108">
        <v>-14260325</v>
      </c>
      <c r="W391" s="108">
        <v>-12347600</v>
      </c>
      <c r="X391" s="108">
        <v>-15285886</v>
      </c>
      <c r="Y391" s="108">
        <v>-10275602.199999999</v>
      </c>
      <c r="Z391" s="108">
        <v>-20017037.539999999</v>
      </c>
      <c r="AA391" s="108">
        <v>-21043136.539999999</v>
      </c>
      <c r="AB391" s="108">
        <v>-34426033</v>
      </c>
      <c r="AC391" s="108">
        <v>-21309618</v>
      </c>
      <c r="AD391" s="108">
        <v>-19907773</v>
      </c>
      <c r="AE391" s="108">
        <v>-26164962.559999999</v>
      </c>
      <c r="AF391" s="108">
        <v>-17735194.620000001</v>
      </c>
      <c r="AG391" s="108">
        <v>-25393429.899999999</v>
      </c>
      <c r="AH391" s="108">
        <v>-18573392.010000002</v>
      </c>
      <c r="AI391" s="108">
        <v>-23981189.68</v>
      </c>
      <c r="AJ391" s="108">
        <v>-28897000</v>
      </c>
      <c r="AK391" s="108">
        <v>-12818907.68</v>
      </c>
      <c r="AL391" s="108">
        <v>-23646828.280000001</v>
      </c>
      <c r="AM391" s="108">
        <v>-18903172.620000001</v>
      </c>
      <c r="AN391" s="108">
        <v>-24195769.690000001</v>
      </c>
      <c r="AO391" s="108">
        <v>-22238942.539999999</v>
      </c>
      <c r="AP391" s="108">
        <v>-20832608.43</v>
      </c>
      <c r="AQ391" s="108">
        <v>-22335410.620000001</v>
      </c>
      <c r="AR391" s="108">
        <v>-35526997.859999999</v>
      </c>
      <c r="AS391" s="108">
        <v>-18804678.219999999</v>
      </c>
      <c r="AT391" s="108">
        <v>-22045540.379999999</v>
      </c>
      <c r="AU391" s="108">
        <v>-20271416.399999999</v>
      </c>
      <c r="AV391" s="108">
        <v>-36847000</v>
      </c>
      <c r="AW391" s="108">
        <v>-35099999</v>
      </c>
      <c r="AX391" s="108">
        <v>-5956000</v>
      </c>
      <c r="AY391" s="108">
        <v>-20905841</v>
      </c>
      <c r="AZ391" s="108">
        <v>-22834448</v>
      </c>
      <c r="BA391" s="108">
        <v>-18669540</v>
      </c>
      <c r="BB391" s="108">
        <v>-23429715</v>
      </c>
      <c r="BC391" s="108">
        <v>-27867508</v>
      </c>
      <c r="BD391" s="108">
        <v>-23772999.199999999</v>
      </c>
      <c r="BE391" s="108">
        <v>-22809172.199999999</v>
      </c>
      <c r="BF391" s="108">
        <v>-27261618.199999999</v>
      </c>
      <c r="BG391" s="108">
        <v>-26548208.199999999</v>
      </c>
      <c r="BH391" s="108">
        <v>-69220000.200000003</v>
      </c>
      <c r="BI391" s="108">
        <v>-21384710.199999999</v>
      </c>
      <c r="BJ391" s="108">
        <v>-23203749.199999999</v>
      </c>
      <c r="BK391" s="108">
        <v>-30281468.199999999</v>
      </c>
      <c r="BL391" s="108">
        <v>-29055126.199999999</v>
      </c>
      <c r="BM391" s="108">
        <v>-25281000.199999999</v>
      </c>
      <c r="BN391" s="108">
        <v>-32313000.199999999</v>
      </c>
      <c r="BO391" s="108">
        <v>-25349000.199999999</v>
      </c>
      <c r="BP391" s="108">
        <v>-0.2</v>
      </c>
      <c r="BQ391" s="108"/>
      <c r="BR391" s="108"/>
      <c r="BS391" s="108"/>
      <c r="BT391" s="108"/>
      <c r="BV391" s="108"/>
      <c r="BW391" s="108"/>
      <c r="BX391" s="108"/>
      <c r="BY391" s="108"/>
      <c r="BZ391" s="108"/>
      <c r="CA391" s="108"/>
      <c r="CB391" s="108"/>
      <c r="CC391" s="108"/>
      <c r="CD391" s="108"/>
      <c r="CE391" s="108"/>
      <c r="CF391" s="108"/>
      <c r="CG391" s="108"/>
    </row>
    <row r="392" spans="1:85" hidden="1" outlineLevel="3" x14ac:dyDescent="0.25">
      <c r="A392" s="106" t="s">
        <v>1753</v>
      </c>
      <c r="B392" s="106">
        <f>LEN(C392)</f>
        <v>8</v>
      </c>
      <c r="C392" s="106" t="s">
        <v>676</v>
      </c>
      <c r="D392" s="106" t="s">
        <v>677</v>
      </c>
      <c r="E392" s="107">
        <f t="shared" si="59"/>
        <v>0</v>
      </c>
      <c r="F392" s="107">
        <f>AJ392</f>
        <v>0</v>
      </c>
      <c r="G392" s="107">
        <f>AV392</f>
        <v>0</v>
      </c>
      <c r="H392" s="108">
        <f>BH392</f>
        <v>0</v>
      </c>
      <c r="I392" s="108">
        <f t="shared" si="66"/>
        <v>0</v>
      </c>
      <c r="J392" s="108">
        <f t="shared" si="67"/>
        <v>0</v>
      </c>
      <c r="K392" s="108">
        <f t="shared" si="58"/>
        <v>0</v>
      </c>
      <c r="L392" s="150"/>
      <c r="M392" s="108">
        <v>0</v>
      </c>
      <c r="N392" s="108">
        <v>0</v>
      </c>
      <c r="O392" s="108">
        <v>0</v>
      </c>
      <c r="P392" s="108">
        <v>0</v>
      </c>
      <c r="Q392" s="108">
        <v>0</v>
      </c>
      <c r="R392" s="108">
        <v>0</v>
      </c>
      <c r="S392" s="108">
        <v>0</v>
      </c>
      <c r="T392" s="108">
        <v>0</v>
      </c>
      <c r="U392" s="108">
        <v>0</v>
      </c>
      <c r="V392" s="108">
        <v>0</v>
      </c>
      <c r="W392" s="108">
        <v>0</v>
      </c>
      <c r="X392" s="108">
        <v>0</v>
      </c>
      <c r="Y392" s="108">
        <v>0</v>
      </c>
      <c r="Z392" s="108">
        <v>0</v>
      </c>
      <c r="AA392" s="108">
        <v>0</v>
      </c>
      <c r="AB392" s="108">
        <v>0</v>
      </c>
      <c r="AC392" s="108">
        <v>0</v>
      </c>
      <c r="AD392" s="108">
        <v>0</v>
      </c>
      <c r="AE392" s="108">
        <v>-636000</v>
      </c>
      <c r="AF392" s="108">
        <v>-1166000</v>
      </c>
      <c r="AG392" s="108">
        <v>0</v>
      </c>
      <c r="AH392" s="108">
        <v>0</v>
      </c>
      <c r="AI392" s="108">
        <v>0</v>
      </c>
      <c r="AJ392" s="108">
        <v>0</v>
      </c>
      <c r="AK392" s="108">
        <v>0</v>
      </c>
      <c r="AL392" s="108">
        <v>0</v>
      </c>
      <c r="AM392" s="108">
        <v>0</v>
      </c>
      <c r="AN392" s="108">
        <v>0</v>
      </c>
      <c r="AO392" s="108">
        <v>0</v>
      </c>
      <c r="AP392" s="108">
        <v>0</v>
      </c>
      <c r="AQ392" s="108">
        <v>0</v>
      </c>
      <c r="AR392" s="108">
        <v>0</v>
      </c>
      <c r="AS392" s="108">
        <v>0</v>
      </c>
      <c r="AT392" s="108">
        <v>0</v>
      </c>
      <c r="AU392" s="108">
        <v>0</v>
      </c>
      <c r="AV392" s="108">
        <v>0</v>
      </c>
      <c r="AW392" s="108">
        <v>0</v>
      </c>
      <c r="AX392" s="108">
        <v>0</v>
      </c>
      <c r="AY392" s="108">
        <v>0</v>
      </c>
      <c r="AZ392" s="108">
        <v>0</v>
      </c>
      <c r="BA392" s="108">
        <v>0</v>
      </c>
      <c r="BB392" s="108">
        <v>0</v>
      </c>
      <c r="BC392" s="108">
        <v>0</v>
      </c>
      <c r="BD392" s="108">
        <v>0</v>
      </c>
      <c r="BE392" s="108">
        <v>0</v>
      </c>
      <c r="BF392" s="108">
        <v>0</v>
      </c>
      <c r="BG392" s="108">
        <v>0</v>
      </c>
      <c r="BH392" s="108">
        <v>0</v>
      </c>
      <c r="BI392" s="108">
        <v>0</v>
      </c>
      <c r="BJ392" s="108">
        <v>0</v>
      </c>
      <c r="BK392" s="108">
        <v>0</v>
      </c>
      <c r="BL392" s="108">
        <v>0</v>
      </c>
      <c r="BM392" s="108">
        <v>0</v>
      </c>
      <c r="BN392" s="108">
        <v>0</v>
      </c>
      <c r="BO392" s="108">
        <v>0</v>
      </c>
      <c r="BP392" s="108">
        <v>0</v>
      </c>
      <c r="BQ392" s="108"/>
      <c r="BR392" s="108"/>
      <c r="BS392" s="108"/>
      <c r="BT392" s="108"/>
      <c r="BV392" s="108"/>
      <c r="BW392" s="108"/>
      <c r="BX392" s="108"/>
      <c r="BY392" s="108"/>
      <c r="BZ392" s="108"/>
      <c r="CA392" s="108"/>
      <c r="CB392" s="108"/>
      <c r="CC392" s="108"/>
      <c r="CD392" s="108"/>
      <c r="CE392" s="108"/>
      <c r="CF392" s="108"/>
      <c r="CG392" s="108"/>
    </row>
    <row r="393" spans="1:85" hidden="1" outlineLevel="3" x14ac:dyDescent="0.25">
      <c r="A393" s="106" t="s">
        <v>1753</v>
      </c>
      <c r="B393" s="106">
        <f t="shared" si="60"/>
        <v>8</v>
      </c>
      <c r="C393" s="106" t="s">
        <v>1920</v>
      </c>
      <c r="D393" s="106" t="s">
        <v>1921</v>
      </c>
      <c r="E393" s="107">
        <f t="shared" si="59"/>
        <v>0</v>
      </c>
      <c r="F393" s="107">
        <f t="shared" si="64"/>
        <v>0</v>
      </c>
      <c r="G393" s="107">
        <f t="shared" si="65"/>
        <v>0</v>
      </c>
      <c r="H393" s="108">
        <f t="shared" si="61"/>
        <v>-482000</v>
      </c>
      <c r="I393" s="108">
        <f t="shared" si="66"/>
        <v>0</v>
      </c>
      <c r="J393" s="108">
        <f t="shared" si="67"/>
        <v>-468000</v>
      </c>
      <c r="K393" s="108">
        <f t="shared" si="58"/>
        <v>0</v>
      </c>
      <c r="L393" s="150"/>
      <c r="M393" s="108">
        <v>0</v>
      </c>
      <c r="N393" s="108">
        <v>0</v>
      </c>
      <c r="O393" s="108">
        <v>0</v>
      </c>
      <c r="P393" s="108">
        <v>0</v>
      </c>
      <c r="Q393" s="108">
        <v>0</v>
      </c>
      <c r="R393" s="108">
        <v>0</v>
      </c>
      <c r="S393" s="108">
        <v>0</v>
      </c>
      <c r="T393" s="108">
        <v>0</v>
      </c>
      <c r="U393" s="108">
        <v>0</v>
      </c>
      <c r="V393" s="108">
        <v>0</v>
      </c>
      <c r="W393" s="108">
        <v>0</v>
      </c>
      <c r="X393" s="108">
        <v>0</v>
      </c>
      <c r="Y393" s="108">
        <v>0</v>
      </c>
      <c r="Z393" s="108">
        <v>0</v>
      </c>
      <c r="AA393" s="108">
        <v>0</v>
      </c>
      <c r="AB393" s="108">
        <v>0</v>
      </c>
      <c r="AC393" s="108">
        <v>0</v>
      </c>
      <c r="AD393" s="108">
        <v>0</v>
      </c>
      <c r="AE393" s="108">
        <v>-636000</v>
      </c>
      <c r="AF393" s="108">
        <v>-1166000</v>
      </c>
      <c r="AG393" s="108">
        <v>0</v>
      </c>
      <c r="AH393" s="108">
        <v>0</v>
      </c>
      <c r="AI393" s="108">
        <v>0</v>
      </c>
      <c r="AJ393" s="108">
        <v>0</v>
      </c>
      <c r="AK393" s="108">
        <v>0</v>
      </c>
      <c r="AL393" s="108">
        <v>0</v>
      </c>
      <c r="AM393" s="108">
        <v>0</v>
      </c>
      <c r="AN393" s="108">
        <v>0</v>
      </c>
      <c r="AO393" s="108">
        <v>0</v>
      </c>
      <c r="AP393" s="108">
        <v>0</v>
      </c>
      <c r="AQ393" s="108">
        <v>0</v>
      </c>
      <c r="AR393" s="108">
        <v>0</v>
      </c>
      <c r="AS393" s="108">
        <v>0</v>
      </c>
      <c r="AT393" s="108">
        <v>0</v>
      </c>
      <c r="AU393" s="108">
        <v>0</v>
      </c>
      <c r="AV393" s="108">
        <v>0</v>
      </c>
      <c r="AW393" s="108">
        <v>0</v>
      </c>
      <c r="AX393" s="108">
        <v>0</v>
      </c>
      <c r="AY393" s="108">
        <v>0</v>
      </c>
      <c r="AZ393" s="108">
        <v>0</v>
      </c>
      <c r="BA393" s="108">
        <v>0</v>
      </c>
      <c r="BB393" s="108">
        <v>0</v>
      </c>
      <c r="BC393" s="108">
        <v>0</v>
      </c>
      <c r="BD393" s="108">
        <v>0</v>
      </c>
      <c r="BE393" s="108">
        <v>0</v>
      </c>
      <c r="BF393" s="108">
        <v>0</v>
      </c>
      <c r="BG393" s="108">
        <v>0</v>
      </c>
      <c r="BH393" s="108">
        <v>-482000</v>
      </c>
      <c r="BI393" s="108">
        <v>-468000</v>
      </c>
      <c r="BJ393" s="108">
        <v>-468000</v>
      </c>
      <c r="BK393" s="108">
        <v>-468000</v>
      </c>
      <c r="BL393" s="108">
        <v>-468000</v>
      </c>
      <c r="BM393" s="108">
        <v>-468000</v>
      </c>
      <c r="BN393" s="108">
        <v>-468000</v>
      </c>
      <c r="BO393" s="108">
        <v>-468000</v>
      </c>
      <c r="BP393" s="108">
        <v>-468000</v>
      </c>
      <c r="BQ393" s="108"/>
      <c r="BR393" s="108"/>
      <c r="BS393" s="108"/>
      <c r="BT393" s="108"/>
      <c r="BV393" s="108"/>
      <c r="BW393" s="108"/>
      <c r="BX393" s="108"/>
      <c r="BY393" s="108"/>
      <c r="BZ393" s="108"/>
      <c r="CA393" s="108"/>
      <c r="CB393" s="108"/>
      <c r="CC393" s="108"/>
      <c r="CD393" s="108"/>
      <c r="CE393" s="108"/>
      <c r="CF393" s="108"/>
      <c r="CG393" s="108"/>
    </row>
    <row r="394" spans="1:85" hidden="1" outlineLevel="2" collapsed="1" x14ac:dyDescent="0.25">
      <c r="A394" s="103" t="s">
        <v>1753</v>
      </c>
      <c r="B394" s="103">
        <f t="shared" si="60"/>
        <v>4</v>
      </c>
      <c r="C394" s="103" t="s">
        <v>678</v>
      </c>
      <c r="D394" s="103" t="s">
        <v>679</v>
      </c>
      <c r="E394" s="104">
        <f t="shared" si="59"/>
        <v>-6370389</v>
      </c>
      <c r="F394" s="104">
        <f t="shared" si="64"/>
        <v>-8941888</v>
      </c>
      <c r="G394" s="104">
        <f t="shared" si="65"/>
        <v>-10400437</v>
      </c>
      <c r="H394" s="104">
        <f t="shared" si="61"/>
        <v>-24073426</v>
      </c>
      <c r="I394" s="104">
        <f t="shared" si="66"/>
        <v>-18089841</v>
      </c>
      <c r="J394" s="104">
        <f t="shared" si="67"/>
        <v>-17784473</v>
      </c>
      <c r="K394" s="104">
        <f t="shared" si="58"/>
        <v>0</v>
      </c>
      <c r="L394" s="150"/>
      <c r="M394" s="104">
        <v>-1055557</v>
      </c>
      <c r="N394" s="104">
        <v>-2820127</v>
      </c>
      <c r="O394" s="104">
        <v>-3931841</v>
      </c>
      <c r="P394" s="104">
        <v>-2917764</v>
      </c>
      <c r="Q394" s="104">
        <v>-4057142</v>
      </c>
      <c r="R394" s="104">
        <v>-3020519</v>
      </c>
      <c r="S394" s="104">
        <v>-2678146</v>
      </c>
      <c r="T394" s="104">
        <v>-3099042</v>
      </c>
      <c r="U394" s="104">
        <v>-1546500</v>
      </c>
      <c r="V394" s="104">
        <v>-3704948</v>
      </c>
      <c r="W394" s="104">
        <v>-9929158</v>
      </c>
      <c r="X394" s="104">
        <v>-6370389</v>
      </c>
      <c r="Y394" s="104">
        <v>-3006274</v>
      </c>
      <c r="Z394" s="104">
        <v>-7750943</v>
      </c>
      <c r="AA394" s="104">
        <v>-6052944</v>
      </c>
      <c r="AB394" s="104">
        <v>-6971305</v>
      </c>
      <c r="AC394" s="104">
        <v>-4080181</v>
      </c>
      <c r="AD394" s="104">
        <v>-5454375</v>
      </c>
      <c r="AE394" s="104">
        <v>-5433487</v>
      </c>
      <c r="AF394" s="104">
        <v>-5860966</v>
      </c>
      <c r="AG394" s="104">
        <v>-5113759</v>
      </c>
      <c r="AH394" s="104">
        <v>-8968864</v>
      </c>
      <c r="AI394" s="104">
        <v>-16629836.630000001</v>
      </c>
      <c r="AJ394" s="104">
        <v>-8941888</v>
      </c>
      <c r="AK394" s="104">
        <v>-3161059</v>
      </c>
      <c r="AL394" s="104">
        <v>-7829414</v>
      </c>
      <c r="AM394" s="104">
        <v>-4950484</v>
      </c>
      <c r="AN394" s="104">
        <v>-7959196</v>
      </c>
      <c r="AO394" s="104">
        <v>-9405332</v>
      </c>
      <c r="AP394" s="104">
        <v>-7687289</v>
      </c>
      <c r="AQ394" s="104">
        <v>-6096496</v>
      </c>
      <c r="AR394" s="104">
        <v>-5848504</v>
      </c>
      <c r="AS394" s="104">
        <v>-5290705</v>
      </c>
      <c r="AT394" s="104">
        <v>-5840831</v>
      </c>
      <c r="AU394" s="104">
        <v>-6732772</v>
      </c>
      <c r="AV394" s="104">
        <v>-10400437</v>
      </c>
      <c r="AW394" s="104">
        <v>-10117279</v>
      </c>
      <c r="AX394" s="104">
        <v>-6085797</v>
      </c>
      <c r="AY394" s="104">
        <v>-8818235</v>
      </c>
      <c r="AZ394" s="104">
        <v>-8654767</v>
      </c>
      <c r="BA394" s="104">
        <v>-16849332</v>
      </c>
      <c r="BB394" s="104">
        <v>-22983066</v>
      </c>
      <c r="BC394" s="104">
        <v>-12910482</v>
      </c>
      <c r="BD394" s="104">
        <v>-18089841</v>
      </c>
      <c r="BE394" s="104">
        <v>-13493174</v>
      </c>
      <c r="BF394" s="104">
        <v>-21231540</v>
      </c>
      <c r="BG394" s="104">
        <v>-25295449</v>
      </c>
      <c r="BH394" s="104">
        <v>-24073426</v>
      </c>
      <c r="BI394" s="104">
        <v>-17615572</v>
      </c>
      <c r="BJ394" s="104">
        <v>-15941834</v>
      </c>
      <c r="BK394" s="104">
        <v>-19885834</v>
      </c>
      <c r="BL394" s="104">
        <v>-17273476</v>
      </c>
      <c r="BM394" s="104">
        <v>-34036013</v>
      </c>
      <c r="BN394" s="104">
        <v>-14455921</v>
      </c>
      <c r="BO394" s="104">
        <v>-14611528</v>
      </c>
      <c r="BP394" s="104">
        <v>-17784473</v>
      </c>
      <c r="BQ394" s="104"/>
      <c r="BR394" s="104"/>
      <c r="BS394" s="104"/>
      <c r="BT394" s="104"/>
      <c r="BU394" s="24" t="s">
        <v>2007</v>
      </c>
      <c r="BV394" s="144"/>
      <c r="BW394" s="144"/>
      <c r="BX394" s="144"/>
      <c r="BY394" s="144"/>
      <c r="BZ394" s="144"/>
      <c r="CA394" s="144"/>
      <c r="CB394" s="144"/>
      <c r="CC394" s="144"/>
      <c r="CD394" s="144"/>
      <c r="CE394" s="144"/>
      <c r="CF394" s="144"/>
      <c r="CG394" s="144"/>
    </row>
    <row r="395" spans="1:85" hidden="1" outlineLevel="3" x14ac:dyDescent="0.25">
      <c r="A395" s="105" t="s">
        <v>1753</v>
      </c>
      <c r="B395" s="105">
        <f t="shared" si="60"/>
        <v>6</v>
      </c>
      <c r="C395" s="105" t="s">
        <v>680</v>
      </c>
      <c r="D395" s="105" t="s">
        <v>681</v>
      </c>
      <c r="E395" s="26">
        <f t="shared" si="59"/>
        <v>-527066</v>
      </c>
      <c r="F395" s="26">
        <f t="shared" si="64"/>
        <v>-72720</v>
      </c>
      <c r="G395" s="26">
        <f t="shared" si="65"/>
        <v>-139113</v>
      </c>
      <c r="H395" s="26">
        <f t="shared" si="61"/>
        <v>0</v>
      </c>
      <c r="I395" s="26">
        <f t="shared" si="66"/>
        <v>0</v>
      </c>
      <c r="J395" s="26">
        <f t="shared" si="67"/>
        <v>0</v>
      </c>
      <c r="K395" s="26">
        <f t="shared" ref="K395:K457" si="68">CG395</f>
        <v>0</v>
      </c>
      <c r="L395" s="150"/>
      <c r="M395" s="26">
        <v>-220094</v>
      </c>
      <c r="N395" s="26">
        <v>-184488</v>
      </c>
      <c r="O395" s="26">
        <v>-227993</v>
      </c>
      <c r="P395" s="26">
        <v>-491873</v>
      </c>
      <c r="Q395" s="26">
        <v>-362880</v>
      </c>
      <c r="R395" s="26">
        <v>-494301</v>
      </c>
      <c r="S395" s="26">
        <v>-476880</v>
      </c>
      <c r="T395" s="26">
        <v>-580999</v>
      </c>
      <c r="U395" s="26">
        <v>-355966</v>
      </c>
      <c r="V395" s="26">
        <v>-406337</v>
      </c>
      <c r="W395" s="26">
        <v>-522025</v>
      </c>
      <c r="X395" s="26">
        <v>-527066</v>
      </c>
      <c r="Y395" s="26">
        <v>-482850</v>
      </c>
      <c r="Z395" s="26">
        <v>-1020727</v>
      </c>
      <c r="AA395" s="26">
        <v>-1021044</v>
      </c>
      <c r="AB395" s="26">
        <v>-793794</v>
      </c>
      <c r="AC395" s="26">
        <v>-511003</v>
      </c>
      <c r="AD395" s="26">
        <v>-256608</v>
      </c>
      <c r="AE395" s="26">
        <v>-312936</v>
      </c>
      <c r="AF395" s="26">
        <v>-284760</v>
      </c>
      <c r="AG395" s="26">
        <v>-451680</v>
      </c>
      <c r="AH395" s="26">
        <v>-125236</v>
      </c>
      <c r="AI395" s="26">
        <v>-62280</v>
      </c>
      <c r="AJ395" s="26">
        <v>-72720</v>
      </c>
      <c r="AK395" s="26">
        <v>0</v>
      </c>
      <c r="AL395" s="26">
        <v>-676800</v>
      </c>
      <c r="AM395" s="26">
        <v>-399240</v>
      </c>
      <c r="AN395" s="26">
        <v>-387960</v>
      </c>
      <c r="AO395" s="26">
        <v>-509345</v>
      </c>
      <c r="AP395" s="26">
        <v>-371160</v>
      </c>
      <c r="AQ395" s="26">
        <v>-471072</v>
      </c>
      <c r="AR395" s="26">
        <v>-441660</v>
      </c>
      <c r="AS395" s="26">
        <v>-66144</v>
      </c>
      <c r="AT395" s="26">
        <v>-83400</v>
      </c>
      <c r="AU395" s="26">
        <v>-96480</v>
      </c>
      <c r="AV395" s="26">
        <v>-139113</v>
      </c>
      <c r="AW395" s="26">
        <v>0</v>
      </c>
      <c r="AX395" s="26">
        <v>0</v>
      </c>
      <c r="AY395" s="26">
        <v>0</v>
      </c>
      <c r="AZ395" s="26">
        <v>0</v>
      </c>
      <c r="BA395" s="26">
        <v>0</v>
      </c>
      <c r="BB395" s="26">
        <v>0</v>
      </c>
      <c r="BC395" s="26">
        <v>0</v>
      </c>
      <c r="BD395" s="26">
        <v>0</v>
      </c>
      <c r="BE395" s="26">
        <v>0</v>
      </c>
      <c r="BF395" s="26">
        <v>0</v>
      </c>
      <c r="BG395" s="26">
        <v>0</v>
      </c>
      <c r="BH395" s="26">
        <v>0</v>
      </c>
      <c r="BI395" s="26">
        <v>0</v>
      </c>
      <c r="BJ395" s="26">
        <v>0</v>
      </c>
      <c r="BK395" s="26">
        <v>0</v>
      </c>
      <c r="BL395" s="26">
        <v>0</v>
      </c>
      <c r="BM395" s="26">
        <v>0</v>
      </c>
      <c r="BN395" s="26">
        <v>0</v>
      </c>
      <c r="BO395" s="26">
        <v>0</v>
      </c>
      <c r="BP395" s="26">
        <v>0</v>
      </c>
      <c r="BQ395" s="26"/>
      <c r="BR395" s="26"/>
      <c r="BS395" s="26"/>
      <c r="BT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</row>
    <row r="396" spans="1:85" hidden="1" outlineLevel="3" x14ac:dyDescent="0.25">
      <c r="A396" s="106" t="s">
        <v>1753</v>
      </c>
      <c r="B396" s="106">
        <f t="shared" si="60"/>
        <v>8</v>
      </c>
      <c r="C396" s="106" t="s">
        <v>682</v>
      </c>
      <c r="D396" s="106" t="s">
        <v>683</v>
      </c>
      <c r="E396" s="107">
        <f t="shared" si="59"/>
        <v>-329978</v>
      </c>
      <c r="F396" s="107">
        <f t="shared" si="64"/>
        <v>-72720</v>
      </c>
      <c r="G396" s="107">
        <f t="shared" si="65"/>
        <v>-76713</v>
      </c>
      <c r="H396" s="108">
        <f t="shared" si="61"/>
        <v>0</v>
      </c>
      <c r="I396" s="108">
        <f t="shared" si="66"/>
        <v>0</v>
      </c>
      <c r="J396" s="108">
        <f t="shared" si="67"/>
        <v>0</v>
      </c>
      <c r="K396" s="108">
        <f t="shared" si="68"/>
        <v>0</v>
      </c>
      <c r="L396" s="150"/>
      <c r="M396" s="108">
        <v>-220094</v>
      </c>
      <c r="N396" s="108">
        <v>-184488</v>
      </c>
      <c r="O396" s="108">
        <v>-227993</v>
      </c>
      <c r="P396" s="108">
        <v>-491873</v>
      </c>
      <c r="Q396" s="108">
        <v>-362880</v>
      </c>
      <c r="R396" s="108">
        <v>-486775</v>
      </c>
      <c r="S396" s="108">
        <v>-411360</v>
      </c>
      <c r="T396" s="108">
        <v>-567960</v>
      </c>
      <c r="U396" s="108">
        <v>-330840</v>
      </c>
      <c r="V396" s="108">
        <v>-390257</v>
      </c>
      <c r="W396" s="108">
        <v>-505417</v>
      </c>
      <c r="X396" s="108">
        <v>-329978</v>
      </c>
      <c r="Y396" s="108">
        <v>-410618</v>
      </c>
      <c r="Z396" s="108">
        <v>-960324</v>
      </c>
      <c r="AA396" s="108">
        <v>-382855</v>
      </c>
      <c r="AB396" s="108">
        <v>-1468074</v>
      </c>
      <c r="AC396" s="108">
        <v>-474336</v>
      </c>
      <c r="AD396" s="108">
        <v>-256608</v>
      </c>
      <c r="AE396" s="108">
        <v>-258936</v>
      </c>
      <c r="AF396" s="108">
        <v>-284760</v>
      </c>
      <c r="AG396" s="108">
        <v>-372000</v>
      </c>
      <c r="AH396" s="108">
        <v>-119515</v>
      </c>
      <c r="AI396" s="108">
        <v>-62280</v>
      </c>
      <c r="AJ396" s="108">
        <v>-72720</v>
      </c>
      <c r="AK396" s="108">
        <v>0</v>
      </c>
      <c r="AL396" s="108">
        <v>-676800</v>
      </c>
      <c r="AM396" s="108">
        <v>-399240</v>
      </c>
      <c r="AN396" s="108">
        <v>-344760</v>
      </c>
      <c r="AO396" s="108">
        <v>-455345</v>
      </c>
      <c r="AP396" s="108">
        <v>-371160</v>
      </c>
      <c r="AQ396" s="108">
        <v>-471072</v>
      </c>
      <c r="AR396" s="108">
        <v>-441660</v>
      </c>
      <c r="AS396" s="108">
        <v>-66144</v>
      </c>
      <c r="AT396" s="108">
        <v>-83400</v>
      </c>
      <c r="AU396" s="108">
        <v>-54480</v>
      </c>
      <c r="AV396" s="108">
        <v>-76713</v>
      </c>
      <c r="AW396" s="108">
        <v>0</v>
      </c>
      <c r="AX396" s="108">
        <v>0</v>
      </c>
      <c r="AY396" s="108">
        <v>0</v>
      </c>
      <c r="AZ396" s="108">
        <v>0</v>
      </c>
      <c r="BA396" s="108">
        <v>0</v>
      </c>
      <c r="BB396" s="108">
        <v>0</v>
      </c>
      <c r="BC396" s="108">
        <v>0</v>
      </c>
      <c r="BD396" s="108">
        <v>0</v>
      </c>
      <c r="BE396" s="108">
        <v>0</v>
      </c>
      <c r="BF396" s="108">
        <v>0</v>
      </c>
      <c r="BG396" s="108">
        <v>0</v>
      </c>
      <c r="BH396" s="108">
        <v>0</v>
      </c>
      <c r="BI396" s="108">
        <v>0</v>
      </c>
      <c r="BJ396" s="108">
        <v>0</v>
      </c>
      <c r="BK396" s="108">
        <v>0</v>
      </c>
      <c r="BL396" s="108">
        <v>0</v>
      </c>
      <c r="BM396" s="108">
        <v>0</v>
      </c>
      <c r="BN396" s="108">
        <v>0</v>
      </c>
      <c r="BO396" s="108">
        <v>0</v>
      </c>
      <c r="BP396" s="108">
        <v>0</v>
      </c>
      <c r="BQ396" s="108"/>
      <c r="BR396" s="108"/>
      <c r="BS396" s="108"/>
      <c r="BT396" s="108"/>
      <c r="BV396" s="108"/>
      <c r="BW396" s="108"/>
      <c r="BX396" s="108"/>
      <c r="BY396" s="108"/>
      <c r="BZ396" s="108"/>
      <c r="CA396" s="108"/>
      <c r="CB396" s="108"/>
      <c r="CC396" s="108"/>
      <c r="CD396" s="108"/>
      <c r="CE396" s="108"/>
      <c r="CF396" s="108"/>
      <c r="CG396" s="108"/>
    </row>
    <row r="397" spans="1:85" hidden="1" outlineLevel="3" x14ac:dyDescent="0.25">
      <c r="A397" s="106" t="s">
        <v>1753</v>
      </c>
      <c r="B397" s="106">
        <f t="shared" si="60"/>
        <v>8</v>
      </c>
      <c r="C397" s="106" t="s">
        <v>684</v>
      </c>
      <c r="D397" s="106" t="s">
        <v>685</v>
      </c>
      <c r="E397" s="107">
        <f t="shared" si="59"/>
        <v>-197088</v>
      </c>
      <c r="F397" s="107">
        <f t="shared" si="64"/>
        <v>0</v>
      </c>
      <c r="G397" s="107">
        <f t="shared" si="65"/>
        <v>-36000</v>
      </c>
      <c r="H397" s="108">
        <f t="shared" si="61"/>
        <v>0</v>
      </c>
      <c r="I397" s="108">
        <f t="shared" si="66"/>
        <v>0</v>
      </c>
      <c r="J397" s="108">
        <f t="shared" si="67"/>
        <v>0</v>
      </c>
      <c r="K397" s="108">
        <f t="shared" si="68"/>
        <v>0</v>
      </c>
      <c r="L397" s="150"/>
      <c r="M397" s="108">
        <v>0</v>
      </c>
      <c r="N397" s="108">
        <v>0</v>
      </c>
      <c r="O397" s="108">
        <v>0</v>
      </c>
      <c r="P397" s="108">
        <v>0</v>
      </c>
      <c r="Q397" s="108">
        <v>0</v>
      </c>
      <c r="R397" s="108">
        <v>-7526</v>
      </c>
      <c r="S397" s="108">
        <v>-65520</v>
      </c>
      <c r="T397" s="108">
        <v>-13039</v>
      </c>
      <c r="U397" s="108">
        <v>-25126</v>
      </c>
      <c r="V397" s="108">
        <v>-16080</v>
      </c>
      <c r="W397" s="108">
        <v>-16608</v>
      </c>
      <c r="X397" s="108">
        <v>-197088</v>
      </c>
      <c r="Y397" s="108">
        <v>-72232</v>
      </c>
      <c r="Z397" s="108">
        <v>-60403</v>
      </c>
      <c r="AA397" s="108">
        <v>-638189</v>
      </c>
      <c r="AB397" s="108">
        <v>674280</v>
      </c>
      <c r="AC397" s="108">
        <v>-36667</v>
      </c>
      <c r="AD397" s="108">
        <v>0</v>
      </c>
      <c r="AE397" s="108">
        <v>-54000</v>
      </c>
      <c r="AF397" s="108">
        <v>0</v>
      </c>
      <c r="AG397" s="108">
        <v>-79680</v>
      </c>
      <c r="AH397" s="108">
        <v>-5721</v>
      </c>
      <c r="AI397" s="108">
        <v>0</v>
      </c>
      <c r="AJ397" s="108">
        <v>0</v>
      </c>
      <c r="AK397" s="108">
        <v>0</v>
      </c>
      <c r="AL397" s="108">
        <v>0</v>
      </c>
      <c r="AM397" s="108">
        <v>0</v>
      </c>
      <c r="AN397" s="108">
        <v>-43200</v>
      </c>
      <c r="AO397" s="108">
        <v>-54000</v>
      </c>
      <c r="AP397" s="108">
        <v>0</v>
      </c>
      <c r="AQ397" s="108">
        <v>0</v>
      </c>
      <c r="AR397" s="108">
        <v>0</v>
      </c>
      <c r="AS397" s="108">
        <v>0</v>
      </c>
      <c r="AT397" s="108">
        <v>0</v>
      </c>
      <c r="AU397" s="108">
        <v>-42000</v>
      </c>
      <c r="AV397" s="108">
        <v>-36000</v>
      </c>
      <c r="AW397" s="108">
        <v>0</v>
      </c>
      <c r="AX397" s="108">
        <v>0</v>
      </c>
      <c r="AY397" s="108">
        <v>0</v>
      </c>
      <c r="AZ397" s="108">
        <v>0</v>
      </c>
      <c r="BA397" s="108">
        <v>0</v>
      </c>
      <c r="BB397" s="108">
        <v>0</v>
      </c>
      <c r="BC397" s="108">
        <v>0</v>
      </c>
      <c r="BD397" s="108">
        <v>0</v>
      </c>
      <c r="BE397" s="108">
        <v>0</v>
      </c>
      <c r="BF397" s="108">
        <v>0</v>
      </c>
      <c r="BG397" s="108">
        <v>0</v>
      </c>
      <c r="BH397" s="108">
        <v>0</v>
      </c>
      <c r="BI397" s="108">
        <v>0</v>
      </c>
      <c r="BJ397" s="108">
        <v>0</v>
      </c>
      <c r="BK397" s="108">
        <v>0</v>
      </c>
      <c r="BL397" s="108">
        <v>0</v>
      </c>
      <c r="BM397" s="108">
        <v>0</v>
      </c>
      <c r="BN397" s="108">
        <v>0</v>
      </c>
      <c r="BO397" s="108">
        <v>0</v>
      </c>
      <c r="BP397" s="108">
        <v>0</v>
      </c>
      <c r="BQ397" s="108"/>
      <c r="BR397" s="108"/>
      <c r="BS397" s="108"/>
      <c r="BT397" s="108"/>
      <c r="BV397" s="108"/>
      <c r="BW397" s="108"/>
      <c r="BX397" s="108"/>
      <c r="BY397" s="108"/>
      <c r="BZ397" s="108"/>
      <c r="CA397" s="108"/>
      <c r="CB397" s="108"/>
      <c r="CC397" s="108"/>
      <c r="CD397" s="108"/>
      <c r="CE397" s="108"/>
      <c r="CF397" s="108"/>
      <c r="CG397" s="108"/>
    </row>
    <row r="398" spans="1:85" hidden="1" outlineLevel="3" x14ac:dyDescent="0.25">
      <c r="A398" s="106" t="s">
        <v>1753</v>
      </c>
      <c r="B398" s="106">
        <f t="shared" si="60"/>
        <v>8</v>
      </c>
      <c r="C398" s="106" t="s">
        <v>686</v>
      </c>
      <c r="D398" s="106" t="s">
        <v>687</v>
      </c>
      <c r="E398" s="107">
        <f t="shared" si="59"/>
        <v>0</v>
      </c>
      <c r="F398" s="107">
        <f t="shared" si="64"/>
        <v>0</v>
      </c>
      <c r="G398" s="107">
        <f t="shared" si="65"/>
        <v>-26400</v>
      </c>
      <c r="H398" s="108">
        <f t="shared" si="61"/>
        <v>0</v>
      </c>
      <c r="I398" s="108">
        <f t="shared" si="66"/>
        <v>0</v>
      </c>
      <c r="J398" s="108">
        <f t="shared" si="67"/>
        <v>0</v>
      </c>
      <c r="K398" s="108">
        <f t="shared" si="68"/>
        <v>0</v>
      </c>
      <c r="L398" s="150"/>
      <c r="M398" s="108">
        <v>0</v>
      </c>
      <c r="N398" s="108">
        <v>0</v>
      </c>
      <c r="O398" s="108">
        <v>0</v>
      </c>
      <c r="P398" s="108">
        <v>0</v>
      </c>
      <c r="Q398" s="108">
        <v>0</v>
      </c>
      <c r="R398" s="108">
        <v>0</v>
      </c>
      <c r="S398" s="108">
        <v>0</v>
      </c>
      <c r="T398" s="108">
        <v>0</v>
      </c>
      <c r="U398" s="108">
        <v>0</v>
      </c>
      <c r="V398" s="108">
        <v>0</v>
      </c>
      <c r="W398" s="108">
        <v>0</v>
      </c>
      <c r="X398" s="108">
        <v>0</v>
      </c>
      <c r="Y398" s="108">
        <v>0</v>
      </c>
      <c r="Z398" s="108">
        <v>0</v>
      </c>
      <c r="AA398" s="108">
        <v>0</v>
      </c>
      <c r="AB398" s="108">
        <v>0</v>
      </c>
      <c r="AC398" s="108">
        <v>0</v>
      </c>
      <c r="AD398" s="108">
        <v>0</v>
      </c>
      <c r="AE398" s="108">
        <v>0</v>
      </c>
      <c r="AF398" s="108">
        <v>0</v>
      </c>
      <c r="AG398" s="108">
        <v>0</v>
      </c>
      <c r="AH398" s="108">
        <v>0</v>
      </c>
      <c r="AI398" s="108">
        <v>0</v>
      </c>
      <c r="AJ398" s="108">
        <v>0</v>
      </c>
      <c r="AK398" s="108">
        <v>0</v>
      </c>
      <c r="AL398" s="108">
        <v>0</v>
      </c>
      <c r="AM398" s="108">
        <v>0</v>
      </c>
      <c r="AN398" s="108">
        <v>0</v>
      </c>
      <c r="AO398" s="108">
        <v>0</v>
      </c>
      <c r="AP398" s="108">
        <v>0</v>
      </c>
      <c r="AQ398" s="108">
        <v>0</v>
      </c>
      <c r="AR398" s="108">
        <v>0</v>
      </c>
      <c r="AS398" s="108">
        <v>0</v>
      </c>
      <c r="AT398" s="108">
        <v>0</v>
      </c>
      <c r="AU398" s="108">
        <v>0</v>
      </c>
      <c r="AV398" s="108">
        <v>-26400</v>
      </c>
      <c r="AW398" s="108">
        <v>0</v>
      </c>
      <c r="AX398" s="108">
        <v>0</v>
      </c>
      <c r="AY398" s="108">
        <v>0</v>
      </c>
      <c r="AZ398" s="108">
        <v>0</v>
      </c>
      <c r="BA398" s="108">
        <v>0</v>
      </c>
      <c r="BB398" s="108">
        <v>0</v>
      </c>
      <c r="BC398" s="108">
        <v>0</v>
      </c>
      <c r="BD398" s="108">
        <v>0</v>
      </c>
      <c r="BE398" s="108">
        <v>0</v>
      </c>
      <c r="BF398" s="108">
        <v>0</v>
      </c>
      <c r="BG398" s="108">
        <v>0</v>
      </c>
      <c r="BH398" s="108">
        <v>0</v>
      </c>
      <c r="BI398" s="108">
        <v>0</v>
      </c>
      <c r="BJ398" s="108">
        <v>0</v>
      </c>
      <c r="BK398" s="108">
        <v>0</v>
      </c>
      <c r="BL398" s="108">
        <v>0</v>
      </c>
      <c r="BM398" s="108">
        <v>0</v>
      </c>
      <c r="BN398" s="108">
        <v>0</v>
      </c>
      <c r="BO398" s="108">
        <v>0</v>
      </c>
      <c r="BP398" s="108">
        <v>0</v>
      </c>
      <c r="BQ398" s="108"/>
      <c r="BR398" s="108"/>
      <c r="BS398" s="108"/>
      <c r="BT398" s="108"/>
      <c r="BV398" s="108"/>
      <c r="BW398" s="108"/>
      <c r="BX398" s="108"/>
      <c r="BY398" s="108"/>
      <c r="BZ398" s="108"/>
      <c r="CA398" s="108"/>
      <c r="CB398" s="108"/>
      <c r="CC398" s="108"/>
      <c r="CD398" s="108"/>
      <c r="CE398" s="108"/>
      <c r="CF398" s="108"/>
      <c r="CG398" s="108"/>
    </row>
    <row r="399" spans="1:85" hidden="1" outlineLevel="3" x14ac:dyDescent="0.25">
      <c r="A399" s="105" t="s">
        <v>1753</v>
      </c>
      <c r="B399" s="105">
        <f t="shared" si="60"/>
        <v>6</v>
      </c>
      <c r="C399" s="105" t="s">
        <v>688</v>
      </c>
      <c r="D399" s="105" t="s">
        <v>689</v>
      </c>
      <c r="E399" s="26">
        <f t="shared" ref="E399:E463" si="69">X399</f>
        <v>-4146918</v>
      </c>
      <c r="F399" s="26">
        <f t="shared" si="64"/>
        <v>-8869168</v>
      </c>
      <c r="G399" s="26">
        <f t="shared" si="65"/>
        <v>-10261324</v>
      </c>
      <c r="H399" s="26">
        <f t="shared" si="61"/>
        <v>-24073426</v>
      </c>
      <c r="I399" s="26">
        <f t="shared" si="66"/>
        <v>-18089841</v>
      </c>
      <c r="J399" s="26">
        <f t="shared" si="67"/>
        <v>-17784473</v>
      </c>
      <c r="K399" s="26">
        <f t="shared" si="68"/>
        <v>0</v>
      </c>
      <c r="L399" s="150"/>
      <c r="M399" s="26">
        <v>-835463</v>
      </c>
      <c r="N399" s="26">
        <v>-1338945</v>
      </c>
      <c r="O399" s="26">
        <v>-1147896</v>
      </c>
      <c r="P399" s="26">
        <v>-1214798</v>
      </c>
      <c r="Q399" s="26">
        <v>-2518246</v>
      </c>
      <c r="R399" s="26">
        <v>-1333393</v>
      </c>
      <c r="S399" s="26">
        <v>-1022847</v>
      </c>
      <c r="T399" s="26">
        <v>-1301484</v>
      </c>
      <c r="U399" s="26">
        <v>-1190534</v>
      </c>
      <c r="V399" s="26">
        <v>-3298611</v>
      </c>
      <c r="W399" s="26">
        <v>-9407133</v>
      </c>
      <c r="X399" s="26">
        <v>-4146918</v>
      </c>
      <c r="Y399" s="26">
        <v>-2523424</v>
      </c>
      <c r="Z399" s="26">
        <v>-6730216</v>
      </c>
      <c r="AA399" s="26">
        <v>-5031900</v>
      </c>
      <c r="AB399" s="26">
        <v>-6177511</v>
      </c>
      <c r="AC399" s="26">
        <v>-3569178</v>
      </c>
      <c r="AD399" s="26">
        <v>-5197767</v>
      </c>
      <c r="AE399" s="26">
        <v>-5120551</v>
      </c>
      <c r="AF399" s="26">
        <v>-5576206</v>
      </c>
      <c r="AG399" s="26">
        <v>-4662079</v>
      </c>
      <c r="AH399" s="26">
        <v>-8843628</v>
      </c>
      <c r="AI399" s="26">
        <v>-5818893</v>
      </c>
      <c r="AJ399" s="26">
        <v>-8869168</v>
      </c>
      <c r="AK399" s="26">
        <v>-3161059</v>
      </c>
      <c r="AL399" s="26">
        <v>-7152614</v>
      </c>
      <c r="AM399" s="26">
        <v>-4551244</v>
      </c>
      <c r="AN399" s="26">
        <v>-7571236</v>
      </c>
      <c r="AO399" s="26">
        <v>-8895987</v>
      </c>
      <c r="AP399" s="26">
        <v>-7316129</v>
      </c>
      <c r="AQ399" s="26">
        <v>-5625424</v>
      </c>
      <c r="AR399" s="26">
        <v>-5406844</v>
      </c>
      <c r="AS399" s="26">
        <v>-5224561</v>
      </c>
      <c r="AT399" s="26">
        <v>-5757431</v>
      </c>
      <c r="AU399" s="26">
        <v>-6636292</v>
      </c>
      <c r="AV399" s="26">
        <v>-10261324</v>
      </c>
      <c r="AW399" s="26">
        <v>-4484412</v>
      </c>
      <c r="AX399" s="26">
        <v>-6085797</v>
      </c>
      <c r="AY399" s="26">
        <v>-8818235</v>
      </c>
      <c r="AZ399" s="26">
        <v>-8654767</v>
      </c>
      <c r="BA399" s="26">
        <v>-16849332</v>
      </c>
      <c r="BB399" s="26">
        <v>-22983066</v>
      </c>
      <c r="BC399" s="26">
        <v>-12910482</v>
      </c>
      <c r="BD399" s="26">
        <v>-18089841</v>
      </c>
      <c r="BE399" s="26">
        <v>-13493174</v>
      </c>
      <c r="BF399" s="26">
        <v>-21231540</v>
      </c>
      <c r="BG399" s="26">
        <v>-25295449</v>
      </c>
      <c r="BH399" s="26">
        <v>-24073426</v>
      </c>
      <c r="BI399" s="26">
        <v>-17615572</v>
      </c>
      <c r="BJ399" s="26">
        <v>-15941834</v>
      </c>
      <c r="BK399" s="26">
        <v>-19885834</v>
      </c>
      <c r="BL399" s="26">
        <v>-17273476</v>
      </c>
      <c r="BM399" s="26">
        <v>-34036013</v>
      </c>
      <c r="BN399" s="26">
        <v>-14455921</v>
      </c>
      <c r="BO399" s="26">
        <v>-12372292</v>
      </c>
      <c r="BP399" s="26">
        <v>-17784473</v>
      </c>
      <c r="BQ399" s="26"/>
      <c r="BR399" s="26"/>
      <c r="BS399" s="26"/>
      <c r="BT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</row>
    <row r="400" spans="1:85" hidden="1" outlineLevel="3" x14ac:dyDescent="0.25">
      <c r="A400" s="106" t="s">
        <v>1753</v>
      </c>
      <c r="B400" s="106">
        <f t="shared" si="60"/>
        <v>8</v>
      </c>
      <c r="C400" s="106" t="s">
        <v>690</v>
      </c>
      <c r="D400" s="106" t="s">
        <v>691</v>
      </c>
      <c r="E400" s="107">
        <f t="shared" si="69"/>
        <v>-2538527</v>
      </c>
      <c r="F400" s="107">
        <f t="shared" si="64"/>
        <v>-7806836</v>
      </c>
      <c r="G400" s="107">
        <f t="shared" si="65"/>
        <v>-4601778</v>
      </c>
      <c r="H400" s="108">
        <f t="shared" si="61"/>
        <v>-5146440</v>
      </c>
      <c r="I400" s="108">
        <f t="shared" si="66"/>
        <v>-4166443</v>
      </c>
      <c r="J400" s="108">
        <f t="shared" si="67"/>
        <v>-3627868</v>
      </c>
      <c r="K400" s="108">
        <f t="shared" si="68"/>
        <v>0</v>
      </c>
      <c r="L400" s="150"/>
      <c r="M400" s="108">
        <v>-835463</v>
      </c>
      <c r="N400" s="108">
        <v>-38653</v>
      </c>
      <c r="O400" s="108">
        <v>-831714</v>
      </c>
      <c r="P400" s="108">
        <v>-960120</v>
      </c>
      <c r="Q400" s="108">
        <v>-2117113</v>
      </c>
      <c r="R400" s="108">
        <v>-441855</v>
      </c>
      <c r="S400" s="108">
        <v>-563595</v>
      </c>
      <c r="T400" s="108">
        <v>-554754</v>
      </c>
      <c r="U400" s="108">
        <v>-584232</v>
      </c>
      <c r="V400" s="108">
        <v>-2826334</v>
      </c>
      <c r="W400" s="108">
        <v>-8836712</v>
      </c>
      <c r="X400" s="108">
        <v>-2538527</v>
      </c>
      <c r="Y400" s="108">
        <v>-1469651</v>
      </c>
      <c r="Z400" s="108">
        <v>-6280602</v>
      </c>
      <c r="AA400" s="108">
        <v>-4608849</v>
      </c>
      <c r="AB400" s="108">
        <v>-5128705</v>
      </c>
      <c r="AC400" s="108">
        <v>-3143577</v>
      </c>
      <c r="AD400" s="108">
        <v>-5003715</v>
      </c>
      <c r="AE400" s="108">
        <v>-3040492</v>
      </c>
      <c r="AF400" s="108">
        <v>-4695176</v>
      </c>
      <c r="AG400" s="108">
        <v>-3601787</v>
      </c>
      <c r="AH400" s="108">
        <v>-7959261</v>
      </c>
      <c r="AI400" s="108">
        <v>-3466175</v>
      </c>
      <c r="AJ400" s="108">
        <v>-7806836</v>
      </c>
      <c r="AK400" s="108">
        <v>-2832470</v>
      </c>
      <c r="AL400" s="108">
        <v>-6881132</v>
      </c>
      <c r="AM400" s="108">
        <v>-4432214</v>
      </c>
      <c r="AN400" s="108">
        <v>-6915963</v>
      </c>
      <c r="AO400" s="108">
        <v>-8620665</v>
      </c>
      <c r="AP400" s="108">
        <v>-6984200</v>
      </c>
      <c r="AQ400" s="108">
        <v>-4370974</v>
      </c>
      <c r="AR400" s="108">
        <v>-4828533</v>
      </c>
      <c r="AS400" s="108">
        <v>-3689555</v>
      </c>
      <c r="AT400" s="108">
        <v>-4483924</v>
      </c>
      <c r="AU400" s="108">
        <v>-5531114</v>
      </c>
      <c r="AV400" s="108">
        <v>-4601778</v>
      </c>
      <c r="AW400" s="108">
        <v>-3532316</v>
      </c>
      <c r="AX400" s="108">
        <v>-3629129</v>
      </c>
      <c r="AY400" s="108">
        <v>-4065445</v>
      </c>
      <c r="AZ400" s="108">
        <v>-4678403</v>
      </c>
      <c r="BA400" s="108">
        <v>-3987978</v>
      </c>
      <c r="BB400" s="108">
        <v>-8191660</v>
      </c>
      <c r="BC400" s="108">
        <v>-4388631</v>
      </c>
      <c r="BD400" s="108">
        <v>-4166443</v>
      </c>
      <c r="BE400" s="108">
        <v>-4130150</v>
      </c>
      <c r="BF400" s="108">
        <v>-3647224</v>
      </c>
      <c r="BG400" s="108">
        <v>-5081712</v>
      </c>
      <c r="BH400" s="108">
        <v>-5146440</v>
      </c>
      <c r="BI400" s="108">
        <v>-4029731</v>
      </c>
      <c r="BJ400" s="108">
        <v>-3357049</v>
      </c>
      <c r="BK400" s="108">
        <v>-5499003</v>
      </c>
      <c r="BL400" s="108">
        <v>-4917522</v>
      </c>
      <c r="BM400" s="108">
        <v>-4375067</v>
      </c>
      <c r="BN400" s="108">
        <v>-4361443</v>
      </c>
      <c r="BO400" s="108">
        <v>-4253709</v>
      </c>
      <c r="BP400" s="108">
        <v>-3627868</v>
      </c>
      <c r="BQ400" s="108"/>
      <c r="BR400" s="108"/>
      <c r="BS400" s="108"/>
      <c r="BT400" s="108"/>
      <c r="BV400" s="108"/>
      <c r="BW400" s="108"/>
      <c r="BX400" s="108"/>
      <c r="BY400" s="108"/>
      <c r="BZ400" s="108"/>
      <c r="CA400" s="108"/>
      <c r="CB400" s="108"/>
      <c r="CC400" s="108"/>
      <c r="CD400" s="108"/>
      <c r="CE400" s="108"/>
      <c r="CF400" s="108"/>
      <c r="CG400" s="108"/>
    </row>
    <row r="401" spans="1:85" hidden="1" outlineLevel="3" x14ac:dyDescent="0.25">
      <c r="A401" s="106" t="s">
        <v>1753</v>
      </c>
      <c r="B401" s="106">
        <f t="shared" ref="B401:B466" si="70">LEN(C401)</f>
        <v>8</v>
      </c>
      <c r="C401" s="106" t="s">
        <v>692</v>
      </c>
      <c r="D401" s="106" t="s">
        <v>693</v>
      </c>
      <c r="E401" s="107">
        <f t="shared" si="69"/>
        <v>-1608391</v>
      </c>
      <c r="F401" s="107">
        <f t="shared" si="64"/>
        <v>-939262</v>
      </c>
      <c r="G401" s="107">
        <f t="shared" si="65"/>
        <v>-164307</v>
      </c>
      <c r="H401" s="108">
        <f t="shared" si="61"/>
        <v>-1106132</v>
      </c>
      <c r="I401" s="108">
        <f t="shared" si="66"/>
        <v>-703401</v>
      </c>
      <c r="J401" s="108">
        <f t="shared" si="67"/>
        <v>-1222118</v>
      </c>
      <c r="K401" s="108">
        <f t="shared" si="68"/>
        <v>0</v>
      </c>
      <c r="L401" s="150"/>
      <c r="M401" s="108">
        <v>0</v>
      </c>
      <c r="N401" s="108">
        <v>-1300292</v>
      </c>
      <c r="O401" s="108">
        <v>-316182</v>
      </c>
      <c r="P401" s="108">
        <v>-254678</v>
      </c>
      <c r="Q401" s="108">
        <v>-401133</v>
      </c>
      <c r="R401" s="108">
        <v>-891538</v>
      </c>
      <c r="S401" s="108">
        <v>-459252</v>
      </c>
      <c r="T401" s="108">
        <v>-746730</v>
      </c>
      <c r="U401" s="108">
        <v>-606302</v>
      </c>
      <c r="V401" s="108">
        <v>-472277</v>
      </c>
      <c r="W401" s="108">
        <v>-570421</v>
      </c>
      <c r="X401" s="108">
        <v>-1608391</v>
      </c>
      <c r="Y401" s="108">
        <v>-1053773</v>
      </c>
      <c r="Z401" s="108">
        <v>-449614</v>
      </c>
      <c r="AA401" s="108">
        <v>-423051</v>
      </c>
      <c r="AB401" s="108">
        <v>-1048806</v>
      </c>
      <c r="AC401" s="108">
        <v>-425601</v>
      </c>
      <c r="AD401" s="108">
        <v>-194052</v>
      </c>
      <c r="AE401" s="108">
        <v>-2080059</v>
      </c>
      <c r="AF401" s="108">
        <v>-881030</v>
      </c>
      <c r="AG401" s="108">
        <v>-899907</v>
      </c>
      <c r="AH401" s="108">
        <v>-460332</v>
      </c>
      <c r="AI401" s="108">
        <v>-283442</v>
      </c>
      <c r="AJ401" s="108">
        <v>-939262</v>
      </c>
      <c r="AK401" s="108">
        <v>-328589</v>
      </c>
      <c r="AL401" s="108">
        <v>-271482</v>
      </c>
      <c r="AM401" s="108">
        <v>-119030</v>
      </c>
      <c r="AN401" s="108">
        <v>-643993</v>
      </c>
      <c r="AO401" s="108">
        <v>-220262</v>
      </c>
      <c r="AP401" s="108">
        <v>-128401</v>
      </c>
      <c r="AQ401" s="108">
        <v>-847875</v>
      </c>
      <c r="AR401" s="108">
        <v>-350647</v>
      </c>
      <c r="AS401" s="108">
        <v>-371666</v>
      </c>
      <c r="AT401" s="108">
        <v>-902714</v>
      </c>
      <c r="AU401" s="108">
        <v>-184638</v>
      </c>
      <c r="AV401" s="108">
        <v>-164307</v>
      </c>
      <c r="AW401" s="108">
        <v>-195252</v>
      </c>
      <c r="AX401" s="108">
        <v>87931</v>
      </c>
      <c r="AY401" s="108">
        <v>-348996</v>
      </c>
      <c r="AZ401" s="108">
        <v>-350022</v>
      </c>
      <c r="BA401" s="108">
        <v>-753275</v>
      </c>
      <c r="BB401" s="108">
        <v>-608798</v>
      </c>
      <c r="BC401" s="108">
        <v>-390938</v>
      </c>
      <c r="BD401" s="108">
        <v>-703401</v>
      </c>
      <c r="BE401" s="108">
        <v>-608339</v>
      </c>
      <c r="BF401" s="108">
        <v>-924987</v>
      </c>
      <c r="BG401" s="108">
        <v>-1627710</v>
      </c>
      <c r="BH401" s="108">
        <v>-1106132</v>
      </c>
      <c r="BI401" s="108">
        <v>-756390</v>
      </c>
      <c r="BJ401" s="108">
        <v>-977996</v>
      </c>
      <c r="BK401" s="108">
        <v>-626705</v>
      </c>
      <c r="BL401" s="108">
        <v>-510791</v>
      </c>
      <c r="BM401" s="108">
        <v>-407771</v>
      </c>
      <c r="BN401" s="108">
        <v>-1346821</v>
      </c>
      <c r="BO401" s="108">
        <v>-494060</v>
      </c>
      <c r="BP401" s="108">
        <v>-1222118</v>
      </c>
      <c r="BQ401" s="108"/>
      <c r="BR401" s="108"/>
      <c r="BS401" s="108"/>
      <c r="BT401" s="108"/>
      <c r="BV401" s="108"/>
      <c r="BW401" s="108"/>
      <c r="BX401" s="108"/>
      <c r="BY401" s="108"/>
      <c r="BZ401" s="108"/>
      <c r="CA401" s="108"/>
      <c r="CB401" s="108"/>
      <c r="CC401" s="108"/>
      <c r="CD401" s="108"/>
      <c r="CE401" s="108"/>
      <c r="CF401" s="108"/>
      <c r="CG401" s="108"/>
    </row>
    <row r="402" spans="1:85" hidden="1" outlineLevel="3" x14ac:dyDescent="0.25">
      <c r="A402" s="106" t="s">
        <v>1753</v>
      </c>
      <c r="B402" s="106">
        <f t="shared" si="70"/>
        <v>8</v>
      </c>
      <c r="C402" s="106" t="s">
        <v>694</v>
      </c>
      <c r="D402" s="106" t="s">
        <v>695</v>
      </c>
      <c r="E402" s="107">
        <f t="shared" si="69"/>
        <v>0</v>
      </c>
      <c r="F402" s="107">
        <f t="shared" si="64"/>
        <v>-123070</v>
      </c>
      <c r="G402" s="107">
        <f t="shared" si="65"/>
        <v>-5495239</v>
      </c>
      <c r="H402" s="108">
        <f t="shared" ref="H402:H467" si="71">BH402</f>
        <v>-17820854</v>
      </c>
      <c r="I402" s="108">
        <f t="shared" si="66"/>
        <v>-13219997</v>
      </c>
      <c r="J402" s="108">
        <f t="shared" si="67"/>
        <v>-12934487</v>
      </c>
      <c r="K402" s="108">
        <f t="shared" si="68"/>
        <v>0</v>
      </c>
      <c r="L402" s="150"/>
      <c r="M402" s="108">
        <v>0</v>
      </c>
      <c r="N402" s="108">
        <v>0</v>
      </c>
      <c r="O402" s="108">
        <v>0</v>
      </c>
      <c r="P402" s="108">
        <v>0</v>
      </c>
      <c r="Q402" s="108">
        <v>0</v>
      </c>
      <c r="R402" s="108">
        <v>0</v>
      </c>
      <c r="S402" s="108">
        <v>0</v>
      </c>
      <c r="T402" s="108">
        <v>0</v>
      </c>
      <c r="U402" s="108">
        <v>0</v>
      </c>
      <c r="V402" s="108">
        <v>0</v>
      </c>
      <c r="W402" s="108">
        <v>0</v>
      </c>
      <c r="X402" s="108">
        <v>0</v>
      </c>
      <c r="Y402" s="108">
        <v>0</v>
      </c>
      <c r="Z402" s="108">
        <v>0</v>
      </c>
      <c r="AA402" s="108">
        <v>0</v>
      </c>
      <c r="AB402" s="108">
        <v>0</v>
      </c>
      <c r="AC402" s="108">
        <v>0</v>
      </c>
      <c r="AD402" s="108">
        <v>0</v>
      </c>
      <c r="AE402" s="108">
        <v>0</v>
      </c>
      <c r="AF402" s="108">
        <v>0</v>
      </c>
      <c r="AG402" s="108">
        <v>-160385</v>
      </c>
      <c r="AH402" s="108">
        <v>-424035</v>
      </c>
      <c r="AI402" s="108">
        <v>-2069276</v>
      </c>
      <c r="AJ402" s="108">
        <v>-123070</v>
      </c>
      <c r="AK402" s="108">
        <v>0</v>
      </c>
      <c r="AL402" s="108">
        <v>0</v>
      </c>
      <c r="AM402" s="108">
        <v>0</v>
      </c>
      <c r="AN402" s="108">
        <v>-11280</v>
      </c>
      <c r="AO402" s="108">
        <v>-55060</v>
      </c>
      <c r="AP402" s="108">
        <v>-203528</v>
      </c>
      <c r="AQ402" s="108">
        <v>-406575</v>
      </c>
      <c r="AR402" s="108">
        <v>-227664</v>
      </c>
      <c r="AS402" s="108">
        <v>-1163340</v>
      </c>
      <c r="AT402" s="108">
        <v>-370793</v>
      </c>
      <c r="AU402" s="108">
        <v>-920540</v>
      </c>
      <c r="AV402" s="108">
        <v>-5495239</v>
      </c>
      <c r="AW402" s="108">
        <v>-756844</v>
      </c>
      <c r="AX402" s="108">
        <v>-2544599</v>
      </c>
      <c r="AY402" s="108">
        <v>-4403794</v>
      </c>
      <c r="AZ402" s="108">
        <v>-3626342</v>
      </c>
      <c r="BA402" s="108">
        <v>-12108079</v>
      </c>
      <c r="BB402" s="108">
        <v>-14182608</v>
      </c>
      <c r="BC402" s="108">
        <v>-8130913</v>
      </c>
      <c r="BD402" s="108">
        <v>-13219997</v>
      </c>
      <c r="BE402" s="108">
        <v>-8754685</v>
      </c>
      <c r="BF402" s="108">
        <v>-16659329</v>
      </c>
      <c r="BG402" s="108">
        <v>-18586027</v>
      </c>
      <c r="BH402" s="108">
        <v>-17820854</v>
      </c>
      <c r="BI402" s="108">
        <v>-12829451</v>
      </c>
      <c r="BJ402" s="108">
        <v>-11606789</v>
      </c>
      <c r="BK402" s="108">
        <v>-13760126</v>
      </c>
      <c r="BL402" s="108">
        <v>-11845163</v>
      </c>
      <c r="BM402" s="108">
        <v>-29253175</v>
      </c>
      <c r="BN402" s="108">
        <v>-8747657</v>
      </c>
      <c r="BO402" s="108">
        <v>-7624523</v>
      </c>
      <c r="BP402" s="108">
        <v>-12934487</v>
      </c>
      <c r="BQ402" s="108"/>
      <c r="BR402" s="108"/>
      <c r="BS402" s="108"/>
      <c r="BT402" s="108"/>
      <c r="BV402" s="108"/>
      <c r="BW402" s="108"/>
      <c r="BX402" s="108"/>
      <c r="BY402" s="108"/>
      <c r="BZ402" s="108"/>
      <c r="CA402" s="108"/>
      <c r="CB402" s="108"/>
      <c r="CC402" s="108"/>
      <c r="CD402" s="108"/>
      <c r="CE402" s="108"/>
      <c r="CF402" s="108"/>
      <c r="CG402" s="108"/>
    </row>
    <row r="403" spans="1:85" hidden="1" outlineLevel="3" x14ac:dyDescent="0.25">
      <c r="A403" s="105" t="s">
        <v>1753</v>
      </c>
      <c r="B403" s="105">
        <f t="shared" si="70"/>
        <v>6</v>
      </c>
      <c r="C403" s="105" t="s">
        <v>696</v>
      </c>
      <c r="D403" s="105" t="s">
        <v>697</v>
      </c>
      <c r="E403" s="26">
        <f t="shared" si="69"/>
        <v>-1696405</v>
      </c>
      <c r="F403" s="26">
        <f t="shared" si="64"/>
        <v>0</v>
      </c>
      <c r="G403" s="26">
        <f t="shared" si="65"/>
        <v>0</v>
      </c>
      <c r="H403" s="26">
        <f t="shared" si="71"/>
        <v>0</v>
      </c>
      <c r="I403" s="26">
        <f t="shared" si="66"/>
        <v>0</v>
      </c>
      <c r="J403" s="26">
        <f t="shared" si="67"/>
        <v>0</v>
      </c>
      <c r="K403" s="26">
        <f t="shared" si="68"/>
        <v>0</v>
      </c>
      <c r="L403" s="150"/>
      <c r="M403" s="26">
        <v>0</v>
      </c>
      <c r="N403" s="26">
        <v>-1296694</v>
      </c>
      <c r="O403" s="26">
        <v>-2555952</v>
      </c>
      <c r="P403" s="26">
        <v>-1211093</v>
      </c>
      <c r="Q403" s="26">
        <v>-1176016</v>
      </c>
      <c r="R403" s="26">
        <v>-1192825</v>
      </c>
      <c r="S403" s="26">
        <v>-1178419</v>
      </c>
      <c r="T403" s="26">
        <v>-1216559</v>
      </c>
      <c r="U403" s="26">
        <v>0</v>
      </c>
      <c r="V403" s="26">
        <v>0</v>
      </c>
      <c r="W403" s="26">
        <v>0</v>
      </c>
      <c r="X403" s="26">
        <v>-1696405</v>
      </c>
      <c r="Y403" s="26">
        <v>0</v>
      </c>
      <c r="Z403" s="26">
        <v>0</v>
      </c>
      <c r="AA403" s="26">
        <v>0</v>
      </c>
      <c r="AB403" s="26">
        <v>0</v>
      </c>
      <c r="AC403" s="26">
        <v>0</v>
      </c>
      <c r="AD403" s="26">
        <v>0</v>
      </c>
      <c r="AE403" s="26">
        <v>0</v>
      </c>
      <c r="AF403" s="26">
        <v>0</v>
      </c>
      <c r="AG403" s="26">
        <v>0</v>
      </c>
      <c r="AH403" s="26">
        <v>0</v>
      </c>
      <c r="AI403" s="26">
        <v>-10748663.630000001</v>
      </c>
      <c r="AJ403" s="26">
        <v>0</v>
      </c>
      <c r="AK403" s="26">
        <v>0</v>
      </c>
      <c r="AL403" s="26">
        <v>0</v>
      </c>
      <c r="AM403" s="26">
        <v>0</v>
      </c>
      <c r="AN403" s="26">
        <v>0</v>
      </c>
      <c r="AO403" s="26">
        <v>0</v>
      </c>
      <c r="AP403" s="26">
        <v>0</v>
      </c>
      <c r="AQ403" s="26">
        <v>0</v>
      </c>
      <c r="AR403" s="26">
        <v>0</v>
      </c>
      <c r="AS403" s="26">
        <v>0</v>
      </c>
      <c r="AT403" s="26">
        <v>0</v>
      </c>
      <c r="AU403" s="26">
        <v>0</v>
      </c>
      <c r="AV403" s="26">
        <v>0</v>
      </c>
      <c r="AW403" s="26">
        <v>-5632867</v>
      </c>
      <c r="AX403" s="26">
        <v>0</v>
      </c>
      <c r="AY403" s="26">
        <v>0</v>
      </c>
      <c r="AZ403" s="26">
        <v>0</v>
      </c>
      <c r="BA403" s="26">
        <v>0</v>
      </c>
      <c r="BB403" s="26">
        <v>0</v>
      </c>
      <c r="BC403" s="26">
        <v>0</v>
      </c>
      <c r="BD403" s="26">
        <v>0</v>
      </c>
      <c r="BE403" s="26">
        <v>0</v>
      </c>
      <c r="BF403" s="26">
        <v>0</v>
      </c>
      <c r="BG403" s="26">
        <v>0</v>
      </c>
      <c r="BH403" s="26">
        <v>0</v>
      </c>
      <c r="BI403" s="26">
        <v>0</v>
      </c>
      <c r="BJ403" s="26">
        <v>0</v>
      </c>
      <c r="BK403" s="26">
        <v>0</v>
      </c>
      <c r="BL403" s="26">
        <v>0</v>
      </c>
      <c r="BM403" s="26">
        <v>0</v>
      </c>
      <c r="BN403" s="26">
        <v>0</v>
      </c>
      <c r="BO403" s="26">
        <v>-2239236</v>
      </c>
      <c r="BP403" s="26">
        <v>0</v>
      </c>
      <c r="BQ403" s="26"/>
      <c r="BR403" s="26"/>
      <c r="BS403" s="26"/>
      <c r="BT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</row>
    <row r="404" spans="1:85" hidden="1" outlineLevel="2" collapsed="1" x14ac:dyDescent="0.25">
      <c r="A404" s="103" t="s">
        <v>1753</v>
      </c>
      <c r="B404" s="103">
        <f t="shared" si="70"/>
        <v>4</v>
      </c>
      <c r="C404" s="103" t="s">
        <v>698</v>
      </c>
      <c r="D404" s="103" t="s">
        <v>699</v>
      </c>
      <c r="E404" s="104">
        <f t="shared" si="69"/>
        <v>-5679126</v>
      </c>
      <c r="F404" s="104">
        <f t="shared" si="64"/>
        <v>-9114413</v>
      </c>
      <c r="G404" s="104">
        <f t="shared" si="65"/>
        <v>-36198993</v>
      </c>
      <c r="H404" s="104">
        <f t="shared" si="71"/>
        <v>-97570745</v>
      </c>
      <c r="I404" s="104">
        <f t="shared" si="66"/>
        <v>-62120756</v>
      </c>
      <c r="J404" s="104">
        <f t="shared" si="67"/>
        <v>-18679775</v>
      </c>
      <c r="K404" s="104">
        <f t="shared" si="68"/>
        <v>0</v>
      </c>
      <c r="L404" s="150"/>
      <c r="M404" s="104">
        <v>-11803937</v>
      </c>
      <c r="N404" s="104">
        <v>-12375552</v>
      </c>
      <c r="O404" s="104">
        <v>-12079697</v>
      </c>
      <c r="P404" s="104">
        <v>-12705456</v>
      </c>
      <c r="Q404" s="104">
        <v>-775329</v>
      </c>
      <c r="R404" s="104">
        <v>-1533577</v>
      </c>
      <c r="S404" s="104">
        <v>-622613</v>
      </c>
      <c r="T404" s="104">
        <v>-1251533</v>
      </c>
      <c r="U404" s="104">
        <v>-818809</v>
      </c>
      <c r="V404" s="104">
        <v>-3137997</v>
      </c>
      <c r="W404" s="104">
        <v>-3841752</v>
      </c>
      <c r="X404" s="104">
        <v>-5679126</v>
      </c>
      <c r="Y404" s="104">
        <v>-1107527</v>
      </c>
      <c r="Z404" s="104">
        <v>-3336711</v>
      </c>
      <c r="AA404" s="104">
        <v>-1804354</v>
      </c>
      <c r="AB404" s="104">
        <v>-4247731</v>
      </c>
      <c r="AC404" s="104">
        <v>-1308155</v>
      </c>
      <c r="AD404" s="104">
        <v>-3659651</v>
      </c>
      <c r="AE404" s="104">
        <v>-2168464</v>
      </c>
      <c r="AF404" s="104">
        <v>-4573201</v>
      </c>
      <c r="AG404" s="104">
        <v>-3311878</v>
      </c>
      <c r="AH404" s="104">
        <v>-8807594</v>
      </c>
      <c r="AI404" s="104">
        <v>-3917061</v>
      </c>
      <c r="AJ404" s="104">
        <v>-9114413</v>
      </c>
      <c r="AK404" s="104">
        <v>-993544</v>
      </c>
      <c r="AL404" s="104">
        <v>-4339561</v>
      </c>
      <c r="AM404" s="104">
        <v>-2031288</v>
      </c>
      <c r="AN404" s="104">
        <v>-6403458</v>
      </c>
      <c r="AO404" s="104">
        <v>-3289265</v>
      </c>
      <c r="AP404" s="104">
        <v>-9520729</v>
      </c>
      <c r="AQ404" s="104">
        <v>-5911015</v>
      </c>
      <c r="AR404" s="104">
        <v>-10517272</v>
      </c>
      <c r="AS404" s="104">
        <v>-11350300</v>
      </c>
      <c r="AT404" s="104">
        <v>-19599729</v>
      </c>
      <c r="AU404" s="104">
        <v>-10412247</v>
      </c>
      <c r="AV404" s="104">
        <v>-36198993</v>
      </c>
      <c r="AW404" s="104">
        <v>-2143207</v>
      </c>
      <c r="AX404" s="104">
        <v>-18038862</v>
      </c>
      <c r="AY404" s="104">
        <v>-18827778</v>
      </c>
      <c r="AZ404" s="104">
        <v>-37155974</v>
      </c>
      <c r="BA404" s="104">
        <v>-23131088</v>
      </c>
      <c r="BB404" s="104">
        <v>-40560394</v>
      </c>
      <c r="BC404" s="104">
        <v>-18947175</v>
      </c>
      <c r="BD404" s="104">
        <v>-62120756</v>
      </c>
      <c r="BE404" s="104">
        <v>-37045804</v>
      </c>
      <c r="BF404" s="104">
        <v>-98472233</v>
      </c>
      <c r="BG404" s="104">
        <v>-44446945</v>
      </c>
      <c r="BH404" s="104">
        <v>-97570745</v>
      </c>
      <c r="BI404" s="104">
        <v>-27686740</v>
      </c>
      <c r="BJ404" s="104">
        <v>-65036941</v>
      </c>
      <c r="BK404" s="104">
        <v>-16515027</v>
      </c>
      <c r="BL404" s="104">
        <v>-36703098</v>
      </c>
      <c r="BM404" s="104">
        <v>-21313876</v>
      </c>
      <c r="BN404" s="104">
        <v>-37620626</v>
      </c>
      <c r="BO404" s="104">
        <v>-12296597</v>
      </c>
      <c r="BP404" s="104">
        <v>-18679775</v>
      </c>
      <c r="BQ404" s="104"/>
      <c r="BR404" s="104"/>
      <c r="BS404" s="104"/>
      <c r="BT404" s="104"/>
      <c r="BU404" s="24" t="s">
        <v>2007</v>
      </c>
      <c r="BV404" s="144"/>
      <c r="BW404" s="144"/>
      <c r="BX404" s="144"/>
      <c r="BY404" s="144"/>
      <c r="BZ404" s="144"/>
      <c r="CA404" s="144"/>
      <c r="CB404" s="144"/>
      <c r="CC404" s="144"/>
      <c r="CD404" s="144"/>
      <c r="CE404" s="144"/>
      <c r="CF404" s="144"/>
      <c r="CG404" s="144"/>
    </row>
    <row r="405" spans="1:85" hidden="1" outlineLevel="3" x14ac:dyDescent="0.25">
      <c r="A405" s="105" t="s">
        <v>1753</v>
      </c>
      <c r="B405" s="105">
        <f t="shared" si="70"/>
        <v>6</v>
      </c>
      <c r="C405" s="105" t="s">
        <v>700</v>
      </c>
      <c r="D405" s="105" t="s">
        <v>701</v>
      </c>
      <c r="E405" s="26">
        <f t="shared" si="69"/>
        <v>-5679126</v>
      </c>
      <c r="F405" s="26">
        <f t="shared" si="64"/>
        <v>-9114413</v>
      </c>
      <c r="G405" s="26">
        <f t="shared" si="65"/>
        <v>-36198993</v>
      </c>
      <c r="H405" s="26">
        <f t="shared" si="71"/>
        <v>-97570745</v>
      </c>
      <c r="I405" s="26">
        <f t="shared" si="66"/>
        <v>-62120756</v>
      </c>
      <c r="J405" s="26">
        <f t="shared" si="67"/>
        <v>-18679775</v>
      </c>
      <c r="K405" s="26">
        <f t="shared" si="68"/>
        <v>0</v>
      </c>
      <c r="L405" s="150"/>
      <c r="M405" s="26">
        <v>-11803937</v>
      </c>
      <c r="N405" s="26">
        <v>-12375552</v>
      </c>
      <c r="O405" s="26">
        <v>-12079697</v>
      </c>
      <c r="P405" s="26">
        <v>-12705456</v>
      </c>
      <c r="Q405" s="26">
        <v>-775329</v>
      </c>
      <c r="R405" s="26">
        <v>-1533577</v>
      </c>
      <c r="S405" s="26">
        <v>-622613</v>
      </c>
      <c r="T405" s="26">
        <v>-1251533</v>
      </c>
      <c r="U405" s="26">
        <v>-818809</v>
      </c>
      <c r="V405" s="26">
        <v>-3137997</v>
      </c>
      <c r="W405" s="26">
        <v>-3841752</v>
      </c>
      <c r="X405" s="26">
        <v>-5679126</v>
      </c>
      <c r="Y405" s="26">
        <v>-1107527</v>
      </c>
      <c r="Z405" s="26">
        <v>-3336711</v>
      </c>
      <c r="AA405" s="26">
        <v>-1804354</v>
      </c>
      <c r="AB405" s="26">
        <v>-4247731</v>
      </c>
      <c r="AC405" s="26">
        <v>-1308155</v>
      </c>
      <c r="AD405" s="26">
        <v>-3659651</v>
      </c>
      <c r="AE405" s="26">
        <v>-2168464</v>
      </c>
      <c r="AF405" s="26">
        <v>-4573201</v>
      </c>
      <c r="AG405" s="26">
        <v>-3311878</v>
      </c>
      <c r="AH405" s="26">
        <v>-8807594</v>
      </c>
      <c r="AI405" s="26">
        <v>-3917061</v>
      </c>
      <c r="AJ405" s="26">
        <v>-9114413</v>
      </c>
      <c r="AK405" s="26">
        <v>-993544</v>
      </c>
      <c r="AL405" s="26">
        <v>-4339561</v>
      </c>
      <c r="AM405" s="26">
        <v>-2031288</v>
      </c>
      <c r="AN405" s="26">
        <v>-6403458</v>
      </c>
      <c r="AO405" s="26">
        <v>-3289265</v>
      </c>
      <c r="AP405" s="26">
        <v>-9520729</v>
      </c>
      <c r="AQ405" s="26">
        <v>-5911015</v>
      </c>
      <c r="AR405" s="26">
        <v>-10517272</v>
      </c>
      <c r="AS405" s="26">
        <v>-11350300</v>
      </c>
      <c r="AT405" s="26">
        <v>-19599729</v>
      </c>
      <c r="AU405" s="26">
        <v>-10412247</v>
      </c>
      <c r="AV405" s="26">
        <v>-36198993</v>
      </c>
      <c r="AW405" s="26">
        <v>-2143207</v>
      </c>
      <c r="AX405" s="26">
        <v>-18038862</v>
      </c>
      <c r="AY405" s="26">
        <v>-18827778</v>
      </c>
      <c r="AZ405" s="26">
        <v>-37155974</v>
      </c>
      <c r="BA405" s="26">
        <v>-23131088</v>
      </c>
      <c r="BB405" s="26">
        <v>-40560394</v>
      </c>
      <c r="BC405" s="26">
        <v>-18947175</v>
      </c>
      <c r="BD405" s="26">
        <v>-62120756</v>
      </c>
      <c r="BE405" s="26">
        <v>-37045804</v>
      </c>
      <c r="BF405" s="26">
        <v>-98472233</v>
      </c>
      <c r="BG405" s="26">
        <v>-44446945</v>
      </c>
      <c r="BH405" s="26">
        <v>-97570745</v>
      </c>
      <c r="BI405" s="26">
        <v>-27686740</v>
      </c>
      <c r="BJ405" s="26">
        <v>-65036941</v>
      </c>
      <c r="BK405" s="26">
        <v>-16515027</v>
      </c>
      <c r="BL405" s="26">
        <v>-36703098</v>
      </c>
      <c r="BM405" s="26">
        <v>-21313876</v>
      </c>
      <c r="BN405" s="26">
        <v>-37620626</v>
      </c>
      <c r="BO405" s="26">
        <v>-12296597</v>
      </c>
      <c r="BP405" s="26">
        <v>-18679775</v>
      </c>
      <c r="BQ405" s="26"/>
      <c r="BR405" s="26"/>
      <c r="BS405" s="26"/>
      <c r="BT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</row>
    <row r="406" spans="1:85" hidden="1" outlineLevel="3" x14ac:dyDescent="0.25">
      <c r="A406" s="106" t="s">
        <v>1753</v>
      </c>
      <c r="B406" s="106">
        <f t="shared" si="70"/>
        <v>8</v>
      </c>
      <c r="C406" s="106" t="s">
        <v>702</v>
      </c>
      <c r="D406" s="106" t="s">
        <v>703</v>
      </c>
      <c r="E406" s="107">
        <f t="shared" si="69"/>
        <v>-6836</v>
      </c>
      <c r="F406" s="107">
        <f t="shared" si="64"/>
        <v>-48191</v>
      </c>
      <c r="G406" s="107">
        <f t="shared" si="65"/>
        <v>-980</v>
      </c>
      <c r="H406" s="108">
        <f t="shared" si="71"/>
        <v>-69194</v>
      </c>
      <c r="I406" s="108">
        <f t="shared" si="66"/>
        <v>-51134</v>
      </c>
      <c r="J406" s="108">
        <f t="shared" si="67"/>
        <v>-81097</v>
      </c>
      <c r="K406" s="108">
        <f t="shared" si="68"/>
        <v>0</v>
      </c>
      <c r="L406" s="150"/>
      <c r="M406" s="108">
        <v>-3052</v>
      </c>
      <c r="N406" s="108">
        <v>-8742</v>
      </c>
      <c r="O406" s="108">
        <v>-951</v>
      </c>
      <c r="P406" s="108">
        <v>-6285</v>
      </c>
      <c r="Q406" s="108">
        <v>-3986</v>
      </c>
      <c r="R406" s="108">
        <v>-12589</v>
      </c>
      <c r="S406" s="108">
        <v>-6195</v>
      </c>
      <c r="T406" s="108">
        <v>-7646</v>
      </c>
      <c r="U406" s="108">
        <v>-5452</v>
      </c>
      <c r="V406" s="108">
        <v>-8140</v>
      </c>
      <c r="W406" s="108">
        <v>-4216</v>
      </c>
      <c r="X406" s="108">
        <v>-6836</v>
      </c>
      <c r="Y406" s="108">
        <v>-1907</v>
      </c>
      <c r="Z406" s="108">
        <v>-3623</v>
      </c>
      <c r="AA406" s="108">
        <v>-2701</v>
      </c>
      <c r="AB406" s="108">
        <v>-10002</v>
      </c>
      <c r="AC406" s="108">
        <v>-3944</v>
      </c>
      <c r="AD406" s="108">
        <v>-6291</v>
      </c>
      <c r="AE406" s="108">
        <v>-10589</v>
      </c>
      <c r="AF406" s="108">
        <v>-28781</v>
      </c>
      <c r="AG406" s="108">
        <v>-4230</v>
      </c>
      <c r="AH406" s="108">
        <v>-7372</v>
      </c>
      <c r="AI406" s="108">
        <v>-19313</v>
      </c>
      <c r="AJ406" s="108">
        <v>-48191</v>
      </c>
      <c r="AK406" s="108">
        <v>-13663</v>
      </c>
      <c r="AL406" s="108">
        <v>-28449</v>
      </c>
      <c r="AM406" s="108">
        <v>-12243</v>
      </c>
      <c r="AN406" s="108">
        <v>-12243</v>
      </c>
      <c r="AO406" s="108">
        <v>-8292</v>
      </c>
      <c r="AP406" s="108">
        <v>-8292</v>
      </c>
      <c r="AQ406" s="108">
        <v>-47939</v>
      </c>
      <c r="AR406" s="108">
        <v>-47939</v>
      </c>
      <c r="AS406" s="108">
        <v>-27367</v>
      </c>
      <c r="AT406" s="108">
        <v>-27367</v>
      </c>
      <c r="AU406" s="108">
        <v>-980</v>
      </c>
      <c r="AV406" s="108">
        <v>-980</v>
      </c>
      <c r="AW406" s="108">
        <v>-28363</v>
      </c>
      <c r="AX406" s="108">
        <v>-52908</v>
      </c>
      <c r="AY406" s="108">
        <v>-11468</v>
      </c>
      <c r="AZ406" s="108">
        <v>-34463</v>
      </c>
      <c r="BA406" s="108">
        <v>-39880</v>
      </c>
      <c r="BB406" s="108">
        <v>-70915</v>
      </c>
      <c r="BC406" s="108">
        <v>-22285</v>
      </c>
      <c r="BD406" s="108">
        <v>-51134</v>
      </c>
      <c r="BE406" s="108">
        <v>-17751</v>
      </c>
      <c r="BF406" s="108">
        <v>-61897</v>
      </c>
      <c r="BG406" s="108">
        <v>-5054</v>
      </c>
      <c r="BH406" s="108">
        <v>-69194</v>
      </c>
      <c r="BI406" s="108">
        <v>-8599</v>
      </c>
      <c r="BJ406" s="108">
        <v>-31078</v>
      </c>
      <c r="BK406" s="108">
        <v>-55004</v>
      </c>
      <c r="BL406" s="108">
        <v>-101506</v>
      </c>
      <c r="BM406" s="108">
        <v>-4826</v>
      </c>
      <c r="BN406" s="108">
        <v>-114560</v>
      </c>
      <c r="BO406" s="108">
        <v>-31422</v>
      </c>
      <c r="BP406" s="108">
        <v>-81097</v>
      </c>
      <c r="BQ406" s="108"/>
      <c r="BR406" s="108"/>
      <c r="BS406" s="108"/>
      <c r="BT406" s="108"/>
      <c r="BV406" s="108"/>
      <c r="BW406" s="108"/>
      <c r="BX406" s="108"/>
      <c r="BY406" s="108"/>
      <c r="BZ406" s="108"/>
      <c r="CA406" s="108"/>
      <c r="CB406" s="108"/>
      <c r="CC406" s="108"/>
      <c r="CD406" s="108"/>
      <c r="CE406" s="108"/>
      <c r="CF406" s="108"/>
      <c r="CG406" s="108"/>
    </row>
    <row r="407" spans="1:85" hidden="1" outlineLevel="3" x14ac:dyDescent="0.25">
      <c r="A407" s="106" t="s">
        <v>1753</v>
      </c>
      <c r="B407" s="106">
        <f t="shared" si="70"/>
        <v>8</v>
      </c>
      <c r="C407" s="106" t="s">
        <v>704</v>
      </c>
      <c r="D407" s="106" t="s">
        <v>705</v>
      </c>
      <c r="E407" s="107">
        <f t="shared" si="69"/>
        <v>-772012</v>
      </c>
      <c r="F407" s="107">
        <f t="shared" si="64"/>
        <v>-5016431</v>
      </c>
      <c r="G407" s="107">
        <f t="shared" si="65"/>
        <v>-5643221</v>
      </c>
      <c r="H407" s="108">
        <f t="shared" si="71"/>
        <v>-2273807</v>
      </c>
      <c r="I407" s="108">
        <f t="shared" si="66"/>
        <v>-1568559</v>
      </c>
      <c r="J407" s="108">
        <f t="shared" si="67"/>
        <v>-1016575</v>
      </c>
      <c r="K407" s="108">
        <f t="shared" si="68"/>
        <v>0</v>
      </c>
      <c r="L407" s="150"/>
      <c r="M407" s="108">
        <v>-1431891</v>
      </c>
      <c r="N407" s="108">
        <v>-1692524</v>
      </c>
      <c r="O407" s="108">
        <v>-1573954</v>
      </c>
      <c r="P407" s="108">
        <v>-1828771</v>
      </c>
      <c r="Q407" s="108">
        <v>-377445</v>
      </c>
      <c r="R407" s="108">
        <v>-545584</v>
      </c>
      <c r="S407" s="108">
        <v>-159322</v>
      </c>
      <c r="T407" s="108">
        <v>-362125</v>
      </c>
      <c r="U407" s="108">
        <v>-564713</v>
      </c>
      <c r="V407" s="108">
        <v>-2207811</v>
      </c>
      <c r="W407" s="108">
        <v>-277474</v>
      </c>
      <c r="X407" s="108">
        <v>-772012</v>
      </c>
      <c r="Y407" s="108">
        <v>-180194</v>
      </c>
      <c r="Z407" s="108">
        <v>-1599155</v>
      </c>
      <c r="AA407" s="108">
        <v>-1329400</v>
      </c>
      <c r="AB407" s="108">
        <v>-2372984</v>
      </c>
      <c r="AC407" s="108">
        <v>-889938</v>
      </c>
      <c r="AD407" s="108">
        <v>-1721270</v>
      </c>
      <c r="AE407" s="108">
        <v>-733028</v>
      </c>
      <c r="AF407" s="108">
        <v>-1420127</v>
      </c>
      <c r="AG407" s="108">
        <v>-1133100</v>
      </c>
      <c r="AH407" s="108">
        <v>-1973010</v>
      </c>
      <c r="AI407" s="108">
        <v>-1300197</v>
      </c>
      <c r="AJ407" s="108">
        <v>-5016431</v>
      </c>
      <c r="AK407" s="108">
        <v>-738850</v>
      </c>
      <c r="AL407" s="108">
        <v>-2972166</v>
      </c>
      <c r="AM407" s="108">
        <v>-1718773</v>
      </c>
      <c r="AN407" s="108">
        <v>-4868479</v>
      </c>
      <c r="AO407" s="108">
        <v>-2013829</v>
      </c>
      <c r="AP407" s="108">
        <v>-6462617</v>
      </c>
      <c r="AQ407" s="108">
        <v>-3094665</v>
      </c>
      <c r="AR407" s="108">
        <v>-5854736</v>
      </c>
      <c r="AS407" s="108">
        <v>-2261030</v>
      </c>
      <c r="AT407" s="108">
        <v>-5334349</v>
      </c>
      <c r="AU407" s="108">
        <v>-1189324</v>
      </c>
      <c r="AV407" s="108">
        <v>-5643221</v>
      </c>
      <c r="AW407" s="108">
        <v>-874233</v>
      </c>
      <c r="AX407" s="108">
        <v>-1611239</v>
      </c>
      <c r="AY407" s="108">
        <v>-849730</v>
      </c>
      <c r="AZ407" s="108">
        <v>-1663282</v>
      </c>
      <c r="BA407" s="108">
        <v>-533938</v>
      </c>
      <c r="BB407" s="108">
        <v>-1524848</v>
      </c>
      <c r="BC407" s="108">
        <v>-820080</v>
      </c>
      <c r="BD407" s="108">
        <v>-1568559</v>
      </c>
      <c r="BE407" s="108">
        <v>-683692</v>
      </c>
      <c r="BF407" s="108">
        <v>-1105475</v>
      </c>
      <c r="BG407" s="108">
        <v>-1248584</v>
      </c>
      <c r="BH407" s="108">
        <v>-2273807</v>
      </c>
      <c r="BI407" s="108">
        <v>-692751</v>
      </c>
      <c r="BJ407" s="108">
        <v>-1169685</v>
      </c>
      <c r="BK407" s="108">
        <v>-720482</v>
      </c>
      <c r="BL407" s="108">
        <v>-1545357</v>
      </c>
      <c r="BM407" s="108">
        <v>-665667</v>
      </c>
      <c r="BN407" s="108">
        <v>-1433768</v>
      </c>
      <c r="BO407" s="108">
        <v>-557483</v>
      </c>
      <c r="BP407" s="108">
        <v>-1016575</v>
      </c>
      <c r="BQ407" s="108"/>
      <c r="BR407" s="108"/>
      <c r="BS407" s="108"/>
      <c r="BT407" s="108"/>
      <c r="BV407" s="108"/>
      <c r="BW407" s="108"/>
      <c r="BX407" s="108"/>
      <c r="BY407" s="108"/>
      <c r="BZ407" s="108"/>
      <c r="CA407" s="108"/>
      <c r="CB407" s="108"/>
      <c r="CC407" s="108"/>
      <c r="CD407" s="108"/>
      <c r="CE407" s="108"/>
      <c r="CF407" s="108"/>
      <c r="CG407" s="108"/>
    </row>
    <row r="408" spans="1:85" hidden="1" outlineLevel="3" x14ac:dyDescent="0.25">
      <c r="A408" s="106" t="s">
        <v>1753</v>
      </c>
      <c r="B408" s="106">
        <f t="shared" si="70"/>
        <v>8</v>
      </c>
      <c r="C408" s="106" t="s">
        <v>706</v>
      </c>
      <c r="D408" s="106" t="s">
        <v>707</v>
      </c>
      <c r="E408" s="107">
        <f t="shared" si="69"/>
        <v>-4531226</v>
      </c>
      <c r="F408" s="107">
        <f t="shared" si="64"/>
        <v>-1630516</v>
      </c>
      <c r="G408" s="107">
        <f t="shared" si="65"/>
        <v>-1475140</v>
      </c>
      <c r="H408" s="108">
        <f t="shared" si="71"/>
        <v>-1342981</v>
      </c>
      <c r="I408" s="108">
        <f t="shared" si="66"/>
        <v>-1445641</v>
      </c>
      <c r="J408" s="108">
        <f t="shared" si="67"/>
        <v>-1245701</v>
      </c>
      <c r="K408" s="108">
        <f t="shared" si="68"/>
        <v>0</v>
      </c>
      <c r="L408" s="150"/>
      <c r="M408" s="108">
        <v>-3214582</v>
      </c>
      <c r="N408" s="108">
        <v>-3289030</v>
      </c>
      <c r="O408" s="108">
        <v>-3253538</v>
      </c>
      <c r="P408" s="108">
        <v>-3412473</v>
      </c>
      <c r="Q408" s="108">
        <v>-207333</v>
      </c>
      <c r="R408" s="108">
        <v>-359253</v>
      </c>
      <c r="S408" s="108">
        <v>-208491</v>
      </c>
      <c r="T408" s="108">
        <v>-450223</v>
      </c>
      <c r="U408" s="108">
        <v>-148914</v>
      </c>
      <c r="V408" s="108">
        <v>-657238</v>
      </c>
      <c r="W408" s="108">
        <v>-3422087</v>
      </c>
      <c r="X408" s="108">
        <v>-4531226</v>
      </c>
      <c r="Y408" s="108">
        <v>-436148</v>
      </c>
      <c r="Z408" s="108">
        <v>-1047143</v>
      </c>
      <c r="AA408" s="108">
        <v>-252509</v>
      </c>
      <c r="AB408" s="108">
        <v>-1412099</v>
      </c>
      <c r="AC408" s="108">
        <v>-259279</v>
      </c>
      <c r="AD408" s="108">
        <v>-1260174</v>
      </c>
      <c r="AE408" s="108">
        <v>-330850</v>
      </c>
      <c r="AF408" s="108">
        <v>-1453672</v>
      </c>
      <c r="AG408" s="108">
        <v>-532009</v>
      </c>
      <c r="AH408" s="108">
        <v>-1997734</v>
      </c>
      <c r="AI408" s="108">
        <v>-460663</v>
      </c>
      <c r="AJ408" s="108">
        <v>-1630516</v>
      </c>
      <c r="AK408" s="108">
        <v>-81561</v>
      </c>
      <c r="AL408" s="108">
        <v>-1039054</v>
      </c>
      <c r="AM408" s="108">
        <v>-192893</v>
      </c>
      <c r="AN408" s="108">
        <v>-1246300</v>
      </c>
      <c r="AO408" s="108">
        <v>-1162903</v>
      </c>
      <c r="AP408" s="108">
        <v>-1721295</v>
      </c>
      <c r="AQ408" s="108">
        <v>-610709</v>
      </c>
      <c r="AR408" s="108">
        <v>-1410292</v>
      </c>
      <c r="AS408" s="108">
        <v>-654891</v>
      </c>
      <c r="AT408" s="108">
        <v>-1225615</v>
      </c>
      <c r="AU408" s="108">
        <v>-808138</v>
      </c>
      <c r="AV408" s="108">
        <v>-1475140</v>
      </c>
      <c r="AW408" s="108">
        <v>-698205</v>
      </c>
      <c r="AX408" s="108">
        <v>-1435965</v>
      </c>
      <c r="AY408" s="108">
        <v>-786866</v>
      </c>
      <c r="AZ408" s="108">
        <v>-1445010</v>
      </c>
      <c r="BA408" s="108">
        <v>-753629</v>
      </c>
      <c r="BB408" s="108">
        <v>-2279451</v>
      </c>
      <c r="BC408" s="108">
        <v>-704822</v>
      </c>
      <c r="BD408" s="108">
        <v>-1445641</v>
      </c>
      <c r="BE408" s="108">
        <v>-678054</v>
      </c>
      <c r="BF408" s="108">
        <v>-1655214</v>
      </c>
      <c r="BG408" s="108">
        <v>-758341</v>
      </c>
      <c r="BH408" s="108">
        <v>-1342981</v>
      </c>
      <c r="BI408" s="108">
        <v>-581343</v>
      </c>
      <c r="BJ408" s="108">
        <v>-1121111</v>
      </c>
      <c r="BK408" s="108">
        <v>-873062</v>
      </c>
      <c r="BL408" s="108">
        <v>-1739335</v>
      </c>
      <c r="BM408" s="108">
        <v>-701845</v>
      </c>
      <c r="BN408" s="108">
        <v>-2099189</v>
      </c>
      <c r="BO408" s="108">
        <v>-668274</v>
      </c>
      <c r="BP408" s="108">
        <v>-1245701</v>
      </c>
      <c r="BQ408" s="108"/>
      <c r="BR408" s="108"/>
      <c r="BS408" s="108"/>
      <c r="BT408" s="108"/>
      <c r="BV408" s="108"/>
      <c r="BW408" s="108"/>
      <c r="BX408" s="108"/>
      <c r="BY408" s="108"/>
      <c r="BZ408" s="108"/>
      <c r="CA408" s="108"/>
      <c r="CB408" s="108"/>
      <c r="CC408" s="108"/>
      <c r="CD408" s="108"/>
      <c r="CE408" s="108"/>
      <c r="CF408" s="108"/>
      <c r="CG408" s="108"/>
    </row>
    <row r="409" spans="1:85" hidden="1" outlineLevel="3" x14ac:dyDescent="0.25">
      <c r="A409" s="106" t="s">
        <v>1753</v>
      </c>
      <c r="B409" s="106">
        <f t="shared" si="70"/>
        <v>8</v>
      </c>
      <c r="C409" s="106" t="s">
        <v>708</v>
      </c>
      <c r="D409" s="106" t="s">
        <v>709</v>
      </c>
      <c r="E409" s="107">
        <f t="shared" si="69"/>
        <v>-369052</v>
      </c>
      <c r="F409" s="107">
        <f t="shared" si="64"/>
        <v>-361862</v>
      </c>
      <c r="G409" s="107">
        <f t="shared" si="65"/>
        <v>-2239638</v>
      </c>
      <c r="H409" s="108">
        <f t="shared" si="71"/>
        <v>-892673</v>
      </c>
      <c r="I409" s="108">
        <f t="shared" si="66"/>
        <v>-316480</v>
      </c>
      <c r="J409" s="108">
        <f t="shared" si="67"/>
        <v>-606678</v>
      </c>
      <c r="K409" s="108">
        <f t="shared" si="68"/>
        <v>0</v>
      </c>
      <c r="L409" s="150"/>
      <c r="M409" s="108">
        <v>-7154412</v>
      </c>
      <c r="N409" s="108">
        <v>-7385256</v>
      </c>
      <c r="O409" s="108">
        <v>-7251254</v>
      </c>
      <c r="P409" s="108">
        <v>-7457927</v>
      </c>
      <c r="Q409" s="108">
        <v>-184840</v>
      </c>
      <c r="R409" s="108">
        <v>-614426</v>
      </c>
      <c r="S409" s="108">
        <v>-248605</v>
      </c>
      <c r="T409" s="108">
        <v>-431539</v>
      </c>
      <c r="U409" s="108">
        <v>-99730</v>
      </c>
      <c r="V409" s="108">
        <v>-264808</v>
      </c>
      <c r="W409" s="108">
        <v>-137975</v>
      </c>
      <c r="X409" s="108">
        <v>-369052</v>
      </c>
      <c r="Y409" s="108">
        <v>-489278</v>
      </c>
      <c r="Z409" s="108">
        <v>-686790</v>
      </c>
      <c r="AA409" s="108">
        <v>-213327</v>
      </c>
      <c r="AB409" s="108">
        <v>-446229</v>
      </c>
      <c r="AC409" s="108">
        <v>-154994</v>
      </c>
      <c r="AD409" s="108">
        <v>-671916</v>
      </c>
      <c r="AE409" s="108">
        <v>-1090616</v>
      </c>
      <c r="AF409" s="108">
        <v>-1667240</v>
      </c>
      <c r="AG409" s="108">
        <v>-463620</v>
      </c>
      <c r="AH409" s="108">
        <v>-703351</v>
      </c>
      <c r="AI409" s="108">
        <v>-120498</v>
      </c>
      <c r="AJ409" s="108">
        <v>-361862</v>
      </c>
      <c r="AK409" s="108">
        <v>-159470</v>
      </c>
      <c r="AL409" s="108">
        <v>-299892</v>
      </c>
      <c r="AM409" s="108">
        <v>-107379</v>
      </c>
      <c r="AN409" s="108">
        <v>-271896</v>
      </c>
      <c r="AO409" s="108">
        <v>-99701</v>
      </c>
      <c r="AP409" s="108">
        <v>-347230</v>
      </c>
      <c r="AQ409" s="108">
        <v>-507280</v>
      </c>
      <c r="AR409" s="108">
        <v>-612565</v>
      </c>
      <c r="AS409" s="108">
        <v>-116048</v>
      </c>
      <c r="AT409" s="108">
        <v>-1761052</v>
      </c>
      <c r="AU409" s="108">
        <v>-1313954</v>
      </c>
      <c r="AV409" s="108">
        <v>-2239638</v>
      </c>
      <c r="AW409" s="108">
        <v>-9936</v>
      </c>
      <c r="AX409" s="108">
        <v>-85773</v>
      </c>
      <c r="AY409" s="108">
        <v>-145051</v>
      </c>
      <c r="AZ409" s="108">
        <v>-239374</v>
      </c>
      <c r="BA409" s="108">
        <v>-224999</v>
      </c>
      <c r="BB409" s="108">
        <v>-367842</v>
      </c>
      <c r="BC409" s="108">
        <v>-25963</v>
      </c>
      <c r="BD409" s="108">
        <v>-316480</v>
      </c>
      <c r="BE409" s="108">
        <v>-126270</v>
      </c>
      <c r="BF409" s="108">
        <v>-357112</v>
      </c>
      <c r="BG409" s="108">
        <v>-594054</v>
      </c>
      <c r="BH409" s="108">
        <v>-892673</v>
      </c>
      <c r="BI409" s="108">
        <v>-257885</v>
      </c>
      <c r="BJ409" s="108">
        <v>-651731</v>
      </c>
      <c r="BK409" s="108">
        <v>-139967</v>
      </c>
      <c r="BL409" s="108">
        <v>-256776</v>
      </c>
      <c r="BM409" s="108">
        <v>-132537</v>
      </c>
      <c r="BN409" s="108">
        <v>-374426</v>
      </c>
      <c r="BO409" s="108">
        <v>-88372</v>
      </c>
      <c r="BP409" s="108">
        <v>-606678</v>
      </c>
      <c r="BQ409" s="108"/>
      <c r="BR409" s="108"/>
      <c r="BS409" s="108"/>
      <c r="BT409" s="108"/>
      <c r="BV409" s="108"/>
      <c r="BW409" s="108"/>
      <c r="BX409" s="108"/>
      <c r="BY409" s="108"/>
      <c r="BZ409" s="108"/>
      <c r="CA409" s="108"/>
      <c r="CB409" s="108"/>
      <c r="CC409" s="108"/>
      <c r="CD409" s="108"/>
      <c r="CE409" s="108"/>
      <c r="CF409" s="108"/>
      <c r="CG409" s="108"/>
    </row>
    <row r="410" spans="1:85" hidden="1" outlineLevel="3" x14ac:dyDescent="0.25">
      <c r="A410" s="106" t="s">
        <v>1753</v>
      </c>
      <c r="B410" s="106">
        <f t="shared" si="70"/>
        <v>8</v>
      </c>
      <c r="C410" s="106" t="s">
        <v>710</v>
      </c>
      <c r="D410" s="106" t="s">
        <v>711</v>
      </c>
      <c r="E410" s="107">
        <f t="shared" si="69"/>
        <v>0</v>
      </c>
      <c r="F410" s="107">
        <f t="shared" si="64"/>
        <v>0</v>
      </c>
      <c r="G410" s="107">
        <f t="shared" si="65"/>
        <v>-243635</v>
      </c>
      <c r="H410" s="108">
        <f t="shared" si="71"/>
        <v>-52247</v>
      </c>
      <c r="I410" s="108">
        <f t="shared" si="66"/>
        <v>-12420</v>
      </c>
      <c r="J410" s="108">
        <f t="shared" si="67"/>
        <v>0</v>
      </c>
      <c r="K410" s="108">
        <f t="shared" si="68"/>
        <v>0</v>
      </c>
      <c r="L410" s="150"/>
      <c r="M410" s="108">
        <v>0</v>
      </c>
      <c r="N410" s="108">
        <v>0</v>
      </c>
      <c r="O410" s="108">
        <v>0</v>
      </c>
      <c r="P410" s="108">
        <v>0</v>
      </c>
      <c r="Q410" s="108">
        <v>-1725</v>
      </c>
      <c r="R410" s="108">
        <v>-1725</v>
      </c>
      <c r="S410" s="108">
        <v>0</v>
      </c>
      <c r="T410" s="108">
        <v>0</v>
      </c>
      <c r="U410" s="108">
        <v>0</v>
      </c>
      <c r="V410" s="108">
        <v>0</v>
      </c>
      <c r="W410" s="108">
        <v>0</v>
      </c>
      <c r="X410" s="108">
        <v>0</v>
      </c>
      <c r="Y410" s="108">
        <v>0</v>
      </c>
      <c r="Z410" s="108">
        <v>0</v>
      </c>
      <c r="AA410" s="108">
        <v>-6417</v>
      </c>
      <c r="AB410" s="108">
        <v>-6417</v>
      </c>
      <c r="AC410" s="108">
        <v>0</v>
      </c>
      <c r="AD410" s="108">
        <v>0</v>
      </c>
      <c r="AE410" s="108">
        <v>-3381</v>
      </c>
      <c r="AF410" s="108">
        <v>-3381</v>
      </c>
      <c r="AG410" s="108">
        <v>-2760</v>
      </c>
      <c r="AH410" s="108">
        <v>-2760</v>
      </c>
      <c r="AI410" s="108">
        <v>0</v>
      </c>
      <c r="AJ410" s="108">
        <v>0</v>
      </c>
      <c r="AK410" s="108">
        <v>0</v>
      </c>
      <c r="AL410" s="108">
        <v>0</v>
      </c>
      <c r="AM410" s="108">
        <v>0</v>
      </c>
      <c r="AN410" s="108">
        <v>0</v>
      </c>
      <c r="AO410" s="108">
        <v>0</v>
      </c>
      <c r="AP410" s="108">
        <v>0</v>
      </c>
      <c r="AQ410" s="108">
        <v>0</v>
      </c>
      <c r="AR410" s="108">
        <v>0</v>
      </c>
      <c r="AS410" s="108">
        <v>0</v>
      </c>
      <c r="AT410" s="108">
        <v>0</v>
      </c>
      <c r="AU410" s="108">
        <v>0</v>
      </c>
      <c r="AV410" s="108">
        <v>-243635</v>
      </c>
      <c r="AW410" s="108">
        <v>-2785</v>
      </c>
      <c r="AX410" s="108">
        <v>0</v>
      </c>
      <c r="AY410" s="108">
        <v>0</v>
      </c>
      <c r="AZ410" s="108">
        <v>0</v>
      </c>
      <c r="BA410" s="108">
        <v>0</v>
      </c>
      <c r="BB410" s="108">
        <v>0</v>
      </c>
      <c r="BC410" s="108">
        <v>0</v>
      </c>
      <c r="BD410" s="108">
        <v>-12420</v>
      </c>
      <c r="BE410" s="108">
        <v>0</v>
      </c>
      <c r="BF410" s="108">
        <v>0</v>
      </c>
      <c r="BG410" s="108">
        <v>0</v>
      </c>
      <c r="BH410" s="108">
        <v>-52247</v>
      </c>
      <c r="BI410" s="108">
        <v>0</v>
      </c>
      <c r="BJ410" s="108">
        <v>0</v>
      </c>
      <c r="BK410" s="108">
        <v>0</v>
      </c>
      <c r="BL410" s="108">
        <v>0</v>
      </c>
      <c r="BM410" s="108">
        <v>0</v>
      </c>
      <c r="BN410" s="108">
        <v>0</v>
      </c>
      <c r="BO410" s="108">
        <v>0</v>
      </c>
      <c r="BP410" s="108">
        <v>0</v>
      </c>
      <c r="BQ410" s="108"/>
      <c r="BR410" s="108"/>
      <c r="BS410" s="108"/>
      <c r="BT410" s="108"/>
      <c r="BV410" s="108"/>
      <c r="BW410" s="108"/>
      <c r="BX410" s="108"/>
      <c r="BY410" s="108"/>
      <c r="BZ410" s="108"/>
      <c r="CA410" s="108"/>
      <c r="CB410" s="108"/>
      <c r="CC410" s="108"/>
      <c r="CD410" s="108"/>
      <c r="CE410" s="108"/>
      <c r="CF410" s="108"/>
      <c r="CG410" s="108"/>
    </row>
    <row r="411" spans="1:85" hidden="1" outlineLevel="3" x14ac:dyDescent="0.25">
      <c r="A411" s="106" t="s">
        <v>1753</v>
      </c>
      <c r="B411" s="106">
        <f t="shared" si="70"/>
        <v>8</v>
      </c>
      <c r="C411" s="106" t="s">
        <v>712</v>
      </c>
      <c r="D411" s="106" t="s">
        <v>713</v>
      </c>
      <c r="E411" s="107">
        <f t="shared" si="69"/>
        <v>0</v>
      </c>
      <c r="F411" s="107">
        <f t="shared" si="64"/>
        <v>0</v>
      </c>
      <c r="G411" s="107">
        <f t="shared" si="65"/>
        <v>0</v>
      </c>
      <c r="H411" s="108">
        <f t="shared" si="71"/>
        <v>0</v>
      </c>
      <c r="I411" s="108">
        <f t="shared" si="66"/>
        <v>0</v>
      </c>
      <c r="J411" s="108">
        <f t="shared" si="67"/>
        <v>0</v>
      </c>
      <c r="K411" s="108">
        <f t="shared" si="68"/>
        <v>0</v>
      </c>
      <c r="L411" s="150"/>
      <c r="M411" s="108">
        <v>0</v>
      </c>
      <c r="N411" s="108">
        <v>0</v>
      </c>
      <c r="O411" s="108">
        <v>0</v>
      </c>
      <c r="P411" s="108">
        <v>0</v>
      </c>
      <c r="Q411" s="108">
        <v>0</v>
      </c>
      <c r="R411" s="108">
        <v>0</v>
      </c>
      <c r="S411" s="108">
        <v>0</v>
      </c>
      <c r="T411" s="108">
        <v>0</v>
      </c>
      <c r="U411" s="108">
        <v>0</v>
      </c>
      <c r="V411" s="108">
        <v>0</v>
      </c>
      <c r="W411" s="108">
        <v>0</v>
      </c>
      <c r="X411" s="108">
        <v>0</v>
      </c>
      <c r="Y411" s="108">
        <v>0</v>
      </c>
      <c r="Z411" s="108">
        <v>0</v>
      </c>
      <c r="AA411" s="108">
        <v>0</v>
      </c>
      <c r="AB411" s="108">
        <v>0</v>
      </c>
      <c r="AC411" s="108">
        <v>0</v>
      </c>
      <c r="AD411" s="108">
        <v>0</v>
      </c>
      <c r="AE411" s="108">
        <v>0</v>
      </c>
      <c r="AF411" s="108">
        <v>0</v>
      </c>
      <c r="AG411" s="108">
        <v>0</v>
      </c>
      <c r="AH411" s="108">
        <v>0</v>
      </c>
      <c r="AI411" s="108">
        <v>0</v>
      </c>
      <c r="AJ411" s="108">
        <v>0</v>
      </c>
      <c r="AK411" s="108">
        <v>0</v>
      </c>
      <c r="AL411" s="108">
        <v>0</v>
      </c>
      <c r="AM411" s="108">
        <v>0</v>
      </c>
      <c r="AN411" s="108">
        <v>0</v>
      </c>
      <c r="AO411" s="108">
        <v>0</v>
      </c>
      <c r="AP411" s="108">
        <v>0</v>
      </c>
      <c r="AQ411" s="108">
        <v>0</v>
      </c>
      <c r="AR411" s="108">
        <v>0</v>
      </c>
      <c r="AS411" s="108">
        <v>0</v>
      </c>
      <c r="AT411" s="108">
        <v>0</v>
      </c>
      <c r="AU411" s="108">
        <v>0</v>
      </c>
      <c r="AV411" s="108">
        <v>0</v>
      </c>
      <c r="AW411" s="108">
        <v>0</v>
      </c>
      <c r="AX411" s="108">
        <v>0</v>
      </c>
      <c r="AY411" s="108">
        <v>0</v>
      </c>
      <c r="AZ411" s="108">
        <v>0</v>
      </c>
      <c r="BA411" s="108">
        <v>0</v>
      </c>
      <c r="BB411" s="108">
        <v>0</v>
      </c>
      <c r="BC411" s="108">
        <v>0</v>
      </c>
      <c r="BD411" s="108">
        <v>0</v>
      </c>
      <c r="BE411" s="108">
        <v>0</v>
      </c>
      <c r="BF411" s="108">
        <v>0</v>
      </c>
      <c r="BG411" s="108">
        <v>0</v>
      </c>
      <c r="BH411" s="108">
        <v>0</v>
      </c>
      <c r="BI411" s="108">
        <v>0</v>
      </c>
      <c r="BJ411" s="108">
        <v>0</v>
      </c>
      <c r="BK411" s="108">
        <v>0</v>
      </c>
      <c r="BL411" s="108">
        <v>0</v>
      </c>
      <c r="BM411" s="108">
        <v>0</v>
      </c>
      <c r="BN411" s="108">
        <v>0</v>
      </c>
      <c r="BO411" s="108">
        <v>0</v>
      </c>
      <c r="BP411" s="108">
        <v>0</v>
      </c>
      <c r="BQ411" s="108"/>
      <c r="BR411" s="108"/>
      <c r="BS411" s="108"/>
      <c r="BT411" s="108"/>
      <c r="BV411" s="108"/>
      <c r="BW411" s="108"/>
      <c r="BX411" s="108"/>
      <c r="BY411" s="108"/>
      <c r="BZ411" s="108"/>
      <c r="CA411" s="108"/>
      <c r="CB411" s="108"/>
      <c r="CC411" s="108"/>
      <c r="CD411" s="108"/>
      <c r="CE411" s="108"/>
      <c r="CF411" s="108"/>
      <c r="CG411" s="108"/>
    </row>
    <row r="412" spans="1:85" hidden="1" outlineLevel="3" x14ac:dyDescent="0.25">
      <c r="A412" s="106" t="s">
        <v>1753</v>
      </c>
      <c r="B412" s="106">
        <f t="shared" si="70"/>
        <v>8</v>
      </c>
      <c r="C412" s="106" t="s">
        <v>714</v>
      </c>
      <c r="D412" s="106" t="s">
        <v>715</v>
      </c>
      <c r="E412" s="107">
        <f t="shared" si="69"/>
        <v>0</v>
      </c>
      <c r="F412" s="107">
        <f t="shared" si="64"/>
        <v>-2057413</v>
      </c>
      <c r="G412" s="107">
        <f t="shared" si="65"/>
        <v>-182266</v>
      </c>
      <c r="H412" s="108">
        <f t="shared" si="71"/>
        <v>-12668674</v>
      </c>
      <c r="I412" s="108">
        <f t="shared" si="66"/>
        <v>-9985763</v>
      </c>
      <c r="J412" s="108">
        <f t="shared" si="67"/>
        <v>-9790529</v>
      </c>
      <c r="K412" s="108">
        <f t="shared" si="68"/>
        <v>0</v>
      </c>
      <c r="L412" s="150"/>
      <c r="M412" s="108">
        <v>0</v>
      </c>
      <c r="N412" s="108">
        <v>0</v>
      </c>
      <c r="O412" s="108">
        <v>0</v>
      </c>
      <c r="P412" s="108">
        <v>0</v>
      </c>
      <c r="Q412" s="108">
        <v>0</v>
      </c>
      <c r="R412" s="108">
        <v>0</v>
      </c>
      <c r="S412" s="108">
        <v>0</v>
      </c>
      <c r="T412" s="108">
        <v>0</v>
      </c>
      <c r="U412" s="108">
        <v>0</v>
      </c>
      <c r="V412" s="108">
        <v>0</v>
      </c>
      <c r="W412" s="108">
        <v>0</v>
      </c>
      <c r="X412" s="108">
        <v>0</v>
      </c>
      <c r="Y412" s="108">
        <v>0</v>
      </c>
      <c r="Z412" s="108">
        <v>0</v>
      </c>
      <c r="AA412" s="108">
        <v>0</v>
      </c>
      <c r="AB412" s="108">
        <v>0</v>
      </c>
      <c r="AC412" s="108">
        <v>0</v>
      </c>
      <c r="AD412" s="108">
        <v>0</v>
      </c>
      <c r="AE412" s="108">
        <v>0</v>
      </c>
      <c r="AF412" s="108">
        <v>0</v>
      </c>
      <c r="AG412" s="108">
        <v>-1176159</v>
      </c>
      <c r="AH412" s="108">
        <v>-4123367</v>
      </c>
      <c r="AI412" s="108">
        <v>-2016390</v>
      </c>
      <c r="AJ412" s="108">
        <v>-2057413</v>
      </c>
      <c r="AK412" s="108">
        <v>0</v>
      </c>
      <c r="AL412" s="108">
        <v>0</v>
      </c>
      <c r="AM412" s="108">
        <v>0</v>
      </c>
      <c r="AN412" s="108">
        <v>-4540</v>
      </c>
      <c r="AO412" s="108">
        <v>-4540</v>
      </c>
      <c r="AP412" s="108">
        <v>-981295</v>
      </c>
      <c r="AQ412" s="108">
        <v>-1650422</v>
      </c>
      <c r="AR412" s="108">
        <v>-2591740</v>
      </c>
      <c r="AS412" s="108">
        <v>0</v>
      </c>
      <c r="AT412" s="108">
        <v>0</v>
      </c>
      <c r="AU412" s="108">
        <v>-7728</v>
      </c>
      <c r="AV412" s="108">
        <v>-182266</v>
      </c>
      <c r="AW412" s="108">
        <v>-273628</v>
      </c>
      <c r="AX412" s="108">
        <v>-506586</v>
      </c>
      <c r="AY412" s="108">
        <v>-377521</v>
      </c>
      <c r="AZ412" s="108">
        <v>-583156</v>
      </c>
      <c r="BA412" s="108">
        <v>-904077</v>
      </c>
      <c r="BB412" s="108">
        <v>-1924177</v>
      </c>
      <c r="BC412" s="108">
        <v>-1059355</v>
      </c>
      <c r="BD412" s="108">
        <v>-9985763</v>
      </c>
      <c r="BE412" s="108">
        <v>-3196107</v>
      </c>
      <c r="BF412" s="108">
        <v>-7084408</v>
      </c>
      <c r="BG412" s="108">
        <v>-5383778</v>
      </c>
      <c r="BH412" s="108">
        <v>-12668674</v>
      </c>
      <c r="BI412" s="108">
        <v>-8644204</v>
      </c>
      <c r="BJ412" s="108">
        <v>-14383209</v>
      </c>
      <c r="BK412" s="108">
        <v>-7191218</v>
      </c>
      <c r="BL412" s="108">
        <v>-15107249</v>
      </c>
      <c r="BM412" s="108">
        <v>-7586752</v>
      </c>
      <c r="BN412" s="108">
        <v>-14723616</v>
      </c>
      <c r="BO412" s="108">
        <v>-6494897</v>
      </c>
      <c r="BP412" s="108">
        <v>-9790529</v>
      </c>
      <c r="BQ412" s="108"/>
      <c r="BR412" s="108"/>
      <c r="BS412" s="108"/>
      <c r="BT412" s="108"/>
      <c r="BV412" s="108"/>
      <c r="BW412" s="108"/>
      <c r="BX412" s="108"/>
      <c r="BY412" s="108"/>
      <c r="BZ412" s="108"/>
      <c r="CA412" s="108"/>
      <c r="CB412" s="108"/>
      <c r="CC412" s="108"/>
      <c r="CD412" s="108"/>
      <c r="CE412" s="108"/>
      <c r="CF412" s="108"/>
      <c r="CG412" s="108"/>
    </row>
    <row r="413" spans="1:85" hidden="1" outlineLevel="3" x14ac:dyDescent="0.25">
      <c r="A413" s="106" t="s">
        <v>1753</v>
      </c>
      <c r="B413" s="106">
        <f t="shared" si="70"/>
        <v>8</v>
      </c>
      <c r="C413" s="106" t="s">
        <v>716</v>
      </c>
      <c r="D413" s="106" t="s">
        <v>717</v>
      </c>
      <c r="E413" s="107">
        <f t="shared" si="69"/>
        <v>0</v>
      </c>
      <c r="F413" s="107">
        <f t="shared" si="64"/>
        <v>0</v>
      </c>
      <c r="G413" s="107">
        <f t="shared" si="65"/>
        <v>-26414113</v>
      </c>
      <c r="H413" s="108">
        <f t="shared" si="71"/>
        <v>-80271169</v>
      </c>
      <c r="I413" s="108">
        <f t="shared" si="66"/>
        <v>-48740759</v>
      </c>
      <c r="J413" s="108">
        <f t="shared" si="67"/>
        <v>-5939195</v>
      </c>
      <c r="K413" s="108">
        <f t="shared" si="68"/>
        <v>0</v>
      </c>
      <c r="L413" s="150"/>
      <c r="M413" s="108">
        <v>0</v>
      </c>
      <c r="N413" s="108">
        <v>0</v>
      </c>
      <c r="O413" s="108">
        <v>0</v>
      </c>
      <c r="P413" s="108">
        <v>0</v>
      </c>
      <c r="Q413" s="108">
        <v>0</v>
      </c>
      <c r="R413" s="108">
        <v>0</v>
      </c>
      <c r="S413" s="108">
        <v>0</v>
      </c>
      <c r="T413" s="108">
        <v>0</v>
      </c>
      <c r="U413" s="108">
        <v>0</v>
      </c>
      <c r="V413" s="108">
        <v>0</v>
      </c>
      <c r="W413" s="108">
        <v>0</v>
      </c>
      <c r="X413" s="108">
        <v>0</v>
      </c>
      <c r="Y413" s="108">
        <v>0</v>
      </c>
      <c r="Z413" s="108">
        <v>0</v>
      </c>
      <c r="AA413" s="108">
        <v>0</v>
      </c>
      <c r="AB413" s="108">
        <v>0</v>
      </c>
      <c r="AC413" s="108">
        <v>0</v>
      </c>
      <c r="AD413" s="108">
        <v>0</v>
      </c>
      <c r="AE413" s="108">
        <v>0</v>
      </c>
      <c r="AF413" s="108">
        <v>0</v>
      </c>
      <c r="AG413" s="108">
        <v>0</v>
      </c>
      <c r="AH413" s="108">
        <v>0</v>
      </c>
      <c r="AI413" s="108">
        <v>0</v>
      </c>
      <c r="AJ413" s="108">
        <v>0</v>
      </c>
      <c r="AK413" s="108">
        <v>0</v>
      </c>
      <c r="AL413" s="108">
        <v>0</v>
      </c>
      <c r="AM413" s="108">
        <v>0</v>
      </c>
      <c r="AN413" s="108">
        <v>0</v>
      </c>
      <c r="AO413" s="108">
        <v>0</v>
      </c>
      <c r="AP413" s="108">
        <v>0</v>
      </c>
      <c r="AQ413" s="108">
        <v>0</v>
      </c>
      <c r="AR413" s="108">
        <v>0</v>
      </c>
      <c r="AS413" s="108">
        <v>-8290964</v>
      </c>
      <c r="AT413" s="108">
        <v>-11251346</v>
      </c>
      <c r="AU413" s="108">
        <v>-7092123</v>
      </c>
      <c r="AV413" s="108">
        <v>-26414113</v>
      </c>
      <c r="AW413" s="108">
        <v>-256057</v>
      </c>
      <c r="AX413" s="108">
        <v>-14346391</v>
      </c>
      <c r="AY413" s="108">
        <v>-16657142</v>
      </c>
      <c r="AZ413" s="108">
        <v>-33190689</v>
      </c>
      <c r="BA413" s="108">
        <v>-20674565</v>
      </c>
      <c r="BB413" s="108">
        <v>-34393161</v>
      </c>
      <c r="BC413" s="108">
        <v>-16314670</v>
      </c>
      <c r="BD413" s="108">
        <v>-48740759</v>
      </c>
      <c r="BE413" s="108">
        <v>-32343930</v>
      </c>
      <c r="BF413" s="108">
        <v>-88208127</v>
      </c>
      <c r="BG413" s="108">
        <v>-36457134</v>
      </c>
      <c r="BH413" s="108">
        <v>-80271169</v>
      </c>
      <c r="BI413" s="108">
        <v>-17501958</v>
      </c>
      <c r="BJ413" s="108">
        <v>-47680127</v>
      </c>
      <c r="BK413" s="108">
        <v>-7535294</v>
      </c>
      <c r="BL413" s="108">
        <v>-17952875</v>
      </c>
      <c r="BM413" s="108">
        <v>-12222249</v>
      </c>
      <c r="BN413" s="108">
        <v>-18875067</v>
      </c>
      <c r="BO413" s="108">
        <v>-4456149</v>
      </c>
      <c r="BP413" s="108">
        <v>-5939195</v>
      </c>
      <c r="BQ413" s="108"/>
      <c r="BR413" s="108"/>
      <c r="BS413" s="108"/>
      <c r="BT413" s="108"/>
      <c r="BV413" s="108"/>
      <c r="BW413" s="108"/>
      <c r="BX413" s="108"/>
      <c r="BY413" s="108"/>
      <c r="BZ413" s="108"/>
      <c r="CA413" s="108"/>
      <c r="CB413" s="108"/>
      <c r="CC413" s="108"/>
      <c r="CD413" s="108"/>
      <c r="CE413" s="108"/>
      <c r="CF413" s="108"/>
      <c r="CG413" s="108"/>
    </row>
    <row r="414" spans="1:85" hidden="1" outlineLevel="2" collapsed="1" x14ac:dyDescent="0.25">
      <c r="A414" s="103" t="s">
        <v>1753</v>
      </c>
      <c r="B414" s="103">
        <f t="shared" si="70"/>
        <v>4</v>
      </c>
      <c r="C414" s="103" t="s">
        <v>718</v>
      </c>
      <c r="D414" s="103" t="s">
        <v>719</v>
      </c>
      <c r="E414" s="104">
        <f t="shared" si="69"/>
        <v>-256709460</v>
      </c>
      <c r="F414" s="104">
        <f t="shared" si="64"/>
        <v>-142064607</v>
      </c>
      <c r="G414" s="104">
        <f t="shared" si="65"/>
        <v>-168757968</v>
      </c>
      <c r="H414" s="104">
        <f t="shared" si="71"/>
        <v>-219994967</v>
      </c>
      <c r="I414" s="104">
        <f t="shared" si="66"/>
        <v>-201253816</v>
      </c>
      <c r="J414" s="104">
        <f t="shared" si="67"/>
        <v>-326771499</v>
      </c>
      <c r="K414" s="104">
        <f t="shared" si="68"/>
        <v>0</v>
      </c>
      <c r="L414" s="150"/>
      <c r="M414" s="104">
        <v>-154141998</v>
      </c>
      <c r="N414" s="104">
        <v>-161484951</v>
      </c>
      <c r="O414" s="104">
        <v>-167697653</v>
      </c>
      <c r="P414" s="104">
        <v>-168187029</v>
      </c>
      <c r="Q414" s="104">
        <v>-170349525</v>
      </c>
      <c r="R414" s="104">
        <v>-175560268</v>
      </c>
      <c r="S414" s="104">
        <v>-170912620</v>
      </c>
      <c r="T414" s="104">
        <v>-174080823</v>
      </c>
      <c r="U414" s="104">
        <v>-193016772</v>
      </c>
      <c r="V414" s="104">
        <v>-179871540</v>
      </c>
      <c r="W414" s="104">
        <v>-185015832</v>
      </c>
      <c r="X414" s="104">
        <v>-256709460</v>
      </c>
      <c r="Y414" s="104">
        <v>-247902381</v>
      </c>
      <c r="Z414" s="104">
        <v>-267714924</v>
      </c>
      <c r="AA414" s="104">
        <v>-270703354</v>
      </c>
      <c r="AB414" s="104">
        <v>-274680263</v>
      </c>
      <c r="AC414" s="104">
        <v>-203369690</v>
      </c>
      <c r="AD414" s="104">
        <v>-202607167</v>
      </c>
      <c r="AE414" s="104">
        <v>-207185032</v>
      </c>
      <c r="AF414" s="104">
        <v>-214139846</v>
      </c>
      <c r="AG414" s="104">
        <v>-215416088</v>
      </c>
      <c r="AH414" s="104">
        <v>-219444996</v>
      </c>
      <c r="AI414" s="104">
        <v>-232952097</v>
      </c>
      <c r="AJ414" s="104">
        <v>-142064607</v>
      </c>
      <c r="AK414" s="104">
        <v>-213611026</v>
      </c>
      <c r="AL414" s="104">
        <v>-235049848</v>
      </c>
      <c r="AM414" s="104">
        <v>-226058172</v>
      </c>
      <c r="AN414" s="104">
        <v>-224153889</v>
      </c>
      <c r="AO414" s="104">
        <v>-223477017</v>
      </c>
      <c r="AP414" s="104">
        <v>-224544743</v>
      </c>
      <c r="AQ414" s="104">
        <v>-221890150</v>
      </c>
      <c r="AR414" s="104">
        <v>-228061256</v>
      </c>
      <c r="AS414" s="104">
        <v>-228631816</v>
      </c>
      <c r="AT414" s="104">
        <v>-242880114</v>
      </c>
      <c r="AU414" s="104">
        <v>-152830013</v>
      </c>
      <c r="AV414" s="104">
        <v>-168757968</v>
      </c>
      <c r="AW414" s="104">
        <v>-156240199</v>
      </c>
      <c r="AX414" s="104">
        <v>-176636060</v>
      </c>
      <c r="AY414" s="104">
        <v>-175577424</v>
      </c>
      <c r="AZ414" s="104">
        <v>-259246581</v>
      </c>
      <c r="BA414" s="104">
        <v>-185593676</v>
      </c>
      <c r="BB414" s="104">
        <v>-190967566</v>
      </c>
      <c r="BC414" s="104">
        <v>-191894166</v>
      </c>
      <c r="BD414" s="104">
        <v>-201253816</v>
      </c>
      <c r="BE414" s="104">
        <v>-205040066</v>
      </c>
      <c r="BF414" s="104">
        <v>-218825166</v>
      </c>
      <c r="BG414" s="104">
        <v>-212494490</v>
      </c>
      <c r="BH414" s="104">
        <v>-219994967</v>
      </c>
      <c r="BI414" s="104">
        <v>-208485467</v>
      </c>
      <c r="BJ414" s="104">
        <v>-237621546</v>
      </c>
      <c r="BK414" s="104">
        <v>-313921174</v>
      </c>
      <c r="BL414" s="104">
        <v>-332868624</v>
      </c>
      <c r="BM414" s="104">
        <v>-336021940</v>
      </c>
      <c r="BN414" s="104">
        <v>-338833183</v>
      </c>
      <c r="BO414" s="104">
        <v>-325716784</v>
      </c>
      <c r="BP414" s="104">
        <v>-326771499</v>
      </c>
      <c r="BQ414" s="104"/>
      <c r="BR414" s="104"/>
      <c r="BS414" s="104"/>
      <c r="BT414" s="104"/>
      <c r="BU414" s="24" t="s">
        <v>2007</v>
      </c>
      <c r="BV414" s="144"/>
      <c r="BW414" s="144"/>
      <c r="BX414" s="144"/>
      <c r="BY414" s="144"/>
      <c r="BZ414" s="144"/>
      <c r="CA414" s="144"/>
      <c r="CB414" s="144"/>
      <c r="CC414" s="144"/>
      <c r="CD414" s="144"/>
      <c r="CE414" s="144"/>
      <c r="CF414" s="144"/>
      <c r="CG414" s="144"/>
    </row>
    <row r="415" spans="1:85" hidden="1" outlineLevel="3" x14ac:dyDescent="0.25">
      <c r="A415" s="105" t="s">
        <v>1753</v>
      </c>
      <c r="B415" s="105">
        <f t="shared" si="70"/>
        <v>6</v>
      </c>
      <c r="C415" s="105" t="s">
        <v>720</v>
      </c>
      <c r="D415" s="105" t="s">
        <v>721</v>
      </c>
      <c r="E415" s="26">
        <f t="shared" si="69"/>
        <v>-38644625.789999999</v>
      </c>
      <c r="F415" s="26">
        <f t="shared" si="64"/>
        <v>-50517894.789999999</v>
      </c>
      <c r="G415" s="26">
        <f t="shared" si="65"/>
        <v>-57717170.789999999</v>
      </c>
      <c r="H415" s="26">
        <f t="shared" si="71"/>
        <v>-72416601</v>
      </c>
      <c r="I415" s="26">
        <f t="shared" si="66"/>
        <v>-65331300</v>
      </c>
      <c r="J415" s="26">
        <f t="shared" si="67"/>
        <v>-76148641</v>
      </c>
      <c r="K415" s="26">
        <f t="shared" si="68"/>
        <v>0</v>
      </c>
      <c r="L415" s="150"/>
      <c r="M415" s="26">
        <v>-33563985.789999999</v>
      </c>
      <c r="N415" s="26">
        <v>-35536051.789999999</v>
      </c>
      <c r="O415" s="26">
        <v>-36150446.789999999</v>
      </c>
      <c r="P415" s="26">
        <v>-36080619.789999999</v>
      </c>
      <c r="Q415" s="26">
        <v>-36086445.789999999</v>
      </c>
      <c r="R415" s="26">
        <v>-37543871.789999999</v>
      </c>
      <c r="S415" s="26">
        <v>-35241771.789999999</v>
      </c>
      <c r="T415" s="26">
        <v>-35895221.789999999</v>
      </c>
      <c r="U415" s="26">
        <v>-37928435.789999999</v>
      </c>
      <c r="V415" s="26">
        <v>-37905141.789999999</v>
      </c>
      <c r="W415" s="26">
        <v>-38385745.789999999</v>
      </c>
      <c r="X415" s="26">
        <v>-38644625.789999999</v>
      </c>
      <c r="Y415" s="26">
        <v>-37617323.789999999</v>
      </c>
      <c r="Z415" s="26">
        <v>-41867323.789999999</v>
      </c>
      <c r="AA415" s="26">
        <v>-42278511.789999999</v>
      </c>
      <c r="AB415" s="26">
        <v>-42023003.789999999</v>
      </c>
      <c r="AC415" s="26">
        <v>-43749933.789999999</v>
      </c>
      <c r="AD415" s="26">
        <v>-46710175.789999999</v>
      </c>
      <c r="AE415" s="26">
        <v>-47695064.789999999</v>
      </c>
      <c r="AF415" s="26">
        <v>-48392769.789999999</v>
      </c>
      <c r="AG415" s="26">
        <v>-48822803.789999999</v>
      </c>
      <c r="AH415" s="26">
        <v>-49927296.789999999</v>
      </c>
      <c r="AI415" s="26">
        <v>-50592561.789999999</v>
      </c>
      <c r="AJ415" s="26">
        <v>-50517894.789999999</v>
      </c>
      <c r="AK415" s="26">
        <v>-48415841.789999999</v>
      </c>
      <c r="AL415" s="26">
        <v>-50754567.789999999</v>
      </c>
      <c r="AM415" s="26">
        <v>-50867811.789999999</v>
      </c>
      <c r="AN415" s="26">
        <v>-48703896.789999999</v>
      </c>
      <c r="AO415" s="26">
        <v>-48037933.789999999</v>
      </c>
      <c r="AP415" s="26">
        <v>-47976491.789999999</v>
      </c>
      <c r="AQ415" s="26">
        <v>-47655297.789999999</v>
      </c>
      <c r="AR415" s="26">
        <v>-48246209.789999999</v>
      </c>
      <c r="AS415" s="26">
        <v>-47848422.789999999</v>
      </c>
      <c r="AT415" s="26">
        <v>-55045902.789999999</v>
      </c>
      <c r="AU415" s="26">
        <v>-54166697.789999999</v>
      </c>
      <c r="AV415" s="26">
        <v>-57717170.789999999</v>
      </c>
      <c r="AW415" s="26">
        <v>-52806878</v>
      </c>
      <c r="AX415" s="26">
        <v>-57669300</v>
      </c>
      <c r="AY415" s="26">
        <v>-57817400</v>
      </c>
      <c r="AZ415" s="26">
        <v>-59519600</v>
      </c>
      <c r="BA415" s="26">
        <v>-61309600</v>
      </c>
      <c r="BB415" s="26">
        <v>-62650400</v>
      </c>
      <c r="BC415" s="26">
        <v>-63852600</v>
      </c>
      <c r="BD415" s="26">
        <v>-65331300</v>
      </c>
      <c r="BE415" s="26">
        <v>-66211500</v>
      </c>
      <c r="BF415" s="26">
        <v>-71747600</v>
      </c>
      <c r="BG415" s="26">
        <v>-68148500</v>
      </c>
      <c r="BH415" s="26">
        <v>-72416601</v>
      </c>
      <c r="BI415" s="26">
        <v>-68308101</v>
      </c>
      <c r="BJ415" s="26">
        <v>-74253901</v>
      </c>
      <c r="BK415" s="26">
        <v>-73277527</v>
      </c>
      <c r="BL415" s="26">
        <v>-74850527</v>
      </c>
      <c r="BM415" s="26">
        <v>-76922529</v>
      </c>
      <c r="BN415" s="26">
        <v>-78031429</v>
      </c>
      <c r="BO415" s="26">
        <v>-74883129</v>
      </c>
      <c r="BP415" s="26">
        <v>-76148641</v>
      </c>
      <c r="BQ415" s="26"/>
      <c r="BR415" s="26"/>
      <c r="BS415" s="26"/>
      <c r="BT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</row>
    <row r="416" spans="1:85" hidden="1" outlineLevel="3" x14ac:dyDescent="0.25">
      <c r="A416" s="105" t="s">
        <v>1753</v>
      </c>
      <c r="B416" s="105">
        <f t="shared" si="70"/>
        <v>6</v>
      </c>
      <c r="C416" s="105" t="s">
        <v>722</v>
      </c>
      <c r="D416" s="105" t="s">
        <v>723</v>
      </c>
      <c r="E416" s="26">
        <f t="shared" si="69"/>
        <v>-42069128.210000001</v>
      </c>
      <c r="F416" s="26">
        <f t="shared" si="64"/>
        <v>-53537023.210000001</v>
      </c>
      <c r="G416" s="26">
        <f t="shared" si="65"/>
        <v>-58762167.210000001</v>
      </c>
      <c r="H416" s="26">
        <f t="shared" si="71"/>
        <v>-77283100</v>
      </c>
      <c r="I416" s="26">
        <f t="shared" si="66"/>
        <v>-74717500</v>
      </c>
      <c r="J416" s="26">
        <f t="shared" si="67"/>
        <v>-92176600</v>
      </c>
      <c r="K416" s="26">
        <f t="shared" si="68"/>
        <v>0</v>
      </c>
      <c r="L416" s="150"/>
      <c r="M416" s="26">
        <v>-32730078.210000001</v>
      </c>
      <c r="N416" s="26">
        <v>-39629863.210000001</v>
      </c>
      <c r="O416" s="26">
        <v>-41212301.210000001</v>
      </c>
      <c r="P416" s="26">
        <v>-41468727.210000001</v>
      </c>
      <c r="Q416" s="26">
        <v>-41727226.210000001</v>
      </c>
      <c r="R416" s="26">
        <v>-42938295.210000001</v>
      </c>
      <c r="S416" s="26">
        <v>-43327496.210000001</v>
      </c>
      <c r="T416" s="26">
        <v>-45410743.210000001</v>
      </c>
      <c r="U416" s="26">
        <v>-48170610.210000001</v>
      </c>
      <c r="V416" s="26">
        <v>-48403161.210000001</v>
      </c>
      <c r="W416" s="26">
        <v>-49275934.210000001</v>
      </c>
      <c r="X416" s="26">
        <v>-42069128.210000001</v>
      </c>
      <c r="Y416" s="26">
        <v>-39892908.210000001</v>
      </c>
      <c r="Z416" s="26">
        <v>-50423647.210000001</v>
      </c>
      <c r="AA416" s="26">
        <v>-51139136.210000001</v>
      </c>
      <c r="AB416" s="26">
        <v>-50660342.210000001</v>
      </c>
      <c r="AC416" s="26">
        <v>-51609258.210000001</v>
      </c>
      <c r="AD416" s="26">
        <v>-54054018.210000001</v>
      </c>
      <c r="AE416" s="26">
        <v>-55457879.210000001</v>
      </c>
      <c r="AF416" s="26">
        <v>-57066203.210000001</v>
      </c>
      <c r="AG416" s="26">
        <v>-58210987.210000001</v>
      </c>
      <c r="AH416" s="26">
        <v>-58216503.210000001</v>
      </c>
      <c r="AI416" s="26">
        <v>-69403924.209999993</v>
      </c>
      <c r="AJ416" s="26">
        <v>-53537023.210000001</v>
      </c>
      <c r="AK416" s="26">
        <v>-48254145.210000001</v>
      </c>
      <c r="AL416" s="26">
        <v>-61011044.210000001</v>
      </c>
      <c r="AM416" s="26">
        <v>-58533703.210000001</v>
      </c>
      <c r="AN416" s="26">
        <v>-59005583.210000001</v>
      </c>
      <c r="AO416" s="26">
        <v>-59167685.210000001</v>
      </c>
      <c r="AP416" s="26">
        <v>-59493895.210000001</v>
      </c>
      <c r="AQ416" s="26">
        <v>-58965765.210000001</v>
      </c>
      <c r="AR416" s="26">
        <v>-59336765.210000001</v>
      </c>
      <c r="AS416" s="26">
        <v>-57765745.210000001</v>
      </c>
      <c r="AT416" s="26">
        <v>-62758847.210000001</v>
      </c>
      <c r="AU416" s="26">
        <v>-60499065.210000001</v>
      </c>
      <c r="AV416" s="26">
        <v>-58762167.210000001</v>
      </c>
      <c r="AW416" s="26">
        <v>-53883014</v>
      </c>
      <c r="AX416" s="26">
        <v>-64707600</v>
      </c>
      <c r="AY416" s="26">
        <v>-64030600</v>
      </c>
      <c r="AZ416" s="26">
        <v>-64722100</v>
      </c>
      <c r="BA416" s="26">
        <v>-67546500</v>
      </c>
      <c r="BB416" s="26">
        <v>-70327800</v>
      </c>
      <c r="BC416" s="26">
        <v>-68577800</v>
      </c>
      <c r="BD416" s="26">
        <v>-74717500</v>
      </c>
      <c r="BE416" s="26">
        <v>-76607500</v>
      </c>
      <c r="BF416" s="26">
        <v>-79544100</v>
      </c>
      <c r="BG416" s="26">
        <v>-78226100</v>
      </c>
      <c r="BH416" s="26">
        <v>-77283100</v>
      </c>
      <c r="BI416" s="26">
        <v>-75449100</v>
      </c>
      <c r="BJ416" s="26">
        <v>-90399100</v>
      </c>
      <c r="BK416" s="26">
        <v>-88133400</v>
      </c>
      <c r="BL416" s="26">
        <v>-92951400</v>
      </c>
      <c r="BM416" s="26">
        <v>-96107400</v>
      </c>
      <c r="BN416" s="26">
        <v>-94852900</v>
      </c>
      <c r="BO416" s="26">
        <v>-90875700</v>
      </c>
      <c r="BP416" s="26">
        <v>-92176600</v>
      </c>
      <c r="BQ416" s="26"/>
      <c r="BR416" s="26"/>
      <c r="BS416" s="26"/>
      <c r="BT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</row>
    <row r="417" spans="1:85" hidden="1" outlineLevel="3" x14ac:dyDescent="0.25">
      <c r="A417" s="105" t="s">
        <v>1753</v>
      </c>
      <c r="B417" s="105">
        <f t="shared" si="70"/>
        <v>6</v>
      </c>
      <c r="C417" s="105" t="s">
        <v>724</v>
      </c>
      <c r="D417" s="105" t="s">
        <v>725</v>
      </c>
      <c r="E417" s="26">
        <f t="shared" si="69"/>
        <v>-23745530</v>
      </c>
      <c r="F417" s="26">
        <f t="shared" si="64"/>
        <v>-34383810</v>
      </c>
      <c r="G417" s="26">
        <f t="shared" si="65"/>
        <v>-48756000</v>
      </c>
      <c r="H417" s="26">
        <f t="shared" si="71"/>
        <v>-67463800</v>
      </c>
      <c r="I417" s="26">
        <f t="shared" si="66"/>
        <v>-58454100</v>
      </c>
      <c r="J417" s="26">
        <f t="shared" si="67"/>
        <v>-73186415</v>
      </c>
      <c r="K417" s="26">
        <f t="shared" si="68"/>
        <v>0</v>
      </c>
      <c r="L417" s="150"/>
      <c r="M417" s="26">
        <v>-27300210</v>
      </c>
      <c r="N417" s="26">
        <v>-20782710</v>
      </c>
      <c r="O417" s="26">
        <v>-22143510</v>
      </c>
      <c r="P417" s="26">
        <v>-21590110</v>
      </c>
      <c r="Q417" s="26">
        <v>-21868710</v>
      </c>
      <c r="R417" s="26">
        <v>-23271110</v>
      </c>
      <c r="S417" s="26">
        <v>-19366110</v>
      </c>
      <c r="T417" s="26">
        <v>-19827310</v>
      </c>
      <c r="U417" s="26">
        <v>-22475610</v>
      </c>
      <c r="V417" s="26">
        <v>-22320110</v>
      </c>
      <c r="W417" s="26">
        <v>-23045330</v>
      </c>
      <c r="X417" s="26">
        <v>-23745530</v>
      </c>
      <c r="Y417" s="26">
        <v>-22009310</v>
      </c>
      <c r="Z417" s="26">
        <v>-25287110</v>
      </c>
      <c r="AA417" s="26">
        <v>-25635410</v>
      </c>
      <c r="AB417" s="26">
        <v>-25639730</v>
      </c>
      <c r="AC417" s="26">
        <v>-27448310</v>
      </c>
      <c r="AD417" s="26">
        <v>-29393010</v>
      </c>
      <c r="AE417" s="26">
        <v>-30533710</v>
      </c>
      <c r="AF417" s="26">
        <v>-31355810</v>
      </c>
      <c r="AG417" s="26">
        <v>-31898574</v>
      </c>
      <c r="AH417" s="26">
        <v>-32747310</v>
      </c>
      <c r="AI417" s="26">
        <v>-32630210</v>
      </c>
      <c r="AJ417" s="26">
        <v>-34383810</v>
      </c>
      <c r="AK417" s="26">
        <v>-32340310</v>
      </c>
      <c r="AL417" s="26">
        <v>-34655610</v>
      </c>
      <c r="AM417" s="26">
        <v>-33599260</v>
      </c>
      <c r="AN417" s="26">
        <v>-33574010</v>
      </c>
      <c r="AO417" s="26">
        <v>-32179410</v>
      </c>
      <c r="AP417" s="26">
        <v>-32673410</v>
      </c>
      <c r="AQ417" s="26">
        <v>-31640210</v>
      </c>
      <c r="AR417" s="26">
        <v>-31726810</v>
      </c>
      <c r="AS417" s="26">
        <v>-31497510</v>
      </c>
      <c r="AT417" s="26">
        <v>-35555110</v>
      </c>
      <c r="AU417" s="26">
        <v>-35111810</v>
      </c>
      <c r="AV417" s="26">
        <v>-48756000</v>
      </c>
      <c r="AW417" s="26">
        <v>-45909700</v>
      </c>
      <c r="AX417" s="26">
        <v>-50614700</v>
      </c>
      <c r="AY417" s="26">
        <v>-50661300</v>
      </c>
      <c r="AZ417" s="26">
        <v>-52241900</v>
      </c>
      <c r="BA417" s="26">
        <v>-53868000</v>
      </c>
      <c r="BB417" s="26">
        <v>-55080700</v>
      </c>
      <c r="BC417" s="26">
        <v>-56632300</v>
      </c>
      <c r="BD417" s="26">
        <v>-58454100</v>
      </c>
      <c r="BE417" s="26">
        <v>-59389600</v>
      </c>
      <c r="BF417" s="26">
        <v>-64702000</v>
      </c>
      <c r="BG417" s="26">
        <v>-62619500</v>
      </c>
      <c r="BH417" s="26">
        <v>-67463800</v>
      </c>
      <c r="BI417" s="26">
        <v>-61896800</v>
      </c>
      <c r="BJ417" s="26">
        <v>-69996000</v>
      </c>
      <c r="BK417" s="26">
        <v>-70219600</v>
      </c>
      <c r="BL417" s="26">
        <v>-71346810</v>
      </c>
      <c r="BM417" s="26">
        <v>-73258510</v>
      </c>
      <c r="BN417" s="26">
        <v>-74179310</v>
      </c>
      <c r="BO417" s="26">
        <v>-71720013</v>
      </c>
      <c r="BP417" s="26">
        <v>-73186415</v>
      </c>
      <c r="BQ417" s="26"/>
      <c r="BR417" s="26"/>
      <c r="BS417" s="26"/>
      <c r="BT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</row>
    <row r="418" spans="1:85" hidden="1" outlineLevel="3" x14ac:dyDescent="0.25">
      <c r="A418" s="105" t="s">
        <v>1753</v>
      </c>
      <c r="B418" s="105">
        <f t="shared" si="70"/>
        <v>6</v>
      </c>
      <c r="C418" s="105" t="s">
        <v>726</v>
      </c>
      <c r="D418" s="105" t="s">
        <v>727</v>
      </c>
      <c r="E418" s="26">
        <f t="shared" si="69"/>
        <v>0</v>
      </c>
      <c r="F418" s="26">
        <f t="shared" si="64"/>
        <v>0</v>
      </c>
      <c r="G418" s="26">
        <f t="shared" si="65"/>
        <v>4599</v>
      </c>
      <c r="H418" s="26">
        <f t="shared" si="71"/>
        <v>0</v>
      </c>
      <c r="I418" s="26">
        <f t="shared" si="66"/>
        <v>0</v>
      </c>
      <c r="J418" s="26">
        <f t="shared" si="67"/>
        <v>-3693</v>
      </c>
      <c r="K418" s="26">
        <f t="shared" si="68"/>
        <v>0</v>
      </c>
      <c r="L418" s="150"/>
      <c r="M418" s="26">
        <v>0</v>
      </c>
      <c r="N418" s="26">
        <v>0</v>
      </c>
      <c r="O418" s="26">
        <v>0</v>
      </c>
      <c r="P418" s="26">
        <v>0</v>
      </c>
      <c r="Q418" s="26">
        <v>0</v>
      </c>
      <c r="R418" s="26">
        <v>0</v>
      </c>
      <c r="S418" s="26">
        <v>0</v>
      </c>
      <c r="T418" s="26">
        <v>0</v>
      </c>
      <c r="U418" s="26">
        <v>0</v>
      </c>
      <c r="V418" s="26">
        <v>0</v>
      </c>
      <c r="W418" s="26">
        <v>0</v>
      </c>
      <c r="X418" s="26">
        <v>0</v>
      </c>
      <c r="Y418" s="26">
        <v>0</v>
      </c>
      <c r="Z418" s="26">
        <v>0</v>
      </c>
      <c r="AA418" s="26">
        <v>0</v>
      </c>
      <c r="AB418" s="26">
        <v>0</v>
      </c>
      <c r="AC418" s="26">
        <v>0</v>
      </c>
      <c r="AD418" s="26">
        <v>0</v>
      </c>
      <c r="AE418" s="26">
        <v>0</v>
      </c>
      <c r="AF418" s="26">
        <v>0</v>
      </c>
      <c r="AG418" s="26">
        <v>0</v>
      </c>
      <c r="AH418" s="26">
        <v>0</v>
      </c>
      <c r="AI418" s="26">
        <v>0</v>
      </c>
      <c r="AJ418" s="26">
        <v>0</v>
      </c>
      <c r="AK418" s="26">
        <v>0</v>
      </c>
      <c r="AL418" s="26">
        <v>-937160</v>
      </c>
      <c r="AM418" s="26">
        <v>-1939216</v>
      </c>
      <c r="AN418" s="26">
        <v>-2919677</v>
      </c>
      <c r="AO418" s="26">
        <v>-1909790</v>
      </c>
      <c r="AP418" s="26">
        <v>-1914430</v>
      </c>
      <c r="AQ418" s="26">
        <v>-1909790</v>
      </c>
      <c r="AR418" s="26">
        <v>-1974830</v>
      </c>
      <c r="AS418" s="26">
        <v>-1974830</v>
      </c>
      <c r="AT418" s="26">
        <v>-1974830</v>
      </c>
      <c r="AU418" s="26">
        <v>4599</v>
      </c>
      <c r="AV418" s="26">
        <v>4599</v>
      </c>
      <c r="AW418" s="26">
        <v>0</v>
      </c>
      <c r="AX418" s="26">
        <v>0</v>
      </c>
      <c r="AY418" s="26">
        <v>0</v>
      </c>
      <c r="AZ418" s="26">
        <v>0</v>
      </c>
      <c r="BA418" s="26">
        <v>489</v>
      </c>
      <c r="BB418" s="26">
        <v>0</v>
      </c>
      <c r="BC418" s="26">
        <v>0</v>
      </c>
      <c r="BD418" s="26">
        <v>0</v>
      </c>
      <c r="BE418" s="26">
        <v>0</v>
      </c>
      <c r="BF418" s="26">
        <v>0</v>
      </c>
      <c r="BG418" s="26">
        <v>0</v>
      </c>
      <c r="BH418" s="26">
        <v>0</v>
      </c>
      <c r="BI418" s="26">
        <v>0</v>
      </c>
      <c r="BJ418" s="26">
        <v>-11079</v>
      </c>
      <c r="BK418" s="26">
        <v>-7386</v>
      </c>
      <c r="BL418" s="26">
        <v>-3693</v>
      </c>
      <c r="BM418" s="26">
        <v>-3693</v>
      </c>
      <c r="BN418" s="26">
        <v>-3693</v>
      </c>
      <c r="BO418" s="26">
        <v>-3693</v>
      </c>
      <c r="BP418" s="26">
        <v>-3693</v>
      </c>
      <c r="BQ418" s="26"/>
      <c r="BR418" s="26"/>
      <c r="BS418" s="26"/>
      <c r="BT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</row>
    <row r="419" spans="1:85" hidden="1" outlineLevel="3" x14ac:dyDescent="0.25">
      <c r="A419" s="105" t="s">
        <v>1753</v>
      </c>
      <c r="B419" s="105">
        <f t="shared" si="70"/>
        <v>6</v>
      </c>
      <c r="C419" s="105" t="s">
        <v>728</v>
      </c>
      <c r="D419" s="105" t="s">
        <v>45</v>
      </c>
      <c r="E419" s="26">
        <f t="shared" si="69"/>
        <v>-152250176</v>
      </c>
      <c r="F419" s="26">
        <f t="shared" si="64"/>
        <v>-3346841</v>
      </c>
      <c r="G419" s="26">
        <f t="shared" si="65"/>
        <v>-2831460</v>
      </c>
      <c r="H419" s="26">
        <f t="shared" si="71"/>
        <v>-2831466</v>
      </c>
      <c r="I419" s="26">
        <f t="shared" si="66"/>
        <v>-2831466</v>
      </c>
      <c r="J419" s="26">
        <f t="shared" si="67"/>
        <v>-84531539</v>
      </c>
      <c r="K419" s="26">
        <f t="shared" si="68"/>
        <v>0</v>
      </c>
      <c r="L419" s="150"/>
      <c r="M419" s="26">
        <v>-60547724</v>
      </c>
      <c r="N419" s="26">
        <v>-65536326</v>
      </c>
      <c r="O419" s="26">
        <v>-68191395</v>
      </c>
      <c r="P419" s="26">
        <v>-69047572</v>
      </c>
      <c r="Q419" s="26">
        <v>-70667143</v>
      </c>
      <c r="R419" s="26">
        <v>-71806991</v>
      </c>
      <c r="S419" s="26">
        <v>-72977242</v>
      </c>
      <c r="T419" s="26">
        <v>-72947548</v>
      </c>
      <c r="U419" s="26">
        <v>-84442116</v>
      </c>
      <c r="V419" s="26">
        <v>-71243127</v>
      </c>
      <c r="W419" s="26">
        <v>-74308822</v>
      </c>
      <c r="X419" s="26">
        <v>-152250176</v>
      </c>
      <c r="Y419" s="26">
        <v>-148302839</v>
      </c>
      <c r="Z419" s="26">
        <v>-150056843</v>
      </c>
      <c r="AA419" s="26">
        <v>-151570296</v>
      </c>
      <c r="AB419" s="26">
        <v>-156277187</v>
      </c>
      <c r="AC419" s="26">
        <v>-80482188</v>
      </c>
      <c r="AD419" s="26">
        <v>-72360884</v>
      </c>
      <c r="AE419" s="26">
        <v>-73699799</v>
      </c>
      <c r="AF419" s="26">
        <v>-76192323</v>
      </c>
      <c r="AG419" s="26">
        <v>-75300956</v>
      </c>
      <c r="AH419" s="26">
        <v>-77129289</v>
      </c>
      <c r="AI419" s="26">
        <v>-78900804</v>
      </c>
      <c r="AJ419" s="26">
        <v>-3346841</v>
      </c>
      <c r="AK419" s="26">
        <v>-84364070</v>
      </c>
      <c r="AL419" s="26">
        <v>-86973828</v>
      </c>
      <c r="AM419" s="26">
        <v>-81491376</v>
      </c>
      <c r="AN419" s="26">
        <v>-79708816</v>
      </c>
      <c r="AO419" s="26">
        <v>-82132110</v>
      </c>
      <c r="AP419" s="26">
        <v>-82128297</v>
      </c>
      <c r="AQ419" s="26">
        <v>-81295868</v>
      </c>
      <c r="AR419" s="26">
        <v>-86453102</v>
      </c>
      <c r="AS419" s="26">
        <v>-89171769</v>
      </c>
      <c r="AT419" s="26">
        <v>-87161885</v>
      </c>
      <c r="AU419" s="26">
        <v>-2831459</v>
      </c>
      <c r="AV419" s="26">
        <v>-2831460</v>
      </c>
      <c r="AW419" s="26">
        <v>-2831465</v>
      </c>
      <c r="AX419" s="26">
        <v>-2831465</v>
      </c>
      <c r="AY419" s="26">
        <v>-2831465</v>
      </c>
      <c r="AZ419" s="26">
        <v>-82647401</v>
      </c>
      <c r="BA419" s="26">
        <v>-2831465</v>
      </c>
      <c r="BB419" s="26">
        <v>-2831466</v>
      </c>
      <c r="BC419" s="26">
        <v>-2831466</v>
      </c>
      <c r="BD419" s="26">
        <v>-2831466</v>
      </c>
      <c r="BE419" s="26">
        <v>-2831466</v>
      </c>
      <c r="BF419" s="26">
        <v>-2831466</v>
      </c>
      <c r="BG419" s="26">
        <v>-3500390</v>
      </c>
      <c r="BH419" s="26">
        <v>-2831466</v>
      </c>
      <c r="BI419" s="26">
        <v>-2831466</v>
      </c>
      <c r="BJ419" s="26">
        <v>-2831466</v>
      </c>
      <c r="BK419" s="26">
        <v>-80353261</v>
      </c>
      <c r="BL419" s="26">
        <v>-89986194</v>
      </c>
      <c r="BM419" s="26">
        <v>-84008008</v>
      </c>
      <c r="BN419" s="26">
        <v>-86235851</v>
      </c>
      <c r="BO419" s="26">
        <v>-82704249</v>
      </c>
      <c r="BP419" s="26">
        <v>-84531539</v>
      </c>
      <c r="BQ419" s="26"/>
      <c r="BR419" s="26"/>
      <c r="BS419" s="26"/>
      <c r="BT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</row>
    <row r="420" spans="1:85" hidden="1" outlineLevel="3" x14ac:dyDescent="0.25">
      <c r="A420" s="106" t="s">
        <v>1753</v>
      </c>
      <c r="B420" s="106">
        <f t="shared" si="70"/>
        <v>8</v>
      </c>
      <c r="C420" s="106" t="s">
        <v>729</v>
      </c>
      <c r="D420" s="106" t="s">
        <v>730</v>
      </c>
      <c r="E420" s="107">
        <f t="shared" si="69"/>
        <v>-152250176</v>
      </c>
      <c r="F420" s="107">
        <f t="shared" si="64"/>
        <v>-3346841</v>
      </c>
      <c r="G420" s="107">
        <f t="shared" si="65"/>
        <v>-2831460</v>
      </c>
      <c r="H420" s="108">
        <f t="shared" si="71"/>
        <v>-2831466</v>
      </c>
      <c r="I420" s="108">
        <f t="shared" si="66"/>
        <v>-2831466</v>
      </c>
      <c r="J420" s="108">
        <f t="shared" si="67"/>
        <v>-84531539</v>
      </c>
      <c r="K420" s="108">
        <f t="shared" si="68"/>
        <v>0</v>
      </c>
      <c r="L420" s="150"/>
      <c r="M420" s="108">
        <v>-60547724</v>
      </c>
      <c r="N420" s="108">
        <v>-65536326</v>
      </c>
      <c r="O420" s="108">
        <v>-68191395</v>
      </c>
      <c r="P420" s="108">
        <v>-69047572</v>
      </c>
      <c r="Q420" s="108">
        <v>-70667143</v>
      </c>
      <c r="R420" s="108">
        <v>-71806991</v>
      </c>
      <c r="S420" s="108">
        <v>-72977242</v>
      </c>
      <c r="T420" s="108">
        <v>-72947548</v>
      </c>
      <c r="U420" s="108">
        <v>-84442116</v>
      </c>
      <c r="V420" s="108">
        <v>-71243127</v>
      </c>
      <c r="W420" s="108">
        <v>-74308822</v>
      </c>
      <c r="X420" s="108">
        <v>-152250176</v>
      </c>
      <c r="Y420" s="108">
        <v>-148302839</v>
      </c>
      <c r="Z420" s="108">
        <v>-150056843</v>
      </c>
      <c r="AA420" s="108">
        <v>-151570296</v>
      </c>
      <c r="AB420" s="108">
        <v>-156277187</v>
      </c>
      <c r="AC420" s="108">
        <v>-80482188</v>
      </c>
      <c r="AD420" s="108">
        <v>-72360884</v>
      </c>
      <c r="AE420" s="108">
        <v>-73699799</v>
      </c>
      <c r="AF420" s="108">
        <v>-76192323</v>
      </c>
      <c r="AG420" s="108">
        <v>-75300956</v>
      </c>
      <c r="AH420" s="108">
        <v>-77129289</v>
      </c>
      <c r="AI420" s="108">
        <v>-78900804</v>
      </c>
      <c r="AJ420" s="108">
        <v>-3346841</v>
      </c>
      <c r="AK420" s="108">
        <v>-84364070</v>
      </c>
      <c r="AL420" s="108">
        <v>-86973828</v>
      </c>
      <c r="AM420" s="108">
        <v>-81491376</v>
      </c>
      <c r="AN420" s="108">
        <v>-79708816</v>
      </c>
      <c r="AO420" s="108">
        <v>-82132110</v>
      </c>
      <c r="AP420" s="108">
        <v>-82128297</v>
      </c>
      <c r="AQ420" s="108">
        <v>-81295868</v>
      </c>
      <c r="AR420" s="108">
        <v>-86453102</v>
      </c>
      <c r="AS420" s="108">
        <v>-89171769</v>
      </c>
      <c r="AT420" s="108">
        <v>-87161885</v>
      </c>
      <c r="AU420" s="108">
        <v>-2831459</v>
      </c>
      <c r="AV420" s="108">
        <v>-2831460</v>
      </c>
      <c r="AW420" s="108">
        <v>-2831465</v>
      </c>
      <c r="AX420" s="108">
        <v>-2831465</v>
      </c>
      <c r="AY420" s="108">
        <v>-2831465</v>
      </c>
      <c r="AZ420" s="108">
        <v>-82647401</v>
      </c>
      <c r="BA420" s="108">
        <v>-2831465</v>
      </c>
      <c r="BB420" s="108">
        <v>-2831466</v>
      </c>
      <c r="BC420" s="108">
        <v>-2831466</v>
      </c>
      <c r="BD420" s="108">
        <v>-2831466</v>
      </c>
      <c r="BE420" s="108">
        <v>-2831466</v>
      </c>
      <c r="BF420" s="108">
        <v>-2831466</v>
      </c>
      <c r="BG420" s="108">
        <v>-3500390</v>
      </c>
      <c r="BH420" s="108">
        <v>-2831466</v>
      </c>
      <c r="BI420" s="108">
        <v>-2831466</v>
      </c>
      <c r="BJ420" s="169">
        <v>-2831466</v>
      </c>
      <c r="BK420" s="169">
        <v>-80353261</v>
      </c>
      <c r="BL420" s="108">
        <v>-89986194</v>
      </c>
      <c r="BM420" s="108">
        <v>-84008008</v>
      </c>
      <c r="BN420" s="108">
        <v>-86235851</v>
      </c>
      <c r="BO420" s="108">
        <v>-82704249</v>
      </c>
      <c r="BP420" s="108">
        <v>-84531539</v>
      </c>
      <c r="BQ420" s="108"/>
      <c r="BR420" s="108"/>
      <c r="BS420" s="108"/>
      <c r="BT420" s="108"/>
      <c r="BV420" s="108"/>
      <c r="BW420" s="108"/>
      <c r="BX420" s="108"/>
      <c r="BY420" s="108"/>
      <c r="BZ420" s="108"/>
      <c r="CA420" s="108"/>
      <c r="CB420" s="108"/>
      <c r="CC420" s="108"/>
      <c r="CD420" s="108"/>
      <c r="CE420" s="108"/>
      <c r="CF420" s="108"/>
      <c r="CG420" s="108"/>
    </row>
    <row r="421" spans="1:85" hidden="1" outlineLevel="3" x14ac:dyDescent="0.25">
      <c r="A421" s="106" t="s">
        <v>1753</v>
      </c>
      <c r="B421" s="106">
        <f t="shared" si="70"/>
        <v>8</v>
      </c>
      <c r="C421" s="106" t="s">
        <v>731</v>
      </c>
      <c r="D421" s="106" t="s">
        <v>732</v>
      </c>
      <c r="E421" s="107">
        <f t="shared" si="69"/>
        <v>0</v>
      </c>
      <c r="F421" s="107">
        <f t="shared" si="64"/>
        <v>0</v>
      </c>
      <c r="G421" s="107">
        <f t="shared" si="65"/>
        <v>0</v>
      </c>
      <c r="H421" s="108">
        <f t="shared" si="71"/>
        <v>0</v>
      </c>
      <c r="I421" s="108">
        <f t="shared" si="66"/>
        <v>0</v>
      </c>
      <c r="J421" s="108">
        <f t="shared" si="67"/>
        <v>0</v>
      </c>
      <c r="K421" s="108">
        <f t="shared" si="68"/>
        <v>0</v>
      </c>
      <c r="L421" s="150"/>
      <c r="M421" s="108">
        <v>0</v>
      </c>
      <c r="N421" s="108">
        <v>0</v>
      </c>
      <c r="O421" s="108">
        <v>0</v>
      </c>
      <c r="P421" s="108">
        <v>0</v>
      </c>
      <c r="Q421" s="108">
        <v>0</v>
      </c>
      <c r="R421" s="108">
        <v>0</v>
      </c>
      <c r="S421" s="108">
        <v>0</v>
      </c>
      <c r="T421" s="108">
        <v>0</v>
      </c>
      <c r="U421" s="108">
        <v>0</v>
      </c>
      <c r="V421" s="108">
        <v>0</v>
      </c>
      <c r="W421" s="108">
        <v>0</v>
      </c>
      <c r="X421" s="108">
        <v>0</v>
      </c>
      <c r="Y421" s="108">
        <v>0</v>
      </c>
      <c r="Z421" s="108">
        <v>0</v>
      </c>
      <c r="AA421" s="108">
        <v>0</v>
      </c>
      <c r="AB421" s="108">
        <v>0</v>
      </c>
      <c r="AC421" s="108">
        <v>0</v>
      </c>
      <c r="AD421" s="108">
        <v>0</v>
      </c>
      <c r="AE421" s="108">
        <v>0</v>
      </c>
      <c r="AF421" s="108">
        <v>0</v>
      </c>
      <c r="AG421" s="108">
        <v>0</v>
      </c>
      <c r="AH421" s="108">
        <v>0</v>
      </c>
      <c r="AI421" s="108">
        <v>0</v>
      </c>
      <c r="AJ421" s="108">
        <v>0</v>
      </c>
      <c r="AK421" s="108">
        <v>0</v>
      </c>
      <c r="AL421" s="108">
        <v>0</v>
      </c>
      <c r="AM421" s="108">
        <v>0</v>
      </c>
      <c r="AN421" s="108">
        <v>0</v>
      </c>
      <c r="AO421" s="108">
        <v>0</v>
      </c>
      <c r="AP421" s="108">
        <v>0</v>
      </c>
      <c r="AQ421" s="108">
        <v>0</v>
      </c>
      <c r="AR421" s="108">
        <v>0</v>
      </c>
      <c r="AS421" s="108">
        <v>0</v>
      </c>
      <c r="AT421" s="108">
        <v>0</v>
      </c>
      <c r="AU421" s="108">
        <v>0</v>
      </c>
      <c r="AV421" s="108">
        <v>0</v>
      </c>
      <c r="AW421" s="108">
        <v>0</v>
      </c>
      <c r="AX421" s="108">
        <v>0</v>
      </c>
      <c r="AY421" s="108">
        <v>0</v>
      </c>
      <c r="AZ421" s="108">
        <v>0</v>
      </c>
      <c r="BA421" s="108">
        <v>0</v>
      </c>
      <c r="BB421" s="108">
        <v>0</v>
      </c>
      <c r="BC421" s="108">
        <v>0</v>
      </c>
      <c r="BD421" s="108">
        <v>0</v>
      </c>
      <c r="BE421" s="108">
        <v>0</v>
      </c>
      <c r="BF421" s="108">
        <v>0</v>
      </c>
      <c r="BG421" s="108">
        <v>0</v>
      </c>
      <c r="BH421" s="108">
        <v>0</v>
      </c>
      <c r="BI421" s="108">
        <v>0</v>
      </c>
      <c r="BJ421" s="169">
        <v>0</v>
      </c>
      <c r="BK421" s="169">
        <v>0</v>
      </c>
      <c r="BL421" s="108">
        <v>0</v>
      </c>
      <c r="BM421" s="108">
        <v>0</v>
      </c>
      <c r="BN421" s="108">
        <v>0</v>
      </c>
      <c r="BO421" s="108">
        <v>0</v>
      </c>
      <c r="BP421" s="108">
        <v>0</v>
      </c>
      <c r="BQ421" s="108"/>
      <c r="BR421" s="108"/>
      <c r="BS421" s="108"/>
      <c r="BT421" s="108"/>
      <c r="BV421" s="108"/>
      <c r="BW421" s="108"/>
      <c r="BX421" s="108"/>
      <c r="BY421" s="108"/>
      <c r="BZ421" s="108"/>
      <c r="CA421" s="108"/>
      <c r="CB421" s="108"/>
      <c r="CC421" s="108"/>
      <c r="CD421" s="108"/>
      <c r="CE421" s="108"/>
      <c r="CF421" s="108"/>
      <c r="CG421" s="108"/>
    </row>
    <row r="422" spans="1:85" hidden="1" outlineLevel="3" x14ac:dyDescent="0.25">
      <c r="A422" s="105" t="s">
        <v>1753</v>
      </c>
      <c r="B422" s="105">
        <f t="shared" si="70"/>
        <v>6</v>
      </c>
      <c r="C422" s="105" t="s">
        <v>733</v>
      </c>
      <c r="D422" s="105" t="s">
        <v>222</v>
      </c>
      <c r="E422" s="26">
        <f t="shared" si="69"/>
        <v>0</v>
      </c>
      <c r="F422" s="26">
        <f t="shared" si="64"/>
        <v>-279038</v>
      </c>
      <c r="G422" s="26">
        <f t="shared" si="65"/>
        <v>-695769</v>
      </c>
      <c r="H422" s="26">
        <f t="shared" si="71"/>
        <v>0</v>
      </c>
      <c r="I422" s="26">
        <f t="shared" si="66"/>
        <v>80550</v>
      </c>
      <c r="J422" s="26">
        <f t="shared" si="67"/>
        <v>-724611</v>
      </c>
      <c r="K422" s="26">
        <f t="shared" si="68"/>
        <v>0</v>
      </c>
      <c r="L422" s="150"/>
      <c r="M422" s="26">
        <v>0</v>
      </c>
      <c r="N422" s="26">
        <v>0</v>
      </c>
      <c r="O422" s="26">
        <v>0</v>
      </c>
      <c r="P422" s="26">
        <v>0</v>
      </c>
      <c r="Q422" s="26">
        <v>0</v>
      </c>
      <c r="R422" s="26">
        <v>0</v>
      </c>
      <c r="S422" s="26">
        <v>0</v>
      </c>
      <c r="T422" s="26">
        <v>0</v>
      </c>
      <c r="U422" s="26">
        <v>0</v>
      </c>
      <c r="V422" s="26">
        <v>0</v>
      </c>
      <c r="W422" s="26">
        <v>0</v>
      </c>
      <c r="X422" s="26">
        <v>0</v>
      </c>
      <c r="Y422" s="26">
        <v>-80000</v>
      </c>
      <c r="Z422" s="26">
        <v>-80000</v>
      </c>
      <c r="AA422" s="26">
        <v>-80000</v>
      </c>
      <c r="AB422" s="26">
        <v>-80000</v>
      </c>
      <c r="AC422" s="26">
        <v>-80000</v>
      </c>
      <c r="AD422" s="26">
        <v>-89079</v>
      </c>
      <c r="AE422" s="26">
        <v>201421</v>
      </c>
      <c r="AF422" s="26">
        <v>-1132740</v>
      </c>
      <c r="AG422" s="26">
        <v>-1182767</v>
      </c>
      <c r="AH422" s="26">
        <v>-1424597</v>
      </c>
      <c r="AI422" s="26">
        <v>-1424597</v>
      </c>
      <c r="AJ422" s="26">
        <v>-279038</v>
      </c>
      <c r="AK422" s="26">
        <v>-236659</v>
      </c>
      <c r="AL422" s="26">
        <v>-717638</v>
      </c>
      <c r="AM422" s="26">
        <v>373195</v>
      </c>
      <c r="AN422" s="26">
        <v>-241906</v>
      </c>
      <c r="AO422" s="26">
        <v>-50088</v>
      </c>
      <c r="AP422" s="26">
        <v>-358219</v>
      </c>
      <c r="AQ422" s="26">
        <v>-423219</v>
      </c>
      <c r="AR422" s="26">
        <v>-323539</v>
      </c>
      <c r="AS422" s="26">
        <v>-373539</v>
      </c>
      <c r="AT422" s="26">
        <v>-383539</v>
      </c>
      <c r="AU422" s="26">
        <v>-225580</v>
      </c>
      <c r="AV422" s="26">
        <v>-695769</v>
      </c>
      <c r="AW422" s="26">
        <v>-809142</v>
      </c>
      <c r="AX422" s="26">
        <v>-812995</v>
      </c>
      <c r="AY422" s="26">
        <v>-236659</v>
      </c>
      <c r="AZ422" s="26">
        <v>-115580</v>
      </c>
      <c r="BA422" s="26">
        <v>-38600</v>
      </c>
      <c r="BB422" s="26">
        <v>-77200</v>
      </c>
      <c r="BC422" s="26">
        <v>0</v>
      </c>
      <c r="BD422" s="26">
        <v>80550</v>
      </c>
      <c r="BE422" s="26">
        <v>0</v>
      </c>
      <c r="BF422" s="26">
        <v>0</v>
      </c>
      <c r="BG422" s="26">
        <v>0</v>
      </c>
      <c r="BH422" s="26">
        <v>0</v>
      </c>
      <c r="BI422" s="26">
        <v>0</v>
      </c>
      <c r="BJ422" s="26">
        <v>-130000</v>
      </c>
      <c r="BK422" s="26">
        <v>-1930000</v>
      </c>
      <c r="BL422" s="26">
        <v>-3730000</v>
      </c>
      <c r="BM422" s="26">
        <v>-5721800</v>
      </c>
      <c r="BN422" s="26">
        <v>-5530000</v>
      </c>
      <c r="BO422" s="26">
        <v>-5530000</v>
      </c>
      <c r="BP422" s="26">
        <v>-724611</v>
      </c>
      <c r="BQ422" s="26"/>
      <c r="BR422" s="26"/>
      <c r="BS422" s="26"/>
      <c r="BT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</row>
    <row r="423" spans="1:85" hidden="1" outlineLevel="2" collapsed="1" x14ac:dyDescent="0.25">
      <c r="A423" s="103" t="s">
        <v>1753</v>
      </c>
      <c r="B423" s="103">
        <f t="shared" si="70"/>
        <v>4</v>
      </c>
      <c r="C423" s="103" t="s">
        <v>734</v>
      </c>
      <c r="D423" s="103" t="s">
        <v>735</v>
      </c>
      <c r="E423" s="104">
        <f t="shared" si="69"/>
        <v>-132679605.45999999</v>
      </c>
      <c r="F423" s="104">
        <f t="shared" si="64"/>
        <v>-176750018.46000001</v>
      </c>
      <c r="G423" s="104">
        <f t="shared" si="65"/>
        <v>-232650355.46000001</v>
      </c>
      <c r="H423" s="104">
        <f t="shared" si="71"/>
        <v>-224367471</v>
      </c>
      <c r="I423" s="104">
        <f t="shared" si="66"/>
        <v>-207470966</v>
      </c>
      <c r="J423" s="104">
        <f t="shared" si="67"/>
        <v>-253079713</v>
      </c>
      <c r="K423" s="104">
        <f t="shared" si="68"/>
        <v>0</v>
      </c>
      <c r="L423" s="150"/>
      <c r="M423" s="104">
        <v>-109496345.45999999</v>
      </c>
      <c r="N423" s="104">
        <v>-116659425.45999999</v>
      </c>
      <c r="O423" s="104">
        <v>-119787525.45999999</v>
      </c>
      <c r="P423" s="104">
        <v>-117489725.45999999</v>
      </c>
      <c r="Q423" s="104">
        <v>-119732525.45999999</v>
      </c>
      <c r="R423" s="104">
        <v>-120957725.45999999</v>
      </c>
      <c r="S423" s="104">
        <v>-119838225.45999999</v>
      </c>
      <c r="T423" s="104">
        <v>-133392525.45999999</v>
      </c>
      <c r="U423" s="104">
        <v>-144235425.46000001</v>
      </c>
      <c r="V423" s="104">
        <v>-142543625.46000001</v>
      </c>
      <c r="W423" s="104">
        <v>-141982225.46000001</v>
      </c>
      <c r="X423" s="104">
        <v>-132679605.45999999</v>
      </c>
      <c r="Y423" s="104">
        <v>-140636205.46000001</v>
      </c>
      <c r="Z423" s="104">
        <v>-147181605.46000001</v>
      </c>
      <c r="AA423" s="104">
        <v>-146799805.46000001</v>
      </c>
      <c r="AB423" s="104">
        <v>-148171805.46000001</v>
      </c>
      <c r="AC423" s="104">
        <v>-150904305.46000001</v>
      </c>
      <c r="AD423" s="104">
        <v>-161316830.46000001</v>
      </c>
      <c r="AE423" s="104">
        <v>-167779105.46000001</v>
      </c>
      <c r="AF423" s="104">
        <v>-171271405.46000001</v>
      </c>
      <c r="AG423" s="104">
        <v>-174943905.46000001</v>
      </c>
      <c r="AH423" s="104">
        <v>-179778984.46000001</v>
      </c>
      <c r="AI423" s="104">
        <v>-188639298.46000001</v>
      </c>
      <c r="AJ423" s="104">
        <v>-176750018.46000001</v>
      </c>
      <c r="AK423" s="104">
        <v>-177618204.46000001</v>
      </c>
      <c r="AL423" s="104">
        <v>-184667565.46000001</v>
      </c>
      <c r="AM423" s="104">
        <v>-185147028.46000001</v>
      </c>
      <c r="AN423" s="104">
        <v>-181931428.46000001</v>
      </c>
      <c r="AO423" s="104">
        <v>-178966548.46000001</v>
      </c>
      <c r="AP423" s="104">
        <v>-181787969.46000001</v>
      </c>
      <c r="AQ423" s="104">
        <v>-179736783.46000001</v>
      </c>
      <c r="AR423" s="104">
        <v>-173874218.46000001</v>
      </c>
      <c r="AS423" s="104">
        <v>-175946638.46000001</v>
      </c>
      <c r="AT423" s="104">
        <v>-239156366.46000001</v>
      </c>
      <c r="AU423" s="104">
        <v>-268172322.46000001</v>
      </c>
      <c r="AV423" s="104">
        <v>-232650355.46000001</v>
      </c>
      <c r="AW423" s="104">
        <v>-202182752</v>
      </c>
      <c r="AX423" s="104">
        <v>-222826077</v>
      </c>
      <c r="AY423" s="104">
        <v>-224452956</v>
      </c>
      <c r="AZ423" s="104">
        <v>-224914650</v>
      </c>
      <c r="BA423" s="104">
        <v>-232262599</v>
      </c>
      <c r="BB423" s="104">
        <v>-196384122</v>
      </c>
      <c r="BC423" s="104">
        <v>-199938282</v>
      </c>
      <c r="BD423" s="104">
        <v>-207470966</v>
      </c>
      <c r="BE423" s="104">
        <v>-238744279</v>
      </c>
      <c r="BF423" s="104">
        <v>-223198867</v>
      </c>
      <c r="BG423" s="104">
        <v>-218287070</v>
      </c>
      <c r="BH423" s="104">
        <v>-224367471</v>
      </c>
      <c r="BI423" s="104">
        <v>-225858371</v>
      </c>
      <c r="BJ423" s="104">
        <v>-244869372</v>
      </c>
      <c r="BK423" s="104">
        <v>-255579775</v>
      </c>
      <c r="BL423" s="104">
        <v>-249730807</v>
      </c>
      <c r="BM423" s="104">
        <v>-334205845</v>
      </c>
      <c r="BN423" s="104">
        <v>-282175322</v>
      </c>
      <c r="BO423" s="104">
        <v>-378613353</v>
      </c>
      <c r="BP423" s="104">
        <v>-253079713</v>
      </c>
      <c r="BQ423" s="104"/>
      <c r="BR423" s="104"/>
      <c r="BS423" s="104"/>
      <c r="BT423" s="104"/>
      <c r="BU423" s="24" t="s">
        <v>2007</v>
      </c>
      <c r="BV423" s="144"/>
      <c r="BW423" s="144"/>
      <c r="BX423" s="144"/>
      <c r="BY423" s="144"/>
      <c r="BZ423" s="144"/>
      <c r="CA423" s="144"/>
      <c r="CB423" s="144"/>
      <c r="CC423" s="144"/>
      <c r="CD423" s="144"/>
      <c r="CE423" s="144"/>
      <c r="CF423" s="144"/>
      <c r="CG423" s="144"/>
    </row>
    <row r="424" spans="1:85" hidden="1" outlineLevel="3" x14ac:dyDescent="0.25">
      <c r="A424" s="105" t="s">
        <v>1753</v>
      </c>
      <c r="B424" s="105">
        <f t="shared" si="70"/>
        <v>6</v>
      </c>
      <c r="C424" s="105" t="s">
        <v>736</v>
      </c>
      <c r="D424" s="105" t="s">
        <v>737</v>
      </c>
      <c r="E424" s="26">
        <f t="shared" si="69"/>
        <v>-132479605.45999999</v>
      </c>
      <c r="F424" s="26">
        <f t="shared" si="64"/>
        <v>-163047205.46000001</v>
      </c>
      <c r="G424" s="26">
        <f t="shared" si="65"/>
        <v>-169073808.46000001</v>
      </c>
      <c r="H424" s="26">
        <f t="shared" si="71"/>
        <v>-226466001</v>
      </c>
      <c r="I424" s="26">
        <f t="shared" si="66"/>
        <v>-207469500</v>
      </c>
      <c r="J424" s="26">
        <f t="shared" si="67"/>
        <v>-253098006</v>
      </c>
      <c r="K424" s="26">
        <f t="shared" si="68"/>
        <v>0</v>
      </c>
      <c r="L424" s="150"/>
      <c r="M424" s="26">
        <v>-105766225.45999999</v>
      </c>
      <c r="N424" s="26">
        <v>-112119425.45999999</v>
      </c>
      <c r="O424" s="26">
        <v>-115747525.45999999</v>
      </c>
      <c r="P424" s="26">
        <v>-117489725.45999999</v>
      </c>
      <c r="Q424" s="26">
        <v>-119732525.45999999</v>
      </c>
      <c r="R424" s="26">
        <v>-120957725.45999999</v>
      </c>
      <c r="S424" s="26">
        <v>-119838225.45999999</v>
      </c>
      <c r="T424" s="26">
        <v>-124564525.45999999</v>
      </c>
      <c r="U424" s="26">
        <v>-133475425.45999999</v>
      </c>
      <c r="V424" s="26">
        <v>-133283625.45999999</v>
      </c>
      <c r="W424" s="26">
        <v>-135722225.46000001</v>
      </c>
      <c r="X424" s="26">
        <v>-132479605.45999999</v>
      </c>
      <c r="Y424" s="26">
        <v>-132176205.45999999</v>
      </c>
      <c r="Z424" s="26">
        <v>-138721605.46000001</v>
      </c>
      <c r="AA424" s="26">
        <v>-140169805.46000001</v>
      </c>
      <c r="AB424" s="26">
        <v>-139989805.46000001</v>
      </c>
      <c r="AC424" s="26">
        <v>-143422305.46000001</v>
      </c>
      <c r="AD424" s="26">
        <v>-150734805.46000001</v>
      </c>
      <c r="AE424" s="26">
        <v>-155063105.46000001</v>
      </c>
      <c r="AF424" s="26">
        <v>-157075405.46000001</v>
      </c>
      <c r="AG424" s="26">
        <v>-158747905.46000001</v>
      </c>
      <c r="AH424" s="26">
        <v>-159747105.46000001</v>
      </c>
      <c r="AI424" s="26">
        <v>-162785105.46000001</v>
      </c>
      <c r="AJ424" s="26">
        <v>-163047205.46000001</v>
      </c>
      <c r="AK424" s="26">
        <v>-162823458.46000001</v>
      </c>
      <c r="AL424" s="26">
        <v>-169644445.46000001</v>
      </c>
      <c r="AM424" s="26">
        <v>-168643908.46000001</v>
      </c>
      <c r="AN424" s="26">
        <v>-163428308.46000001</v>
      </c>
      <c r="AO424" s="26">
        <v>-162628808.46000001</v>
      </c>
      <c r="AP424" s="26">
        <v>-162750309.46000001</v>
      </c>
      <c r="AQ424" s="26">
        <v>-161233309.46000001</v>
      </c>
      <c r="AR424" s="26">
        <v>-161665309.46000001</v>
      </c>
      <c r="AS424" s="26">
        <v>-161518610.46000001</v>
      </c>
      <c r="AT424" s="26">
        <v>-174147711.46000001</v>
      </c>
      <c r="AU424" s="26">
        <v>-169265211.46000001</v>
      </c>
      <c r="AV424" s="26">
        <v>-169073808.46000001</v>
      </c>
      <c r="AW424" s="26">
        <v>-164242800</v>
      </c>
      <c r="AX424" s="26">
        <v>-176890300</v>
      </c>
      <c r="AY424" s="26">
        <v>-175798500</v>
      </c>
      <c r="AZ424" s="26">
        <v>-182698300</v>
      </c>
      <c r="BA424" s="26">
        <v>-187660900</v>
      </c>
      <c r="BB424" s="26">
        <v>-195799500</v>
      </c>
      <c r="BC424" s="26">
        <v>-199870300</v>
      </c>
      <c r="BD424" s="26">
        <v>-207469500</v>
      </c>
      <c r="BE424" s="26">
        <v>-211287600</v>
      </c>
      <c r="BF424" s="26">
        <v>-223197400</v>
      </c>
      <c r="BG424" s="26">
        <v>-218285600</v>
      </c>
      <c r="BH424" s="26">
        <v>-226466001</v>
      </c>
      <c r="BI424" s="26">
        <v>-227956901</v>
      </c>
      <c r="BJ424" s="26">
        <v>-245921901</v>
      </c>
      <c r="BK424" s="26">
        <v>-243480601</v>
      </c>
      <c r="BL424" s="26">
        <v>-249749101</v>
      </c>
      <c r="BM424" s="26">
        <v>-256615001</v>
      </c>
      <c r="BN424" s="26">
        <v>-256478801</v>
      </c>
      <c r="BO424" s="26">
        <v>-249898306</v>
      </c>
      <c r="BP424" s="26">
        <v>-253098006</v>
      </c>
      <c r="BQ424" s="26"/>
      <c r="BR424" s="26"/>
      <c r="BS424" s="26"/>
      <c r="BT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</row>
    <row r="425" spans="1:85" hidden="1" outlineLevel="3" x14ac:dyDescent="0.25">
      <c r="A425" s="105" t="s">
        <v>1753</v>
      </c>
      <c r="B425" s="105">
        <f t="shared" si="70"/>
        <v>6</v>
      </c>
      <c r="C425" s="105" t="s">
        <v>738</v>
      </c>
      <c r="D425" s="105" t="s">
        <v>222</v>
      </c>
      <c r="E425" s="26">
        <f t="shared" si="69"/>
        <v>-200000</v>
      </c>
      <c r="F425" s="26">
        <f t="shared" si="64"/>
        <v>-13702813</v>
      </c>
      <c r="G425" s="26">
        <f t="shared" si="65"/>
        <v>-63576547</v>
      </c>
      <c r="H425" s="26">
        <f t="shared" si="71"/>
        <v>2098530</v>
      </c>
      <c r="I425" s="26">
        <f t="shared" si="66"/>
        <v>-1466</v>
      </c>
      <c r="J425" s="26">
        <f t="shared" si="67"/>
        <v>18293</v>
      </c>
      <c r="K425" s="26">
        <f t="shared" si="68"/>
        <v>0</v>
      </c>
      <c r="L425" s="150"/>
      <c r="M425" s="26">
        <v>-3730120</v>
      </c>
      <c r="N425" s="26">
        <v>-4540000</v>
      </c>
      <c r="O425" s="26">
        <v>-4040000</v>
      </c>
      <c r="P425" s="26">
        <v>0</v>
      </c>
      <c r="Q425" s="26">
        <v>0</v>
      </c>
      <c r="R425" s="26">
        <v>0</v>
      </c>
      <c r="S425" s="26">
        <v>0</v>
      </c>
      <c r="T425" s="26">
        <v>-8828000</v>
      </c>
      <c r="U425" s="26">
        <v>-10760000</v>
      </c>
      <c r="V425" s="26">
        <v>-9260000</v>
      </c>
      <c r="W425" s="26">
        <v>-6260000</v>
      </c>
      <c r="X425" s="26">
        <v>-200000</v>
      </c>
      <c r="Y425" s="26">
        <v>-8460000</v>
      </c>
      <c r="Z425" s="26">
        <v>-8460000</v>
      </c>
      <c r="AA425" s="26">
        <v>-6630000</v>
      </c>
      <c r="AB425" s="26">
        <v>-8182000</v>
      </c>
      <c r="AC425" s="26">
        <v>-7482000</v>
      </c>
      <c r="AD425" s="26">
        <v>-10582025</v>
      </c>
      <c r="AE425" s="26">
        <v>-12716000</v>
      </c>
      <c r="AF425" s="26">
        <v>-14196000</v>
      </c>
      <c r="AG425" s="26">
        <v>-16196000</v>
      </c>
      <c r="AH425" s="26">
        <v>-20031879</v>
      </c>
      <c r="AI425" s="26">
        <v>-25854193</v>
      </c>
      <c r="AJ425" s="26">
        <v>-13702813</v>
      </c>
      <c r="AK425" s="26">
        <v>-14794746</v>
      </c>
      <c r="AL425" s="26">
        <v>-15023120</v>
      </c>
      <c r="AM425" s="26">
        <v>-16503120</v>
      </c>
      <c r="AN425" s="26">
        <v>-18503120</v>
      </c>
      <c r="AO425" s="26">
        <v>-16337740</v>
      </c>
      <c r="AP425" s="26">
        <v>-19037660</v>
      </c>
      <c r="AQ425" s="26">
        <v>-18503474</v>
      </c>
      <c r="AR425" s="26">
        <v>-12208909</v>
      </c>
      <c r="AS425" s="26">
        <v>-14428028</v>
      </c>
      <c r="AT425" s="26">
        <v>-65008655</v>
      </c>
      <c r="AU425" s="26">
        <v>-98907111</v>
      </c>
      <c r="AV425" s="26">
        <v>-63576547</v>
      </c>
      <c r="AW425" s="26">
        <v>-37939952</v>
      </c>
      <c r="AX425" s="26">
        <v>-45935777</v>
      </c>
      <c r="AY425" s="26">
        <v>-48654456</v>
      </c>
      <c r="AZ425" s="26">
        <v>-42216350</v>
      </c>
      <c r="BA425" s="26">
        <v>-44601699</v>
      </c>
      <c r="BB425" s="26">
        <v>-584622</v>
      </c>
      <c r="BC425" s="26">
        <v>-67982</v>
      </c>
      <c r="BD425" s="26">
        <v>-1466</v>
      </c>
      <c r="BE425" s="26">
        <v>-27456679</v>
      </c>
      <c r="BF425" s="26">
        <v>-1467</v>
      </c>
      <c r="BG425" s="26">
        <v>-1470</v>
      </c>
      <c r="BH425" s="26">
        <v>2098530</v>
      </c>
      <c r="BI425" s="26">
        <v>2098530</v>
      </c>
      <c r="BJ425" s="26">
        <v>1052529</v>
      </c>
      <c r="BK425" s="26">
        <v>-12099174</v>
      </c>
      <c r="BL425" s="26">
        <v>18294</v>
      </c>
      <c r="BM425" s="26">
        <v>-77590844</v>
      </c>
      <c r="BN425" s="26">
        <v>-25696521</v>
      </c>
      <c r="BO425" s="26">
        <v>-128715047</v>
      </c>
      <c r="BP425" s="26">
        <v>18293</v>
      </c>
      <c r="BQ425" s="26"/>
      <c r="BR425" s="26"/>
      <c r="BS425" s="26"/>
      <c r="BT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</row>
    <row r="426" spans="1:85" hidden="1" outlineLevel="3" x14ac:dyDescent="0.25">
      <c r="A426" s="106" t="s">
        <v>1753</v>
      </c>
      <c r="B426" s="106">
        <f t="shared" si="70"/>
        <v>8</v>
      </c>
      <c r="C426" s="106" t="s">
        <v>739</v>
      </c>
      <c r="D426" s="106" t="s">
        <v>740</v>
      </c>
      <c r="E426" s="107">
        <f t="shared" si="69"/>
        <v>-200000</v>
      </c>
      <c r="F426" s="107">
        <f t="shared" si="64"/>
        <v>-13327367</v>
      </c>
      <c r="G426" s="107">
        <f t="shared" si="65"/>
        <v>-12367000</v>
      </c>
      <c r="H426" s="108">
        <f t="shared" si="71"/>
        <v>2100000</v>
      </c>
      <c r="I426" s="108">
        <f t="shared" si="66"/>
        <v>0</v>
      </c>
      <c r="J426" s="108">
        <f t="shared" si="67"/>
        <v>0</v>
      </c>
      <c r="K426" s="108">
        <f t="shared" si="68"/>
        <v>0</v>
      </c>
      <c r="L426" s="150"/>
      <c r="M426" s="108">
        <v>-3930000</v>
      </c>
      <c r="N426" s="108">
        <v>-4540000</v>
      </c>
      <c r="O426" s="108">
        <v>-4040000</v>
      </c>
      <c r="P426" s="108">
        <v>0</v>
      </c>
      <c r="Q426" s="108">
        <v>0</v>
      </c>
      <c r="R426" s="108">
        <v>0</v>
      </c>
      <c r="S426" s="108">
        <v>0</v>
      </c>
      <c r="T426" s="108">
        <v>-8828000</v>
      </c>
      <c r="U426" s="108">
        <v>-10760000</v>
      </c>
      <c r="V426" s="108">
        <v>-9260000</v>
      </c>
      <c r="W426" s="108">
        <v>-6260000</v>
      </c>
      <c r="X426" s="108">
        <v>-200000</v>
      </c>
      <c r="Y426" s="108">
        <v>-8460000</v>
      </c>
      <c r="Z426" s="108">
        <v>-8460000</v>
      </c>
      <c r="AA426" s="108">
        <v>-6630000</v>
      </c>
      <c r="AB426" s="108">
        <v>-8182000</v>
      </c>
      <c r="AC426" s="108">
        <v>-7482000</v>
      </c>
      <c r="AD426" s="108">
        <v>-10582025</v>
      </c>
      <c r="AE426" s="108">
        <v>-12716000</v>
      </c>
      <c r="AF426" s="108">
        <v>-14196000</v>
      </c>
      <c r="AG426" s="108">
        <v>-16196000</v>
      </c>
      <c r="AH426" s="108">
        <v>-16196000</v>
      </c>
      <c r="AI426" s="108">
        <v>-13396000</v>
      </c>
      <c r="AJ426" s="108">
        <v>-13327367</v>
      </c>
      <c r="AK426" s="108">
        <v>-14419300</v>
      </c>
      <c r="AL426" s="108">
        <v>-14282000</v>
      </c>
      <c r="AM426" s="108">
        <v>-15762000</v>
      </c>
      <c r="AN426" s="108">
        <v>-17762000</v>
      </c>
      <c r="AO426" s="108">
        <v>-15562000</v>
      </c>
      <c r="AP426" s="108">
        <v>-18292000</v>
      </c>
      <c r="AQ426" s="108">
        <v>-13838716</v>
      </c>
      <c r="AR426" s="108">
        <v>-11832000</v>
      </c>
      <c r="AS426" s="108">
        <v>-9832000</v>
      </c>
      <c r="AT426" s="108">
        <v>-11708023</v>
      </c>
      <c r="AU426" s="108">
        <v>-11167000</v>
      </c>
      <c r="AV426" s="108">
        <v>-12367000</v>
      </c>
      <c r="AW426" s="108">
        <v>-13687000</v>
      </c>
      <c r="AX426" s="108">
        <v>-14752210</v>
      </c>
      <c r="AY426" s="108">
        <v>-13457000</v>
      </c>
      <c r="AZ426" s="108">
        <v>-13379769</v>
      </c>
      <c r="BA426" s="108">
        <v>0</v>
      </c>
      <c r="BB426" s="108">
        <v>0</v>
      </c>
      <c r="BC426" s="108">
        <v>0</v>
      </c>
      <c r="BD426" s="108">
        <v>0</v>
      </c>
      <c r="BE426" s="108">
        <v>-1070000</v>
      </c>
      <c r="BF426" s="108">
        <v>0</v>
      </c>
      <c r="BG426" s="108">
        <v>0</v>
      </c>
      <c r="BH426" s="108">
        <v>2100000</v>
      </c>
      <c r="BI426" s="108">
        <v>2100000</v>
      </c>
      <c r="BJ426" s="108">
        <v>959481</v>
      </c>
      <c r="BK426" s="108">
        <v>956255</v>
      </c>
      <c r="BL426" s="108">
        <v>0</v>
      </c>
      <c r="BM426" s="108">
        <v>0</v>
      </c>
      <c r="BN426" s="108">
        <v>0</v>
      </c>
      <c r="BO426" s="108">
        <v>0</v>
      </c>
      <c r="BP426" s="108">
        <v>0</v>
      </c>
      <c r="BQ426" s="108"/>
      <c r="BR426" s="108"/>
      <c r="BS426" s="108"/>
      <c r="BT426" s="108"/>
      <c r="BV426" s="108"/>
      <c r="BW426" s="108"/>
      <c r="BX426" s="108"/>
      <c r="BY426" s="108"/>
      <c r="BZ426" s="108"/>
      <c r="CA426" s="108"/>
      <c r="CB426" s="108"/>
      <c r="CC426" s="108"/>
      <c r="CD426" s="108"/>
      <c r="CE426" s="108"/>
      <c r="CF426" s="108"/>
      <c r="CG426" s="108"/>
    </row>
    <row r="427" spans="1:85" hidden="1" outlineLevel="3" x14ac:dyDescent="0.25">
      <c r="A427" s="106" t="s">
        <v>1753</v>
      </c>
      <c r="B427" s="106">
        <f t="shared" si="70"/>
        <v>8</v>
      </c>
      <c r="C427" s="106" t="s">
        <v>741</v>
      </c>
      <c r="D427" s="106" t="s">
        <v>742</v>
      </c>
      <c r="E427" s="107">
        <f t="shared" si="69"/>
        <v>0</v>
      </c>
      <c r="F427" s="107">
        <f t="shared" si="64"/>
        <v>0</v>
      </c>
      <c r="G427" s="107">
        <f t="shared" si="65"/>
        <v>0</v>
      </c>
      <c r="H427" s="108">
        <f t="shared" si="71"/>
        <v>0</v>
      </c>
      <c r="I427" s="108">
        <f t="shared" si="66"/>
        <v>0</v>
      </c>
      <c r="J427" s="108">
        <f t="shared" si="67"/>
        <v>0</v>
      </c>
      <c r="K427" s="108">
        <f t="shared" si="68"/>
        <v>0</v>
      </c>
      <c r="L427" s="150"/>
      <c r="M427" s="108">
        <v>199880</v>
      </c>
      <c r="N427" s="108">
        <v>0</v>
      </c>
      <c r="O427" s="108">
        <v>0</v>
      </c>
      <c r="P427" s="108">
        <v>0</v>
      </c>
      <c r="Q427" s="108">
        <v>0</v>
      </c>
      <c r="R427" s="108">
        <v>0</v>
      </c>
      <c r="S427" s="108">
        <v>0</v>
      </c>
      <c r="T427" s="108">
        <v>0</v>
      </c>
      <c r="U427" s="108">
        <v>0</v>
      </c>
      <c r="V427" s="108">
        <v>0</v>
      </c>
      <c r="W427" s="108">
        <v>0</v>
      </c>
      <c r="X427" s="108">
        <v>0</v>
      </c>
      <c r="Y427" s="108">
        <v>0</v>
      </c>
      <c r="Z427" s="108">
        <v>0</v>
      </c>
      <c r="AA427" s="108">
        <v>0</v>
      </c>
      <c r="AB427" s="108">
        <v>0</v>
      </c>
      <c r="AC427" s="108">
        <v>0</v>
      </c>
      <c r="AD427" s="108">
        <v>0</v>
      </c>
      <c r="AE427" s="108">
        <v>0</v>
      </c>
      <c r="AF427" s="108">
        <v>0</v>
      </c>
      <c r="AG427" s="108">
        <v>0</v>
      </c>
      <c r="AH427" s="108">
        <v>0</v>
      </c>
      <c r="AI427" s="108">
        <v>0</v>
      </c>
      <c r="AJ427" s="108">
        <v>0</v>
      </c>
      <c r="AK427" s="108">
        <v>0</v>
      </c>
      <c r="AL427" s="108">
        <v>0</v>
      </c>
      <c r="AM427" s="108">
        <v>0</v>
      </c>
      <c r="AN427" s="108">
        <v>0</v>
      </c>
      <c r="AO427" s="108">
        <v>0</v>
      </c>
      <c r="AP427" s="108">
        <v>0</v>
      </c>
      <c r="AQ427" s="108">
        <v>0</v>
      </c>
      <c r="AR427" s="108">
        <v>0</v>
      </c>
      <c r="AS427" s="108">
        <v>0</v>
      </c>
      <c r="AT427" s="108">
        <v>0</v>
      </c>
      <c r="AU427" s="108">
        <v>0</v>
      </c>
      <c r="AV427" s="108">
        <v>0</v>
      </c>
      <c r="AW427" s="108">
        <v>0</v>
      </c>
      <c r="AX427" s="108">
        <v>0</v>
      </c>
      <c r="AY427" s="108">
        <v>0</v>
      </c>
      <c r="AZ427" s="108">
        <v>0</v>
      </c>
      <c r="BA427" s="108">
        <v>0</v>
      </c>
      <c r="BB427" s="108">
        <v>0</v>
      </c>
      <c r="BC427" s="108">
        <v>0</v>
      </c>
      <c r="BD427" s="108">
        <v>0</v>
      </c>
      <c r="BE427" s="108">
        <v>0</v>
      </c>
      <c r="BF427" s="108">
        <v>0</v>
      </c>
      <c r="BG427" s="108">
        <v>0</v>
      </c>
      <c r="BH427" s="108">
        <v>0</v>
      </c>
      <c r="BI427" s="108">
        <v>0</v>
      </c>
      <c r="BJ427" s="108">
        <v>0</v>
      </c>
      <c r="BK427" s="108">
        <v>0</v>
      </c>
      <c r="BL427" s="108">
        <v>0</v>
      </c>
      <c r="BM427" s="108">
        <v>0</v>
      </c>
      <c r="BN427" s="108">
        <v>0</v>
      </c>
      <c r="BO427" s="108">
        <v>0</v>
      </c>
      <c r="BP427" s="108">
        <v>0</v>
      </c>
      <c r="BQ427" s="108"/>
      <c r="BR427" s="108"/>
      <c r="BS427" s="108"/>
      <c r="BT427" s="108"/>
      <c r="BV427" s="108"/>
      <c r="BW427" s="108"/>
      <c r="BX427" s="108"/>
      <c r="BY427" s="108"/>
      <c r="BZ427" s="108"/>
      <c r="CA427" s="108"/>
      <c r="CB427" s="108"/>
      <c r="CC427" s="108"/>
      <c r="CD427" s="108"/>
      <c r="CE427" s="108"/>
      <c r="CF427" s="108"/>
      <c r="CG427" s="108"/>
    </row>
    <row r="428" spans="1:85" hidden="1" outlineLevel="3" x14ac:dyDescent="0.25">
      <c r="A428" s="106" t="s">
        <v>1753</v>
      </c>
      <c r="B428" s="106">
        <f t="shared" si="70"/>
        <v>8</v>
      </c>
      <c r="C428" s="106" t="s">
        <v>743</v>
      </c>
      <c r="D428" s="106" t="s">
        <v>744</v>
      </c>
      <c r="E428" s="107">
        <f t="shared" si="69"/>
        <v>0</v>
      </c>
      <c r="F428" s="107">
        <f t="shared" si="64"/>
        <v>0</v>
      </c>
      <c r="G428" s="107">
        <f t="shared" si="65"/>
        <v>0</v>
      </c>
      <c r="H428" s="108">
        <f t="shared" si="71"/>
        <v>0</v>
      </c>
      <c r="I428" s="108">
        <f t="shared" si="66"/>
        <v>0</v>
      </c>
      <c r="J428" s="108">
        <f t="shared" si="67"/>
        <v>0</v>
      </c>
      <c r="K428" s="108">
        <f t="shared" si="68"/>
        <v>0</v>
      </c>
      <c r="L428" s="150"/>
      <c r="M428" s="108">
        <v>0</v>
      </c>
      <c r="N428" s="108">
        <v>0</v>
      </c>
      <c r="O428" s="108">
        <v>0</v>
      </c>
      <c r="P428" s="108">
        <v>0</v>
      </c>
      <c r="Q428" s="108">
        <v>0</v>
      </c>
      <c r="R428" s="108">
        <v>0</v>
      </c>
      <c r="S428" s="108">
        <v>0</v>
      </c>
      <c r="T428" s="108">
        <v>0</v>
      </c>
      <c r="U428" s="108">
        <v>0</v>
      </c>
      <c r="V428" s="108">
        <v>0</v>
      </c>
      <c r="W428" s="108">
        <v>0</v>
      </c>
      <c r="X428" s="108">
        <v>0</v>
      </c>
      <c r="Y428" s="108">
        <v>0</v>
      </c>
      <c r="Z428" s="108">
        <v>0</v>
      </c>
      <c r="AA428" s="108">
        <v>0</v>
      </c>
      <c r="AB428" s="108">
        <v>0</v>
      </c>
      <c r="AC428" s="108">
        <v>0</v>
      </c>
      <c r="AD428" s="108">
        <v>0</v>
      </c>
      <c r="AE428" s="108">
        <v>0</v>
      </c>
      <c r="AF428" s="108">
        <v>0</v>
      </c>
      <c r="AG428" s="108">
        <v>0</v>
      </c>
      <c r="AH428" s="108">
        <v>0</v>
      </c>
      <c r="AI428" s="108">
        <v>0</v>
      </c>
      <c r="AJ428" s="108">
        <v>0</v>
      </c>
      <c r="AK428" s="108">
        <v>0</v>
      </c>
      <c r="AL428" s="108">
        <v>0</v>
      </c>
      <c r="AM428" s="108">
        <v>0</v>
      </c>
      <c r="AN428" s="108">
        <v>0</v>
      </c>
      <c r="AO428" s="108">
        <v>0</v>
      </c>
      <c r="AP428" s="108">
        <v>0</v>
      </c>
      <c r="AQ428" s="108">
        <v>0</v>
      </c>
      <c r="AR428" s="108">
        <v>0</v>
      </c>
      <c r="AS428" s="108">
        <v>0</v>
      </c>
      <c r="AT428" s="108">
        <v>0</v>
      </c>
      <c r="AU428" s="108">
        <v>0</v>
      </c>
      <c r="AV428" s="108">
        <v>0</v>
      </c>
      <c r="AW428" s="108">
        <v>0</v>
      </c>
      <c r="AX428" s="108">
        <v>0</v>
      </c>
      <c r="AY428" s="108">
        <v>0</v>
      </c>
      <c r="AZ428" s="108">
        <v>0</v>
      </c>
      <c r="BA428" s="108">
        <v>0</v>
      </c>
      <c r="BB428" s="108">
        <v>0</v>
      </c>
      <c r="BC428" s="108">
        <v>0</v>
      </c>
      <c r="BD428" s="108">
        <v>0</v>
      </c>
      <c r="BE428" s="108">
        <v>0</v>
      </c>
      <c r="BF428" s="108">
        <v>0</v>
      </c>
      <c r="BG428" s="108">
        <v>0</v>
      </c>
      <c r="BH428" s="108">
        <v>0</v>
      </c>
      <c r="BI428" s="108">
        <v>0</v>
      </c>
      <c r="BJ428" s="108">
        <v>0</v>
      </c>
      <c r="BK428" s="108">
        <v>0</v>
      </c>
      <c r="BL428" s="108">
        <v>0</v>
      </c>
      <c r="BM428" s="108">
        <v>0</v>
      </c>
      <c r="BN428" s="108">
        <v>0</v>
      </c>
      <c r="BO428" s="108">
        <v>0</v>
      </c>
      <c r="BP428" s="108">
        <v>0</v>
      </c>
      <c r="BQ428" s="108"/>
      <c r="BR428" s="108"/>
      <c r="BS428" s="108"/>
      <c r="BT428" s="108"/>
      <c r="BV428" s="108"/>
      <c r="BW428" s="108"/>
      <c r="BX428" s="108"/>
      <c r="BY428" s="108"/>
      <c r="BZ428" s="108"/>
      <c r="CA428" s="108"/>
      <c r="CB428" s="108"/>
      <c r="CC428" s="108"/>
      <c r="CD428" s="108"/>
      <c r="CE428" s="108"/>
      <c r="CF428" s="108"/>
      <c r="CG428" s="108"/>
    </row>
    <row r="429" spans="1:85" hidden="1" outlineLevel="3" x14ac:dyDescent="0.25">
      <c r="A429" s="106" t="s">
        <v>1753</v>
      </c>
      <c r="B429" s="106">
        <f t="shared" si="70"/>
        <v>8</v>
      </c>
      <c r="C429" s="106" t="s">
        <v>745</v>
      </c>
      <c r="D429" s="106" t="s">
        <v>746</v>
      </c>
      <c r="E429" s="107">
        <f t="shared" si="69"/>
        <v>0</v>
      </c>
      <c r="F429" s="107">
        <f t="shared" si="64"/>
        <v>0</v>
      </c>
      <c r="G429" s="107">
        <f t="shared" si="65"/>
        <v>0</v>
      </c>
      <c r="H429" s="108">
        <f t="shared" si="71"/>
        <v>-7</v>
      </c>
      <c r="I429" s="108">
        <f t="shared" si="66"/>
        <v>-3</v>
      </c>
      <c r="J429" s="108">
        <f t="shared" si="67"/>
        <v>-9</v>
      </c>
      <c r="K429" s="108">
        <f t="shared" si="68"/>
        <v>0</v>
      </c>
      <c r="L429" s="150"/>
      <c r="M429" s="108">
        <v>0</v>
      </c>
      <c r="N429" s="108">
        <v>0</v>
      </c>
      <c r="O429" s="108">
        <v>0</v>
      </c>
      <c r="P429" s="108">
        <v>0</v>
      </c>
      <c r="Q429" s="108">
        <v>0</v>
      </c>
      <c r="R429" s="108">
        <v>0</v>
      </c>
      <c r="S429" s="108">
        <v>0</v>
      </c>
      <c r="T429" s="108">
        <v>0</v>
      </c>
      <c r="U429" s="108">
        <v>0</v>
      </c>
      <c r="V429" s="108">
        <v>0</v>
      </c>
      <c r="W429" s="108">
        <v>0</v>
      </c>
      <c r="X429" s="108">
        <v>0</v>
      </c>
      <c r="Y429" s="108">
        <v>0</v>
      </c>
      <c r="Z429" s="108">
        <v>0</v>
      </c>
      <c r="AA429" s="108">
        <v>0</v>
      </c>
      <c r="AB429" s="108">
        <v>0</v>
      </c>
      <c r="AC429" s="108">
        <v>0</v>
      </c>
      <c r="AD429" s="108">
        <v>0</v>
      </c>
      <c r="AE429" s="108">
        <v>0</v>
      </c>
      <c r="AF429" s="108">
        <v>0</v>
      </c>
      <c r="AG429" s="108">
        <v>0</v>
      </c>
      <c r="AH429" s="108">
        <v>0</v>
      </c>
      <c r="AI429" s="108">
        <v>0</v>
      </c>
      <c r="AJ429" s="108">
        <v>0</v>
      </c>
      <c r="AK429" s="108">
        <v>0</v>
      </c>
      <c r="AL429" s="108">
        <v>0</v>
      </c>
      <c r="AM429" s="108">
        <v>0</v>
      </c>
      <c r="AN429" s="108">
        <v>0</v>
      </c>
      <c r="AO429" s="108">
        <v>0</v>
      </c>
      <c r="AP429" s="108">
        <v>0</v>
      </c>
      <c r="AQ429" s="108">
        <v>0</v>
      </c>
      <c r="AR429" s="108">
        <v>0</v>
      </c>
      <c r="AS429" s="108">
        <v>0</v>
      </c>
      <c r="AT429" s="108">
        <v>-26576133</v>
      </c>
      <c r="AU429" s="108">
        <v>-53767327</v>
      </c>
      <c r="AV429" s="108">
        <v>0</v>
      </c>
      <c r="AW429" s="108">
        <v>-23071972</v>
      </c>
      <c r="AX429" s="108">
        <v>-27531634</v>
      </c>
      <c r="AY429" s="108">
        <v>-28190672</v>
      </c>
      <c r="AZ429" s="108">
        <v>-27765628</v>
      </c>
      <c r="BA429" s="108">
        <v>0</v>
      </c>
      <c r="BB429" s="108">
        <v>-3</v>
      </c>
      <c r="BC429" s="108">
        <v>-3</v>
      </c>
      <c r="BD429" s="108">
        <v>-3</v>
      </c>
      <c r="BE429" s="108">
        <v>-26385216</v>
      </c>
      <c r="BF429" s="108">
        <v>-4</v>
      </c>
      <c r="BG429" s="108">
        <v>-7</v>
      </c>
      <c r="BH429" s="108">
        <v>-7</v>
      </c>
      <c r="BI429" s="108">
        <v>-7</v>
      </c>
      <c r="BJ429" s="108">
        <v>-7</v>
      </c>
      <c r="BK429" s="108">
        <v>-8</v>
      </c>
      <c r="BL429" s="108">
        <v>-8</v>
      </c>
      <c r="BM429" s="108">
        <v>-9</v>
      </c>
      <c r="BN429" s="108">
        <v>-9</v>
      </c>
      <c r="BO429" s="108">
        <v>-9</v>
      </c>
      <c r="BP429" s="108">
        <v>-9</v>
      </c>
      <c r="BQ429" s="108"/>
      <c r="BR429" s="108"/>
      <c r="BS429" s="108"/>
      <c r="BT429" s="108"/>
      <c r="BV429" s="108"/>
      <c r="BW429" s="108"/>
      <c r="BX429" s="108"/>
      <c r="BY429" s="108"/>
      <c r="BZ429" s="108"/>
      <c r="CA429" s="108"/>
      <c r="CB429" s="108"/>
      <c r="CC429" s="108"/>
      <c r="CD429" s="108"/>
      <c r="CE429" s="108"/>
      <c r="CF429" s="108"/>
      <c r="CG429" s="108"/>
    </row>
    <row r="430" spans="1:85" hidden="1" outlineLevel="3" x14ac:dyDescent="0.25">
      <c r="A430" s="106" t="s">
        <v>1753</v>
      </c>
      <c r="B430" s="106">
        <f t="shared" si="70"/>
        <v>8</v>
      </c>
      <c r="C430" s="106" t="s">
        <v>747</v>
      </c>
      <c r="D430" s="106" t="s">
        <v>748</v>
      </c>
      <c r="E430" s="107">
        <f t="shared" si="69"/>
        <v>0</v>
      </c>
      <c r="F430" s="107">
        <f t="shared" si="64"/>
        <v>-375446</v>
      </c>
      <c r="G430" s="107">
        <f t="shared" si="65"/>
        <v>-51209547</v>
      </c>
      <c r="H430" s="108">
        <f t="shared" si="71"/>
        <v>-1463</v>
      </c>
      <c r="I430" s="108">
        <f t="shared" si="66"/>
        <v>-1463</v>
      </c>
      <c r="J430" s="108">
        <f t="shared" si="67"/>
        <v>18302</v>
      </c>
      <c r="K430" s="108">
        <f t="shared" si="68"/>
        <v>0</v>
      </c>
      <c r="L430" s="150"/>
      <c r="M430" s="108">
        <v>0</v>
      </c>
      <c r="N430" s="108">
        <v>0</v>
      </c>
      <c r="O430" s="108">
        <v>0</v>
      </c>
      <c r="P430" s="108">
        <v>0</v>
      </c>
      <c r="Q430" s="108">
        <v>0</v>
      </c>
      <c r="R430" s="108">
        <v>0</v>
      </c>
      <c r="S430" s="108">
        <v>0</v>
      </c>
      <c r="T430" s="108">
        <v>0</v>
      </c>
      <c r="U430" s="108">
        <v>0</v>
      </c>
      <c r="V430" s="108">
        <v>0</v>
      </c>
      <c r="W430" s="108">
        <v>0</v>
      </c>
      <c r="X430" s="108">
        <v>0</v>
      </c>
      <c r="Y430" s="108">
        <v>0</v>
      </c>
      <c r="Z430" s="108">
        <v>0</v>
      </c>
      <c r="AA430" s="108">
        <v>0</v>
      </c>
      <c r="AB430" s="108">
        <v>0</v>
      </c>
      <c r="AC430" s="108">
        <v>0</v>
      </c>
      <c r="AD430" s="108">
        <v>0</v>
      </c>
      <c r="AE430" s="108">
        <v>0</v>
      </c>
      <c r="AF430" s="108">
        <v>0</v>
      </c>
      <c r="AG430" s="108">
        <v>0</v>
      </c>
      <c r="AH430" s="108">
        <v>-3835879</v>
      </c>
      <c r="AI430" s="108">
        <v>-12458193</v>
      </c>
      <c r="AJ430" s="108">
        <v>-375446</v>
      </c>
      <c r="AK430" s="108">
        <v>-375446</v>
      </c>
      <c r="AL430" s="108">
        <v>-741120</v>
      </c>
      <c r="AM430" s="108">
        <v>-741120</v>
      </c>
      <c r="AN430" s="108">
        <v>-741120</v>
      </c>
      <c r="AO430" s="108">
        <v>-775740</v>
      </c>
      <c r="AP430" s="108">
        <v>-745660</v>
      </c>
      <c r="AQ430" s="108">
        <v>-4664758</v>
      </c>
      <c r="AR430" s="108">
        <v>-376909</v>
      </c>
      <c r="AS430" s="108">
        <v>-4596028</v>
      </c>
      <c r="AT430" s="108">
        <v>-26724499</v>
      </c>
      <c r="AU430" s="108">
        <v>-33972784</v>
      </c>
      <c r="AV430" s="108">
        <v>-51209547</v>
      </c>
      <c r="AW430" s="108">
        <v>-1180980</v>
      </c>
      <c r="AX430" s="108">
        <v>-3651933</v>
      </c>
      <c r="AY430" s="108">
        <v>-7006784</v>
      </c>
      <c r="AZ430" s="108">
        <v>-1070953</v>
      </c>
      <c r="BA430" s="108">
        <v>-44601699</v>
      </c>
      <c r="BB430" s="108">
        <v>-584619</v>
      </c>
      <c r="BC430" s="108">
        <v>-67979</v>
      </c>
      <c r="BD430" s="108">
        <v>-1463</v>
      </c>
      <c r="BE430" s="108">
        <v>-1463</v>
      </c>
      <c r="BF430" s="108">
        <v>-1463</v>
      </c>
      <c r="BG430" s="108">
        <v>-1463</v>
      </c>
      <c r="BH430" s="108">
        <v>-1463</v>
      </c>
      <c r="BI430" s="108">
        <v>-1463</v>
      </c>
      <c r="BJ430" s="108">
        <v>93055</v>
      </c>
      <c r="BK430" s="108">
        <v>-13055421</v>
      </c>
      <c r="BL430" s="108">
        <v>18302</v>
      </c>
      <c r="BM430" s="108">
        <v>-77590835</v>
      </c>
      <c r="BN430" s="108">
        <v>-25696512</v>
      </c>
      <c r="BO430" s="109">
        <v>-128715038</v>
      </c>
      <c r="BP430" s="108">
        <v>18302</v>
      </c>
      <c r="BQ430" s="108"/>
      <c r="BR430" s="108"/>
      <c r="BS430" s="108"/>
      <c r="BT430" s="108"/>
      <c r="BU430" s="24" t="s">
        <v>2102</v>
      </c>
      <c r="BV430" s="108"/>
      <c r="BW430" s="108"/>
      <c r="BX430" s="108"/>
      <c r="BY430" s="108"/>
      <c r="BZ430" s="108"/>
      <c r="CA430" s="108"/>
      <c r="CB430" s="108"/>
      <c r="CC430" s="108"/>
      <c r="CD430" s="108"/>
      <c r="CE430" s="108"/>
      <c r="CF430" s="108"/>
      <c r="CG430" s="108"/>
    </row>
    <row r="431" spans="1:85" hidden="1" outlineLevel="1" collapsed="1" x14ac:dyDescent="0.25">
      <c r="A431" s="101" t="s">
        <v>1753</v>
      </c>
      <c r="B431" s="101">
        <f t="shared" si="70"/>
        <v>2</v>
      </c>
      <c r="C431" s="101" t="s">
        <v>749</v>
      </c>
      <c r="D431" s="101" t="s">
        <v>750</v>
      </c>
      <c r="E431" s="102">
        <f t="shared" si="69"/>
        <v>-1331314923</v>
      </c>
      <c r="F431" s="102">
        <f t="shared" si="64"/>
        <v>-1562096490.3699999</v>
      </c>
      <c r="G431" s="102">
        <f t="shared" si="65"/>
        <v>-1306780548</v>
      </c>
      <c r="H431" s="102">
        <f t="shared" si="71"/>
        <v>-1298211035</v>
      </c>
      <c r="I431" s="102">
        <f t="shared" si="66"/>
        <v>-2340193558</v>
      </c>
      <c r="J431" s="102">
        <f t="shared" si="67"/>
        <v>-2105218896</v>
      </c>
      <c r="K431" s="102">
        <f t="shared" si="68"/>
        <v>0</v>
      </c>
      <c r="L431" s="150"/>
      <c r="M431" s="102">
        <v>-887070182</v>
      </c>
      <c r="N431" s="102">
        <v>-1403126793</v>
      </c>
      <c r="O431" s="102">
        <v>-1781450213</v>
      </c>
      <c r="P431" s="102">
        <v>-1958840021</v>
      </c>
      <c r="Q431" s="102">
        <v>-1922029903</v>
      </c>
      <c r="R431" s="102">
        <v>-2463495234</v>
      </c>
      <c r="S431" s="102">
        <v>-2228014791</v>
      </c>
      <c r="T431" s="102">
        <v>-2485164290</v>
      </c>
      <c r="U431" s="102">
        <v>-2748261614</v>
      </c>
      <c r="V431" s="102">
        <v>-3371806359</v>
      </c>
      <c r="W431" s="102">
        <v>-2932653845</v>
      </c>
      <c r="X431" s="102">
        <v>-1331314923</v>
      </c>
      <c r="Y431" s="102">
        <v>-720353157.10000002</v>
      </c>
      <c r="Z431" s="102">
        <v>-1234588116.9400001</v>
      </c>
      <c r="AA431" s="102">
        <v>-1240038962.9400001</v>
      </c>
      <c r="AB431" s="102">
        <v>-2668898506.9400001</v>
      </c>
      <c r="AC431" s="102">
        <v>-2226420523.9400001</v>
      </c>
      <c r="AD431" s="102">
        <v>-2330688378.9400001</v>
      </c>
      <c r="AE431" s="102">
        <v>-2442160109</v>
      </c>
      <c r="AF431" s="102">
        <v>-2737399442</v>
      </c>
      <c r="AG431" s="102">
        <v>-2458884804</v>
      </c>
      <c r="AH431" s="102">
        <v>-2731408542</v>
      </c>
      <c r="AI431" s="102">
        <v>-2587159854.3699999</v>
      </c>
      <c r="AJ431" s="102">
        <v>-1562096490.3699999</v>
      </c>
      <c r="AK431" s="102">
        <v>-916709363</v>
      </c>
      <c r="AL431" s="102">
        <v>-1312462548</v>
      </c>
      <c r="AM431" s="102">
        <v>-1119689176</v>
      </c>
      <c r="AN431" s="102">
        <v>-1385725237</v>
      </c>
      <c r="AO431" s="102">
        <v>-1088312560</v>
      </c>
      <c r="AP431" s="102">
        <v>-1098777308</v>
      </c>
      <c r="AQ431" s="102">
        <v>-981912179</v>
      </c>
      <c r="AR431" s="102">
        <v>-2428734756</v>
      </c>
      <c r="AS431" s="102">
        <v>-1734163176</v>
      </c>
      <c r="AT431" s="102">
        <v>-2342151756</v>
      </c>
      <c r="AU431" s="102">
        <v>-2183670350</v>
      </c>
      <c r="AV431" s="102">
        <v>-1306780548</v>
      </c>
      <c r="AW431" s="102">
        <v>-807269648</v>
      </c>
      <c r="AX431" s="102">
        <v>-1550819323</v>
      </c>
      <c r="AY431" s="102">
        <v>-1321682558</v>
      </c>
      <c r="AZ431" s="102">
        <v>-1854667134</v>
      </c>
      <c r="BA431" s="102">
        <v>-1283708338</v>
      </c>
      <c r="BB431" s="102">
        <v>-1591170877</v>
      </c>
      <c r="BC431" s="102">
        <v>-1681647106</v>
      </c>
      <c r="BD431" s="102">
        <v>-2340193558</v>
      </c>
      <c r="BE431" s="102">
        <v>-1864897240</v>
      </c>
      <c r="BF431" s="102">
        <v>-2711782857</v>
      </c>
      <c r="BG431" s="102">
        <v>-2407048226</v>
      </c>
      <c r="BH431" s="102">
        <v>-1298211035</v>
      </c>
      <c r="BI431" s="102">
        <v>-616760852</v>
      </c>
      <c r="BJ431" s="102">
        <v>-1101849240</v>
      </c>
      <c r="BK431" s="102">
        <v>-1027514931</v>
      </c>
      <c r="BL431" s="102">
        <v>-1755407791</v>
      </c>
      <c r="BM431" s="102">
        <v>-1475465042</v>
      </c>
      <c r="BN431" s="102">
        <v>-2134891065</v>
      </c>
      <c r="BO431" s="102">
        <v>-1751592813</v>
      </c>
      <c r="BP431" s="102">
        <v>-2105218896</v>
      </c>
      <c r="BQ431" s="102"/>
      <c r="BR431" s="102"/>
      <c r="BS431" s="102"/>
      <c r="BT431" s="102"/>
      <c r="BU431" s="24" t="s">
        <v>2007</v>
      </c>
      <c r="BV431" s="143"/>
      <c r="BW431" s="143"/>
      <c r="BX431" s="143"/>
      <c r="BY431" s="143"/>
      <c r="BZ431" s="143"/>
      <c r="CA431" s="143"/>
      <c r="CB431" s="143"/>
      <c r="CC431" s="143"/>
      <c r="CD431" s="143"/>
      <c r="CE431" s="143"/>
      <c r="CF431" s="143"/>
      <c r="CG431" s="143"/>
    </row>
    <row r="432" spans="1:85" hidden="1" outlineLevel="2" collapsed="1" x14ac:dyDescent="0.25">
      <c r="A432" s="103" t="s">
        <v>1753</v>
      </c>
      <c r="B432" s="103">
        <f t="shared" si="70"/>
        <v>4</v>
      </c>
      <c r="C432" s="103" t="s">
        <v>751</v>
      </c>
      <c r="D432" s="103" t="s">
        <v>752</v>
      </c>
      <c r="E432" s="104">
        <f t="shared" si="69"/>
        <v>-653133466</v>
      </c>
      <c r="F432" s="104">
        <f t="shared" si="64"/>
        <v>-686934000</v>
      </c>
      <c r="G432" s="104">
        <f t="shared" si="65"/>
        <v>-416292000</v>
      </c>
      <c r="H432" s="104">
        <f t="shared" si="71"/>
        <v>0</v>
      </c>
      <c r="I432" s="104">
        <f t="shared" si="66"/>
        <v>-1281522000</v>
      </c>
      <c r="J432" s="104">
        <f t="shared" si="67"/>
        <v>-1305044000</v>
      </c>
      <c r="K432" s="104">
        <f t="shared" si="68"/>
        <v>0</v>
      </c>
      <c r="L432" s="150"/>
      <c r="M432" s="104">
        <v>-551001803</v>
      </c>
      <c r="N432" s="104">
        <v>-746568803</v>
      </c>
      <c r="O432" s="104">
        <v>-1434178803</v>
      </c>
      <c r="P432" s="104">
        <v>-1318188000</v>
      </c>
      <c r="Q432" s="104">
        <v>-1547132000</v>
      </c>
      <c r="R432" s="104">
        <v>-1743249000</v>
      </c>
      <c r="S432" s="104">
        <v>-1894661000</v>
      </c>
      <c r="T432" s="104">
        <v>-1729722000</v>
      </c>
      <c r="U432" s="104">
        <v>-2393574000</v>
      </c>
      <c r="V432" s="104">
        <v>-2634847000</v>
      </c>
      <c r="W432" s="104">
        <v>-2634847000</v>
      </c>
      <c r="X432" s="104">
        <v>-653133466</v>
      </c>
      <c r="Y432" s="104">
        <v>-495836000</v>
      </c>
      <c r="Z432" s="104">
        <v>-643568000</v>
      </c>
      <c r="AA432" s="104">
        <v>-840462000</v>
      </c>
      <c r="AB432" s="104">
        <v>-1612442000</v>
      </c>
      <c r="AC432" s="104">
        <v>-1838731000</v>
      </c>
      <c r="AD432" s="104">
        <v>-1589416000</v>
      </c>
      <c r="AE432" s="104">
        <v>-1965902000</v>
      </c>
      <c r="AF432" s="104">
        <v>-1940651000</v>
      </c>
      <c r="AG432" s="104">
        <v>-2065221000</v>
      </c>
      <c r="AH432" s="104">
        <v>-2037826000</v>
      </c>
      <c r="AI432" s="104">
        <v>-2165034000</v>
      </c>
      <c r="AJ432" s="104">
        <v>-686934000</v>
      </c>
      <c r="AK432" s="104">
        <v>-686934000</v>
      </c>
      <c r="AL432" s="104">
        <v>-686934000</v>
      </c>
      <c r="AM432" s="104">
        <v>-756476000</v>
      </c>
      <c r="AN432" s="104">
        <v>-623181000</v>
      </c>
      <c r="AO432" s="104">
        <v>-747024000</v>
      </c>
      <c r="AP432" s="104">
        <v>-421830000</v>
      </c>
      <c r="AQ432" s="104">
        <v>-582387000</v>
      </c>
      <c r="AR432" s="104">
        <v>-1359899000</v>
      </c>
      <c r="AS432" s="104">
        <v>-1409966000</v>
      </c>
      <c r="AT432" s="104">
        <v>-1653803000</v>
      </c>
      <c r="AU432" s="104">
        <v>-1784264000</v>
      </c>
      <c r="AV432" s="104">
        <v>-416292000</v>
      </c>
      <c r="AW432" s="104">
        <v>-455396000</v>
      </c>
      <c r="AX432" s="104">
        <v>-704946000</v>
      </c>
      <c r="AY432" s="104">
        <v>-859300000</v>
      </c>
      <c r="AZ432" s="104">
        <v>-916224000</v>
      </c>
      <c r="BA432" s="104">
        <v>-934808000</v>
      </c>
      <c r="BB432" s="104">
        <v>-893542000</v>
      </c>
      <c r="BC432" s="104">
        <v>-1103320000</v>
      </c>
      <c r="BD432" s="104">
        <v>-1281522000</v>
      </c>
      <c r="BE432" s="104">
        <v>-1410065000</v>
      </c>
      <c r="BF432" s="104">
        <v>-1704701000</v>
      </c>
      <c r="BG432" s="104">
        <v>-1912851000</v>
      </c>
      <c r="BH432" s="104">
        <v>0</v>
      </c>
      <c r="BI432" s="104">
        <v>-49926000</v>
      </c>
      <c r="BJ432" s="104">
        <v>-112123000</v>
      </c>
      <c r="BK432" s="104">
        <v>-453500000</v>
      </c>
      <c r="BL432" s="104">
        <v>-737181000</v>
      </c>
      <c r="BM432" s="104">
        <v>-796026000</v>
      </c>
      <c r="BN432" s="104">
        <v>-1105630000</v>
      </c>
      <c r="BO432" s="104">
        <v>-1214805000</v>
      </c>
      <c r="BP432" s="104">
        <v>-1305044000</v>
      </c>
      <c r="BQ432" s="104"/>
      <c r="BR432" s="104"/>
      <c r="BS432" s="104"/>
      <c r="BT432" s="104"/>
      <c r="BV432" s="144"/>
      <c r="BW432" s="144"/>
      <c r="BX432" s="144"/>
      <c r="BY432" s="144"/>
      <c r="BZ432" s="144"/>
      <c r="CA432" s="144"/>
      <c r="CB432" s="144"/>
      <c r="CC432" s="144"/>
      <c r="CD432" s="144"/>
      <c r="CE432" s="144"/>
      <c r="CF432" s="144"/>
      <c r="CG432" s="144"/>
    </row>
    <row r="433" spans="1:85" hidden="1" outlineLevel="3" x14ac:dyDescent="0.25">
      <c r="A433" s="105" t="s">
        <v>1753</v>
      </c>
      <c r="B433" s="105">
        <f t="shared" si="70"/>
        <v>6</v>
      </c>
      <c r="C433" s="105" t="s">
        <v>753</v>
      </c>
      <c r="D433" s="105" t="s">
        <v>754</v>
      </c>
      <c r="E433" s="26">
        <f t="shared" si="69"/>
        <v>-193931561</v>
      </c>
      <c r="F433" s="26">
        <f t="shared" si="64"/>
        <v>0</v>
      </c>
      <c r="G433" s="26">
        <f t="shared" si="65"/>
        <v>0</v>
      </c>
      <c r="H433" s="26">
        <f t="shared" si="71"/>
        <v>0</v>
      </c>
      <c r="I433" s="26">
        <f t="shared" si="66"/>
        <v>-1130094000</v>
      </c>
      <c r="J433" s="26">
        <f t="shared" si="67"/>
        <v>-1192499000</v>
      </c>
      <c r="K433" s="26">
        <f t="shared" si="68"/>
        <v>0</v>
      </c>
      <c r="L433" s="150"/>
      <c r="M433" s="26">
        <v>-202844000</v>
      </c>
      <c r="N433" s="26">
        <v>-346643000</v>
      </c>
      <c r="O433" s="26">
        <v>-852239000</v>
      </c>
      <c r="P433" s="26">
        <v>-969256000</v>
      </c>
      <c r="Q433" s="26">
        <v>-1137597000</v>
      </c>
      <c r="R433" s="26">
        <v>-1281801000</v>
      </c>
      <c r="S433" s="26">
        <v>-1393133000</v>
      </c>
      <c r="T433" s="26">
        <v>-1139097000</v>
      </c>
      <c r="U433" s="26">
        <v>-1759981000</v>
      </c>
      <c r="V433" s="26">
        <v>-1905793000</v>
      </c>
      <c r="W433" s="26">
        <v>-1905793000</v>
      </c>
      <c r="X433" s="26">
        <v>-193931561</v>
      </c>
      <c r="Y433" s="26">
        <v>-32562000</v>
      </c>
      <c r="Z433" s="26">
        <v>-143488000</v>
      </c>
      <c r="AA433" s="26">
        <v>-288263000</v>
      </c>
      <c r="AB433" s="26">
        <v>-946382000</v>
      </c>
      <c r="AC433" s="26">
        <v>-1074637000</v>
      </c>
      <c r="AD433" s="26">
        <v>-1154981000</v>
      </c>
      <c r="AE433" s="26">
        <v>-1431809000</v>
      </c>
      <c r="AF433" s="26">
        <v>-1413242000</v>
      </c>
      <c r="AG433" s="26">
        <v>-1520844000</v>
      </c>
      <c r="AH433" s="26">
        <v>-1500701000</v>
      </c>
      <c r="AI433" s="26">
        <v>-1594236000</v>
      </c>
      <c r="AJ433" s="26">
        <v>0</v>
      </c>
      <c r="AK433" s="26">
        <v>0</v>
      </c>
      <c r="AL433" s="26">
        <v>0</v>
      </c>
      <c r="AM433" s="26">
        <v>-51134000</v>
      </c>
      <c r="AN433" s="26">
        <v>-175577000</v>
      </c>
      <c r="AO433" s="26">
        <v>-254639000</v>
      </c>
      <c r="AP433" s="26">
        <v>-298170000</v>
      </c>
      <c r="AQ433" s="26">
        <v>-416226000</v>
      </c>
      <c r="AR433" s="26">
        <v>-987926000</v>
      </c>
      <c r="AS433" s="26">
        <v>-1038394000</v>
      </c>
      <c r="AT433" s="26">
        <v>-1217686000</v>
      </c>
      <c r="AU433" s="26">
        <v>-1314368000</v>
      </c>
      <c r="AV433" s="26">
        <v>0</v>
      </c>
      <c r="AW433" s="26">
        <v>-39104000</v>
      </c>
      <c r="AX433" s="26">
        <v>-286156000</v>
      </c>
      <c r="AY433" s="26">
        <v>-417357000</v>
      </c>
      <c r="AZ433" s="26">
        <v>-640485000</v>
      </c>
      <c r="BA433" s="26">
        <v>-656282000</v>
      </c>
      <c r="BB433" s="26">
        <v>-800311000</v>
      </c>
      <c r="BC433" s="26">
        <v>-978622000</v>
      </c>
      <c r="BD433" s="26">
        <v>-1130094000</v>
      </c>
      <c r="BE433" s="26">
        <v>-1239355000</v>
      </c>
      <c r="BF433" s="26">
        <v>-1489796000</v>
      </c>
      <c r="BG433" s="26">
        <v>-1666723000</v>
      </c>
      <c r="BH433" s="26">
        <v>0</v>
      </c>
      <c r="BI433" s="26">
        <v>-49926000</v>
      </c>
      <c r="BJ433" s="26">
        <v>-112123000</v>
      </c>
      <c r="BK433" s="26">
        <v>-453500000</v>
      </c>
      <c r="BL433" s="26">
        <v>-691699000</v>
      </c>
      <c r="BM433" s="26">
        <v>-744182000</v>
      </c>
      <c r="BN433" s="26">
        <v>-1014643000</v>
      </c>
      <c r="BO433" s="26">
        <v>-1112015000</v>
      </c>
      <c r="BP433" s="26">
        <v>-1192499000</v>
      </c>
      <c r="BQ433" s="26"/>
      <c r="BR433" s="26"/>
      <c r="BS433" s="26"/>
      <c r="BT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</row>
    <row r="434" spans="1:85" hidden="1" outlineLevel="3" x14ac:dyDescent="0.25">
      <c r="A434" s="105" t="s">
        <v>1753</v>
      </c>
      <c r="B434" s="105">
        <f t="shared" si="70"/>
        <v>6</v>
      </c>
      <c r="C434" s="105" t="s">
        <v>755</v>
      </c>
      <c r="D434" s="105" t="s">
        <v>756</v>
      </c>
      <c r="E434" s="26">
        <f t="shared" si="69"/>
        <v>0</v>
      </c>
      <c r="F434" s="26">
        <f t="shared" si="64"/>
        <v>0</v>
      </c>
      <c r="G434" s="26">
        <f t="shared" si="65"/>
        <v>0</v>
      </c>
      <c r="H434" s="26">
        <f t="shared" si="71"/>
        <v>0</v>
      </c>
      <c r="I434" s="26">
        <f t="shared" si="66"/>
        <v>0</v>
      </c>
      <c r="J434" s="26">
        <f t="shared" si="67"/>
        <v>0</v>
      </c>
      <c r="K434" s="26">
        <f t="shared" si="68"/>
        <v>0</v>
      </c>
      <c r="L434" s="150"/>
      <c r="M434" s="26">
        <v>0</v>
      </c>
      <c r="N434" s="26">
        <v>0</v>
      </c>
      <c r="O434" s="26">
        <v>0</v>
      </c>
      <c r="P434" s="26">
        <v>0</v>
      </c>
      <c r="Q434" s="26">
        <v>0</v>
      </c>
      <c r="R434" s="26">
        <v>0</v>
      </c>
      <c r="S434" s="26">
        <v>0</v>
      </c>
      <c r="T434" s="26">
        <v>0</v>
      </c>
      <c r="U434" s="26">
        <v>0</v>
      </c>
      <c r="V434" s="26">
        <v>0</v>
      </c>
      <c r="W434" s="26">
        <v>0</v>
      </c>
      <c r="X434" s="26">
        <v>0</v>
      </c>
      <c r="Y434" s="26">
        <v>0</v>
      </c>
      <c r="Z434" s="26">
        <v>0</v>
      </c>
      <c r="AA434" s="26">
        <v>0</v>
      </c>
      <c r="AB434" s="26">
        <v>0</v>
      </c>
      <c r="AC434" s="26">
        <v>0</v>
      </c>
      <c r="AD434" s="26">
        <v>0</v>
      </c>
      <c r="AE434" s="26">
        <v>0</v>
      </c>
      <c r="AF434" s="26">
        <v>0</v>
      </c>
      <c r="AG434" s="26">
        <v>0</v>
      </c>
      <c r="AH434" s="26">
        <v>0</v>
      </c>
      <c r="AI434" s="26">
        <v>0</v>
      </c>
      <c r="AJ434" s="26">
        <v>0</v>
      </c>
      <c r="AK434" s="26">
        <v>0</v>
      </c>
      <c r="AL434" s="26">
        <v>0</v>
      </c>
      <c r="AM434" s="26">
        <v>0</v>
      </c>
      <c r="AN434" s="26">
        <v>0</v>
      </c>
      <c r="AO434" s="26">
        <v>0</v>
      </c>
      <c r="AP434" s="26">
        <v>0</v>
      </c>
      <c r="AQ434" s="26">
        <v>0</v>
      </c>
      <c r="AR434" s="26">
        <v>0</v>
      </c>
      <c r="AS434" s="26">
        <v>0</v>
      </c>
      <c r="AT434" s="26">
        <v>0</v>
      </c>
      <c r="AU434" s="26">
        <v>0</v>
      </c>
      <c r="AV434" s="26">
        <v>0</v>
      </c>
      <c r="AW434" s="26">
        <v>0</v>
      </c>
      <c r="AX434" s="26">
        <v>0</v>
      </c>
      <c r="AY434" s="26">
        <v>0</v>
      </c>
      <c r="AZ434" s="26">
        <v>0</v>
      </c>
      <c r="BA434" s="26">
        <v>0</v>
      </c>
      <c r="BB434" s="26">
        <v>0</v>
      </c>
      <c r="BC434" s="26">
        <v>0</v>
      </c>
      <c r="BD434" s="26">
        <v>0</v>
      </c>
      <c r="BE434" s="26">
        <v>0</v>
      </c>
      <c r="BF434" s="26">
        <v>0</v>
      </c>
      <c r="BG434" s="26">
        <v>0</v>
      </c>
      <c r="BH434" s="26">
        <v>0</v>
      </c>
      <c r="BI434" s="26">
        <v>0</v>
      </c>
      <c r="BJ434" s="26">
        <v>0</v>
      </c>
      <c r="BK434" s="26">
        <v>0</v>
      </c>
      <c r="BL434" s="26">
        <v>0</v>
      </c>
      <c r="BM434" s="26">
        <v>0</v>
      </c>
      <c r="BN434" s="26">
        <v>0</v>
      </c>
      <c r="BO434" s="26">
        <v>0</v>
      </c>
      <c r="BP434" s="26">
        <v>0</v>
      </c>
      <c r="BQ434" s="26"/>
      <c r="BR434" s="26"/>
      <c r="BS434" s="26"/>
      <c r="BT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</row>
    <row r="435" spans="1:85" hidden="1" outlineLevel="3" x14ac:dyDescent="0.25">
      <c r="A435" s="105" t="s">
        <v>1753</v>
      </c>
      <c r="B435" s="105">
        <f t="shared" si="70"/>
        <v>6</v>
      </c>
      <c r="C435" s="105" t="s">
        <v>757</v>
      </c>
      <c r="D435" s="105" t="s">
        <v>758</v>
      </c>
      <c r="E435" s="26">
        <f t="shared" si="69"/>
        <v>-459201905</v>
      </c>
      <c r="F435" s="26">
        <f t="shared" si="64"/>
        <v>-686934000</v>
      </c>
      <c r="G435" s="26">
        <f t="shared" si="65"/>
        <v>-416292000</v>
      </c>
      <c r="H435" s="26">
        <f t="shared" si="71"/>
        <v>0</v>
      </c>
      <c r="I435" s="26">
        <f t="shared" si="66"/>
        <v>0</v>
      </c>
      <c r="J435" s="26">
        <f t="shared" si="67"/>
        <v>0</v>
      </c>
      <c r="K435" s="26">
        <f t="shared" si="68"/>
        <v>0</v>
      </c>
      <c r="L435" s="150"/>
      <c r="M435" s="26">
        <v>-348157803</v>
      </c>
      <c r="N435" s="26">
        <v>-399925803</v>
      </c>
      <c r="O435" s="26">
        <v>-581939803</v>
      </c>
      <c r="P435" s="26">
        <v>-348932000</v>
      </c>
      <c r="Q435" s="26">
        <v>-409535000</v>
      </c>
      <c r="R435" s="26">
        <v>-461448000</v>
      </c>
      <c r="S435" s="26">
        <v>-501528000</v>
      </c>
      <c r="T435" s="26">
        <v>-590625000</v>
      </c>
      <c r="U435" s="26">
        <v>-633593000</v>
      </c>
      <c r="V435" s="26">
        <v>-729054000</v>
      </c>
      <c r="W435" s="26">
        <v>-729054000</v>
      </c>
      <c r="X435" s="26">
        <v>-459201905</v>
      </c>
      <c r="Y435" s="26">
        <v>-463274000</v>
      </c>
      <c r="Z435" s="26">
        <v>-500080000</v>
      </c>
      <c r="AA435" s="26">
        <v>-552199000</v>
      </c>
      <c r="AB435" s="26">
        <v>-666060000</v>
      </c>
      <c r="AC435" s="26">
        <v>-742325000</v>
      </c>
      <c r="AD435" s="26">
        <v>-412666000</v>
      </c>
      <c r="AE435" s="26">
        <v>-512324000</v>
      </c>
      <c r="AF435" s="26">
        <v>-505640000</v>
      </c>
      <c r="AG435" s="26">
        <v>-544377000</v>
      </c>
      <c r="AH435" s="26">
        <v>-537125000</v>
      </c>
      <c r="AI435" s="26">
        <v>-570798000</v>
      </c>
      <c r="AJ435" s="26">
        <v>-686934000</v>
      </c>
      <c r="AK435" s="26">
        <v>-686934000</v>
      </c>
      <c r="AL435" s="26">
        <v>-686934000</v>
      </c>
      <c r="AM435" s="26">
        <v>-705342000</v>
      </c>
      <c r="AN435" s="26">
        <v>-447604000</v>
      </c>
      <c r="AO435" s="26">
        <v>-476066000</v>
      </c>
      <c r="AP435" s="26">
        <v>-107341000</v>
      </c>
      <c r="AQ435" s="26">
        <v>-149842000</v>
      </c>
      <c r="AR435" s="26">
        <v>-355654000</v>
      </c>
      <c r="AS435" s="26">
        <v>-371572000</v>
      </c>
      <c r="AT435" s="26">
        <v>-436117000</v>
      </c>
      <c r="AU435" s="26">
        <v>-469896000</v>
      </c>
      <c r="AV435" s="26">
        <v>-416292000</v>
      </c>
      <c r="AW435" s="26">
        <v>-416292000</v>
      </c>
      <c r="AX435" s="26">
        <v>-416292000</v>
      </c>
      <c r="AY435" s="26">
        <v>-416292000</v>
      </c>
      <c r="AZ435" s="26">
        <v>-210712000</v>
      </c>
      <c r="BA435" s="26">
        <v>-210712000</v>
      </c>
      <c r="BB435" s="26">
        <v>0</v>
      </c>
      <c r="BC435" s="26">
        <v>0</v>
      </c>
      <c r="BD435" s="26">
        <v>0</v>
      </c>
      <c r="BE435" s="26">
        <v>0</v>
      </c>
      <c r="BF435" s="26">
        <v>0</v>
      </c>
      <c r="BG435" s="26">
        <v>0</v>
      </c>
      <c r="BH435" s="26">
        <v>0</v>
      </c>
      <c r="BI435" s="26">
        <v>0</v>
      </c>
      <c r="BJ435" s="26">
        <v>0</v>
      </c>
      <c r="BK435" s="26">
        <v>0</v>
      </c>
      <c r="BL435" s="26">
        <v>0</v>
      </c>
      <c r="BM435" s="26">
        <v>0</v>
      </c>
      <c r="BN435" s="26">
        <v>0</v>
      </c>
      <c r="BO435" s="26">
        <v>0</v>
      </c>
      <c r="BP435" s="26">
        <v>0</v>
      </c>
      <c r="BQ435" s="26"/>
      <c r="BR435" s="26"/>
      <c r="BS435" s="26"/>
      <c r="BT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</row>
    <row r="436" spans="1:85" hidden="1" outlineLevel="3" x14ac:dyDescent="0.25">
      <c r="A436" s="105" t="s">
        <v>1753</v>
      </c>
      <c r="B436" s="105">
        <f t="shared" si="70"/>
        <v>6</v>
      </c>
      <c r="C436" s="105" t="s">
        <v>759</v>
      </c>
      <c r="D436" s="105" t="s">
        <v>760</v>
      </c>
      <c r="E436" s="26">
        <f t="shared" si="69"/>
        <v>0</v>
      </c>
      <c r="F436" s="26">
        <f t="shared" si="64"/>
        <v>0</v>
      </c>
      <c r="G436" s="26">
        <f t="shared" si="65"/>
        <v>0</v>
      </c>
      <c r="H436" s="26">
        <f t="shared" si="71"/>
        <v>0</v>
      </c>
      <c r="I436" s="26">
        <f t="shared" si="66"/>
        <v>0</v>
      </c>
      <c r="J436" s="26">
        <f t="shared" si="67"/>
        <v>0</v>
      </c>
      <c r="K436" s="26">
        <f t="shared" si="68"/>
        <v>0</v>
      </c>
      <c r="L436" s="150"/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6">
        <v>0</v>
      </c>
      <c r="S436" s="26">
        <v>0</v>
      </c>
      <c r="T436" s="26">
        <v>0</v>
      </c>
      <c r="U436" s="26">
        <v>0</v>
      </c>
      <c r="V436" s="26">
        <v>0</v>
      </c>
      <c r="W436" s="26">
        <v>0</v>
      </c>
      <c r="X436" s="26">
        <v>0</v>
      </c>
      <c r="Y436" s="26">
        <v>0</v>
      </c>
      <c r="Z436" s="26">
        <v>0</v>
      </c>
      <c r="AA436" s="26">
        <v>0</v>
      </c>
      <c r="AB436" s="26">
        <v>0</v>
      </c>
      <c r="AC436" s="26">
        <v>-21769000</v>
      </c>
      <c r="AD436" s="26">
        <v>-21769000</v>
      </c>
      <c r="AE436" s="26">
        <v>-21769000</v>
      </c>
      <c r="AF436" s="26">
        <v>-21769000</v>
      </c>
      <c r="AG436" s="26">
        <v>0</v>
      </c>
      <c r="AH436" s="26">
        <v>0</v>
      </c>
      <c r="AI436" s="26">
        <v>0</v>
      </c>
      <c r="AJ436" s="26">
        <v>0</v>
      </c>
      <c r="AK436" s="26">
        <v>0</v>
      </c>
      <c r="AL436" s="26">
        <v>0</v>
      </c>
      <c r="AM436" s="26">
        <v>0</v>
      </c>
      <c r="AN436" s="26">
        <v>0</v>
      </c>
      <c r="AO436" s="26">
        <v>-16319000</v>
      </c>
      <c r="AP436" s="26">
        <v>-16319000</v>
      </c>
      <c r="AQ436" s="26">
        <v>-16319000</v>
      </c>
      <c r="AR436" s="26">
        <v>-16319000</v>
      </c>
      <c r="AS436" s="26">
        <v>0</v>
      </c>
      <c r="AT436" s="26">
        <v>0</v>
      </c>
      <c r="AU436" s="26">
        <v>0</v>
      </c>
      <c r="AV436" s="26">
        <v>0</v>
      </c>
      <c r="AW436" s="26">
        <v>0</v>
      </c>
      <c r="AX436" s="26">
        <v>0</v>
      </c>
      <c r="AY436" s="26">
        <v>0</v>
      </c>
      <c r="AZ436" s="26">
        <v>0</v>
      </c>
      <c r="BA436" s="26">
        <v>0</v>
      </c>
      <c r="BB436" s="26">
        <v>0</v>
      </c>
      <c r="BC436" s="26">
        <v>0</v>
      </c>
      <c r="BD436" s="26">
        <v>0</v>
      </c>
      <c r="BE436" s="26">
        <v>0</v>
      </c>
      <c r="BF436" s="26">
        <v>0</v>
      </c>
      <c r="BG436" s="26">
        <v>0</v>
      </c>
      <c r="BH436" s="26">
        <v>0</v>
      </c>
      <c r="BI436" s="26">
        <v>0</v>
      </c>
      <c r="BJ436" s="26">
        <v>0</v>
      </c>
      <c r="BK436" s="26">
        <v>0</v>
      </c>
      <c r="BL436" s="26">
        <v>0</v>
      </c>
      <c r="BM436" s="26">
        <v>0</v>
      </c>
      <c r="BN436" s="26">
        <v>0</v>
      </c>
      <c r="BO436" s="26">
        <v>0</v>
      </c>
      <c r="BP436" s="26">
        <v>0</v>
      </c>
      <c r="BQ436" s="26"/>
      <c r="BR436" s="26"/>
      <c r="BS436" s="26"/>
      <c r="BT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</row>
    <row r="437" spans="1:85" hidden="1" outlineLevel="3" x14ac:dyDescent="0.25">
      <c r="A437" s="105" t="s">
        <v>1753</v>
      </c>
      <c r="B437" s="105">
        <f t="shared" si="70"/>
        <v>6</v>
      </c>
      <c r="C437" s="105" t="s">
        <v>761</v>
      </c>
      <c r="D437" s="105" t="s">
        <v>762</v>
      </c>
      <c r="E437" s="26">
        <f t="shared" si="69"/>
        <v>0</v>
      </c>
      <c r="F437" s="26">
        <f t="shared" si="64"/>
        <v>0</v>
      </c>
      <c r="G437" s="26">
        <f t="shared" si="65"/>
        <v>0</v>
      </c>
      <c r="H437" s="26">
        <f t="shared" si="71"/>
        <v>0</v>
      </c>
      <c r="I437" s="26">
        <f t="shared" si="66"/>
        <v>-151428000</v>
      </c>
      <c r="J437" s="26">
        <f t="shared" si="67"/>
        <v>-112545000</v>
      </c>
      <c r="K437" s="26">
        <f t="shared" si="68"/>
        <v>0</v>
      </c>
      <c r="L437" s="150"/>
      <c r="M437" s="26">
        <v>0</v>
      </c>
      <c r="N437" s="26">
        <v>0</v>
      </c>
      <c r="O437" s="26">
        <v>0</v>
      </c>
      <c r="P437" s="26">
        <v>0</v>
      </c>
      <c r="Q437" s="26">
        <v>0</v>
      </c>
      <c r="R437" s="26">
        <v>0</v>
      </c>
      <c r="S437" s="26">
        <v>0</v>
      </c>
      <c r="T437" s="26">
        <v>0</v>
      </c>
      <c r="U437" s="26">
        <v>0</v>
      </c>
      <c r="V437" s="26">
        <v>0</v>
      </c>
      <c r="W437" s="26">
        <v>0</v>
      </c>
      <c r="X437" s="26">
        <v>0</v>
      </c>
      <c r="Y437" s="26">
        <v>0</v>
      </c>
      <c r="Z437" s="26">
        <v>0</v>
      </c>
      <c r="AA437" s="26">
        <v>0</v>
      </c>
      <c r="AB437" s="26">
        <v>0</v>
      </c>
      <c r="AC437" s="26">
        <v>0</v>
      </c>
      <c r="AD437" s="26">
        <v>0</v>
      </c>
      <c r="AE437" s="26">
        <v>0</v>
      </c>
      <c r="AF437" s="26">
        <v>0</v>
      </c>
      <c r="AG437" s="26">
        <v>0</v>
      </c>
      <c r="AH437" s="26">
        <v>0</v>
      </c>
      <c r="AI437" s="26">
        <v>0</v>
      </c>
      <c r="AJ437" s="26">
        <v>0</v>
      </c>
      <c r="AK437" s="26">
        <v>0</v>
      </c>
      <c r="AL437" s="26">
        <v>0</v>
      </c>
      <c r="AM437" s="26">
        <v>0</v>
      </c>
      <c r="AN437" s="26">
        <v>0</v>
      </c>
      <c r="AO437" s="26">
        <v>0</v>
      </c>
      <c r="AP437" s="26">
        <v>0</v>
      </c>
      <c r="AQ437" s="26">
        <v>0</v>
      </c>
      <c r="AR437" s="26">
        <v>0</v>
      </c>
      <c r="AS437" s="26">
        <v>0</v>
      </c>
      <c r="AT437" s="26">
        <v>0</v>
      </c>
      <c r="AU437" s="26">
        <v>0</v>
      </c>
      <c r="AV437" s="26">
        <v>0</v>
      </c>
      <c r="AW437" s="26">
        <v>0</v>
      </c>
      <c r="AX437" s="26">
        <v>-2498000</v>
      </c>
      <c r="AY437" s="26">
        <v>-25651000</v>
      </c>
      <c r="AZ437" s="26">
        <v>-65027000</v>
      </c>
      <c r="BA437" s="26">
        <v>-67814000</v>
      </c>
      <c r="BB437" s="26">
        <v>-93231000</v>
      </c>
      <c r="BC437" s="26">
        <v>-124698000</v>
      </c>
      <c r="BD437" s="26">
        <v>-151428000</v>
      </c>
      <c r="BE437" s="26">
        <v>-170710000</v>
      </c>
      <c r="BF437" s="26">
        <v>-214905000</v>
      </c>
      <c r="BG437" s="26">
        <v>-246128000</v>
      </c>
      <c r="BH437" s="26">
        <v>0</v>
      </c>
      <c r="BI437" s="26">
        <v>0</v>
      </c>
      <c r="BJ437" s="26">
        <v>0</v>
      </c>
      <c r="BK437" s="26">
        <v>0</v>
      </c>
      <c r="BL437" s="26">
        <v>-45482000</v>
      </c>
      <c r="BM437" s="26">
        <v>-51844000</v>
      </c>
      <c r="BN437" s="26">
        <v>-90987000</v>
      </c>
      <c r="BO437" s="26">
        <v>-102790000</v>
      </c>
      <c r="BP437" s="26">
        <v>-112545000</v>
      </c>
      <c r="BQ437" s="26"/>
      <c r="BR437" s="26"/>
      <c r="BS437" s="26"/>
      <c r="BT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</row>
    <row r="438" spans="1:85" hidden="1" outlineLevel="2" collapsed="1" x14ac:dyDescent="0.25">
      <c r="A438" s="103" t="s">
        <v>1753</v>
      </c>
      <c r="B438" s="103">
        <f t="shared" si="70"/>
        <v>4</v>
      </c>
      <c r="C438" s="103" t="s">
        <v>763</v>
      </c>
      <c r="D438" s="103" t="s">
        <v>764</v>
      </c>
      <c r="E438" s="104">
        <f t="shared" si="69"/>
        <v>-649439570</v>
      </c>
      <c r="F438" s="104">
        <f t="shared" si="64"/>
        <v>-820196000.37</v>
      </c>
      <c r="G438" s="104">
        <f t="shared" si="65"/>
        <v>-805934659</v>
      </c>
      <c r="H438" s="104">
        <f t="shared" si="71"/>
        <v>-1200712835</v>
      </c>
      <c r="I438" s="104">
        <f t="shared" si="66"/>
        <v>-1004557066</v>
      </c>
      <c r="J438" s="104">
        <f t="shared" si="67"/>
        <v>-720880696</v>
      </c>
      <c r="K438" s="104">
        <f t="shared" si="68"/>
        <v>0</v>
      </c>
      <c r="L438" s="150"/>
      <c r="M438" s="104">
        <v>-318874291</v>
      </c>
      <c r="N438" s="104">
        <v>-622957902</v>
      </c>
      <c r="O438" s="104">
        <v>-317574322</v>
      </c>
      <c r="P438" s="104">
        <v>-595240933</v>
      </c>
      <c r="Q438" s="104">
        <v>-355687815</v>
      </c>
      <c r="R438" s="104">
        <v>-683563146</v>
      </c>
      <c r="S438" s="104">
        <v>-307198703</v>
      </c>
      <c r="T438" s="104">
        <v>-716302471</v>
      </c>
      <c r="U438" s="104">
        <v>-342685795</v>
      </c>
      <c r="V438" s="104">
        <v>-703939540</v>
      </c>
      <c r="W438" s="104">
        <v>-295890026</v>
      </c>
      <c r="X438" s="104">
        <v>-649439570</v>
      </c>
      <c r="Y438" s="104">
        <v>-208416857.09999999</v>
      </c>
      <c r="Z438" s="104">
        <v>-554967816.94000006</v>
      </c>
      <c r="AA438" s="104">
        <v>-375595662.94</v>
      </c>
      <c r="AB438" s="104">
        <v>-998439206.94000006</v>
      </c>
      <c r="AC438" s="104">
        <v>-363786223.94</v>
      </c>
      <c r="AD438" s="104">
        <v>-697643078.94000006</v>
      </c>
      <c r="AE438" s="104">
        <v>-445783809</v>
      </c>
      <c r="AF438" s="104">
        <v>-748576142</v>
      </c>
      <c r="AG438" s="104">
        <v>-362601504</v>
      </c>
      <c r="AH438" s="104">
        <v>-644053242</v>
      </c>
      <c r="AI438" s="104">
        <v>-389164554.37</v>
      </c>
      <c r="AJ438" s="104">
        <v>-820196000.37</v>
      </c>
      <c r="AK438" s="104">
        <v>-207441700</v>
      </c>
      <c r="AL438" s="104">
        <v>-579782064</v>
      </c>
      <c r="AM438" s="104">
        <v>-337625016</v>
      </c>
      <c r="AN438" s="104">
        <v>-713423585</v>
      </c>
      <c r="AO438" s="104">
        <v>-312064668</v>
      </c>
      <c r="AP438" s="104">
        <v>-627330793</v>
      </c>
      <c r="AQ438" s="104">
        <v>-368775731</v>
      </c>
      <c r="AR438" s="104">
        <v>-1003036242</v>
      </c>
      <c r="AS438" s="104">
        <v>-279788724</v>
      </c>
      <c r="AT438" s="104">
        <v>-615054964</v>
      </c>
      <c r="AU438" s="104">
        <v>-322970911</v>
      </c>
      <c r="AV438" s="104">
        <v>-805934659</v>
      </c>
      <c r="AW438" s="104">
        <v>-324354940</v>
      </c>
      <c r="AX438" s="104">
        <v>-799521771</v>
      </c>
      <c r="AY438" s="104">
        <v>-439317373</v>
      </c>
      <c r="AZ438" s="104">
        <v>-894292973</v>
      </c>
      <c r="BA438" s="104">
        <v>-327429717</v>
      </c>
      <c r="BB438" s="104">
        <v>-652273470</v>
      </c>
      <c r="BC438" s="104">
        <v>-547854659</v>
      </c>
      <c r="BD438" s="104">
        <v>-1004557066</v>
      </c>
      <c r="BE438" s="104">
        <v>-423462117</v>
      </c>
      <c r="BF438" s="104">
        <v>-949579856</v>
      </c>
      <c r="BG438" s="104">
        <v>-455701985</v>
      </c>
      <c r="BH438" s="104">
        <v>-1200712835</v>
      </c>
      <c r="BI438" s="104">
        <v>-527729652</v>
      </c>
      <c r="BJ438" s="104">
        <v>-929069040</v>
      </c>
      <c r="BK438" s="104">
        <v>-539433731</v>
      </c>
      <c r="BL438" s="104">
        <v>-962081591</v>
      </c>
      <c r="BM438" s="104">
        <v>-635935842</v>
      </c>
      <c r="BN438" s="104">
        <v>-958054865</v>
      </c>
      <c r="BO438" s="104">
        <v>-505741613</v>
      </c>
      <c r="BP438" s="104">
        <v>-720880696</v>
      </c>
      <c r="BQ438" s="104"/>
      <c r="BR438" s="104"/>
      <c r="BS438" s="104"/>
      <c r="BT438" s="104"/>
      <c r="BV438" s="144"/>
      <c r="BW438" s="144"/>
      <c r="BX438" s="144"/>
      <c r="BY438" s="144"/>
      <c r="BZ438" s="144"/>
      <c r="CA438" s="144"/>
      <c r="CB438" s="144"/>
      <c r="CC438" s="144"/>
      <c r="CD438" s="144"/>
      <c r="CE438" s="144"/>
      <c r="CF438" s="144"/>
      <c r="CG438" s="144"/>
    </row>
    <row r="439" spans="1:85" hidden="1" outlineLevel="3" x14ac:dyDescent="0.25">
      <c r="A439" s="105" t="s">
        <v>1753</v>
      </c>
      <c r="B439" s="105">
        <f t="shared" si="70"/>
        <v>6</v>
      </c>
      <c r="C439" s="105" t="s">
        <v>765</v>
      </c>
      <c r="D439" s="105" t="s">
        <v>766</v>
      </c>
      <c r="E439" s="26">
        <f t="shared" si="69"/>
        <v>-780177088</v>
      </c>
      <c r="F439" s="26">
        <f t="shared" si="64"/>
        <v>-942851000</v>
      </c>
      <c r="G439" s="26">
        <f t="shared" si="65"/>
        <v>-874557780</v>
      </c>
      <c r="H439" s="26">
        <f t="shared" si="71"/>
        <v>-61652941</v>
      </c>
      <c r="I439" s="26">
        <f t="shared" si="66"/>
        <v>-55296151</v>
      </c>
      <c r="J439" s="26">
        <f t="shared" si="67"/>
        <v>-2348591</v>
      </c>
      <c r="K439" s="26">
        <f t="shared" si="68"/>
        <v>0</v>
      </c>
      <c r="L439" s="150"/>
      <c r="M439" s="26">
        <v>-421529672</v>
      </c>
      <c r="N439" s="26">
        <v>-745215864</v>
      </c>
      <c r="O439" s="26">
        <v>-425991746</v>
      </c>
      <c r="P439" s="26">
        <v>-736932366</v>
      </c>
      <c r="Q439" s="26">
        <v>-474162326</v>
      </c>
      <c r="R439" s="26">
        <v>-824295516</v>
      </c>
      <c r="S439" s="26">
        <v>-464689560</v>
      </c>
      <c r="T439" s="26">
        <v>-801982702</v>
      </c>
      <c r="U439" s="26">
        <v>-410779218</v>
      </c>
      <c r="V439" s="26">
        <v>-755648227</v>
      </c>
      <c r="W439" s="26">
        <v>-372001304</v>
      </c>
      <c r="X439" s="26">
        <v>-780177088</v>
      </c>
      <c r="Y439" s="26">
        <v>-229798563.09999999</v>
      </c>
      <c r="Z439" s="26">
        <v>-626409965.94000006</v>
      </c>
      <c r="AA439" s="26">
        <v>-421564015.94</v>
      </c>
      <c r="AB439" s="26">
        <v>-1091544813.9400001</v>
      </c>
      <c r="AC439" s="26">
        <v>-393928933.94</v>
      </c>
      <c r="AD439" s="26">
        <v>-785323302.94000006</v>
      </c>
      <c r="AE439" s="26">
        <v>-491371250</v>
      </c>
      <c r="AF439" s="26">
        <v>-840724715</v>
      </c>
      <c r="AG439" s="26">
        <v>-399725106</v>
      </c>
      <c r="AH439" s="26">
        <v>-750018468</v>
      </c>
      <c r="AI439" s="26">
        <v>-441604260</v>
      </c>
      <c r="AJ439" s="26">
        <v>-942851000</v>
      </c>
      <c r="AK439" s="26">
        <v>-234409885</v>
      </c>
      <c r="AL439" s="26">
        <v>-659420069</v>
      </c>
      <c r="AM439" s="26">
        <v>-364678197</v>
      </c>
      <c r="AN439" s="26">
        <v>-794393174</v>
      </c>
      <c r="AO439" s="26">
        <v>-369920432</v>
      </c>
      <c r="AP439" s="26">
        <v>-739452058</v>
      </c>
      <c r="AQ439" s="26">
        <v>-409408667</v>
      </c>
      <c r="AR439" s="26">
        <v>-1067378853</v>
      </c>
      <c r="AS439" s="26">
        <v>-317285422</v>
      </c>
      <c r="AT439" s="26">
        <v>-688464362</v>
      </c>
      <c r="AU439" s="26">
        <v>-358645674</v>
      </c>
      <c r="AV439" s="26">
        <v>-874557780</v>
      </c>
      <c r="AW439" s="26">
        <v>-18508090</v>
      </c>
      <c r="AX439" s="26">
        <v>-62234399</v>
      </c>
      <c r="AY439" s="26">
        <v>-58379505</v>
      </c>
      <c r="AZ439" s="26">
        <v>-95393300</v>
      </c>
      <c r="BA439" s="26">
        <v>-16364982</v>
      </c>
      <c r="BB439" s="26">
        <v>-50522440</v>
      </c>
      <c r="BC439" s="26">
        <v>-35658658</v>
      </c>
      <c r="BD439" s="26">
        <v>-55296151</v>
      </c>
      <c r="BE439" s="26">
        <v>-45440540</v>
      </c>
      <c r="BF439" s="26">
        <v>-112619710</v>
      </c>
      <c r="BG439" s="26">
        <v>-30728722</v>
      </c>
      <c r="BH439" s="26">
        <v>-61652941</v>
      </c>
      <c r="BI439" s="26">
        <v>-28106754</v>
      </c>
      <c r="BJ439" s="26">
        <v>-28106754</v>
      </c>
      <c r="BK439" s="26">
        <v>0</v>
      </c>
      <c r="BL439" s="26">
        <v>0</v>
      </c>
      <c r="BM439" s="26">
        <v>0</v>
      </c>
      <c r="BN439" s="26">
        <v>-62510100</v>
      </c>
      <c r="BO439" s="26">
        <v>0</v>
      </c>
      <c r="BP439" s="26">
        <v>-2348591</v>
      </c>
      <c r="BQ439" s="26"/>
      <c r="BR439" s="26"/>
      <c r="BS439" s="26"/>
      <c r="BT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</row>
    <row r="440" spans="1:85" hidden="1" outlineLevel="3" x14ac:dyDescent="0.25">
      <c r="A440" s="105" t="s">
        <v>1753</v>
      </c>
      <c r="B440" s="105">
        <f t="shared" si="70"/>
        <v>6</v>
      </c>
      <c r="C440" s="105" t="s">
        <v>767</v>
      </c>
      <c r="D440" s="105" t="s">
        <v>768</v>
      </c>
      <c r="E440" s="26">
        <f t="shared" si="69"/>
        <v>130737518</v>
      </c>
      <c r="F440" s="26">
        <f t="shared" si="64"/>
        <v>120382999.63</v>
      </c>
      <c r="G440" s="26">
        <f t="shared" si="65"/>
        <v>85914780</v>
      </c>
      <c r="H440" s="26">
        <f t="shared" si="71"/>
        <v>120235841</v>
      </c>
      <c r="I440" s="26">
        <f t="shared" si="66"/>
        <v>81297630</v>
      </c>
      <c r="J440" s="26">
        <f t="shared" si="67"/>
        <v>60027398</v>
      </c>
      <c r="K440" s="26">
        <f t="shared" si="68"/>
        <v>0</v>
      </c>
      <c r="L440" s="150"/>
      <c r="M440" s="26">
        <v>102655381</v>
      </c>
      <c r="N440" s="26">
        <v>122257962</v>
      </c>
      <c r="O440" s="26">
        <v>108417424</v>
      </c>
      <c r="P440" s="26">
        <v>141691433</v>
      </c>
      <c r="Q440" s="26">
        <v>118474511</v>
      </c>
      <c r="R440" s="26">
        <v>140732370</v>
      </c>
      <c r="S440" s="26">
        <v>157490857</v>
      </c>
      <c r="T440" s="26">
        <v>85680231</v>
      </c>
      <c r="U440" s="26">
        <v>68093423</v>
      </c>
      <c r="V440" s="26">
        <v>51708687</v>
      </c>
      <c r="W440" s="26">
        <v>76111278</v>
      </c>
      <c r="X440" s="26">
        <v>130737518</v>
      </c>
      <c r="Y440" s="26">
        <v>21381706</v>
      </c>
      <c r="Z440" s="26">
        <v>71442149</v>
      </c>
      <c r="AA440" s="26">
        <v>45968353</v>
      </c>
      <c r="AB440" s="26">
        <v>93105607</v>
      </c>
      <c r="AC440" s="26">
        <v>30142710</v>
      </c>
      <c r="AD440" s="26">
        <v>87680224</v>
      </c>
      <c r="AE440" s="26">
        <v>37076986</v>
      </c>
      <c r="AF440" s="26">
        <v>92148573</v>
      </c>
      <c r="AG440" s="26">
        <v>33318802</v>
      </c>
      <c r="AH440" s="26">
        <v>105965226</v>
      </c>
      <c r="AI440" s="26">
        <v>48699259.630000003</v>
      </c>
      <c r="AJ440" s="26">
        <v>120382999.63</v>
      </c>
      <c r="AK440" s="26">
        <v>23731712</v>
      </c>
      <c r="AL440" s="26">
        <v>79638005</v>
      </c>
      <c r="AM440" s="26">
        <v>25258209</v>
      </c>
      <c r="AN440" s="26">
        <v>80969589</v>
      </c>
      <c r="AO440" s="26">
        <v>55579965</v>
      </c>
      <c r="AP440" s="26">
        <v>112121265</v>
      </c>
      <c r="AQ440" s="26">
        <v>36179862</v>
      </c>
      <c r="AR440" s="26">
        <v>64342611</v>
      </c>
      <c r="AS440" s="26">
        <v>34717829</v>
      </c>
      <c r="AT440" s="26">
        <v>73409398</v>
      </c>
      <c r="AU440" s="26">
        <v>35221089</v>
      </c>
      <c r="AV440" s="26">
        <v>85914780</v>
      </c>
      <c r="AW440" s="26">
        <v>34988834</v>
      </c>
      <c r="AX440" s="26">
        <v>80422684</v>
      </c>
      <c r="AY440" s="26">
        <v>37880675</v>
      </c>
      <c r="AZ440" s="26">
        <v>80711130</v>
      </c>
      <c r="BA440" s="26">
        <v>40916369</v>
      </c>
      <c r="BB440" s="26">
        <v>95602102</v>
      </c>
      <c r="BC440" s="26">
        <v>39802548</v>
      </c>
      <c r="BD440" s="26">
        <v>81297630</v>
      </c>
      <c r="BE440" s="26">
        <v>42214686</v>
      </c>
      <c r="BF440" s="26">
        <v>77770191</v>
      </c>
      <c r="BG440" s="26">
        <v>40026280</v>
      </c>
      <c r="BH440" s="26">
        <v>120235841</v>
      </c>
      <c r="BI440" s="26">
        <v>15689394</v>
      </c>
      <c r="BJ440" s="26">
        <v>70577882</v>
      </c>
      <c r="BK440" s="26">
        <v>27227987</v>
      </c>
      <c r="BL440" s="26">
        <v>58488638</v>
      </c>
      <c r="BM440" s="26">
        <v>23136458</v>
      </c>
      <c r="BN440" s="26">
        <v>86665999</v>
      </c>
      <c r="BO440" s="26">
        <v>25291101</v>
      </c>
      <c r="BP440" s="26">
        <v>60027398</v>
      </c>
      <c r="BQ440" s="26"/>
      <c r="BR440" s="26"/>
      <c r="BS440" s="26"/>
      <c r="BT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</row>
    <row r="441" spans="1:85" hidden="1" outlineLevel="3" x14ac:dyDescent="0.25">
      <c r="A441" s="106" t="s">
        <v>1753</v>
      </c>
      <c r="B441" s="106">
        <f t="shared" si="70"/>
        <v>8</v>
      </c>
      <c r="C441" s="106" t="s">
        <v>769</v>
      </c>
      <c r="D441" s="106" t="s">
        <v>770</v>
      </c>
      <c r="E441" s="107">
        <f t="shared" si="69"/>
        <v>3960</v>
      </c>
      <c r="F441" s="107">
        <f t="shared" si="64"/>
        <v>47000</v>
      </c>
      <c r="G441" s="107">
        <f t="shared" si="65"/>
        <v>79569</v>
      </c>
      <c r="H441" s="108">
        <f t="shared" si="71"/>
        <v>111069</v>
      </c>
      <c r="I441" s="108">
        <f t="shared" si="66"/>
        <v>87047</v>
      </c>
      <c r="J441" s="108">
        <f t="shared" si="67"/>
        <v>115930</v>
      </c>
      <c r="K441" s="108">
        <f t="shared" si="68"/>
        <v>0</v>
      </c>
      <c r="L441" s="150"/>
      <c r="M441" s="108">
        <v>0</v>
      </c>
      <c r="N441" s="108">
        <v>39250</v>
      </c>
      <c r="O441" s="108">
        <v>39250</v>
      </c>
      <c r="P441" s="108">
        <v>78500</v>
      </c>
      <c r="Q441" s="108">
        <v>0</v>
      </c>
      <c r="R441" s="108">
        <v>0</v>
      </c>
      <c r="S441" s="108">
        <v>1980</v>
      </c>
      <c r="T441" s="108">
        <v>5940</v>
      </c>
      <c r="U441" s="108">
        <v>0</v>
      </c>
      <c r="V441" s="108">
        <v>1980</v>
      </c>
      <c r="W441" s="108">
        <v>3960</v>
      </c>
      <c r="X441" s="108">
        <v>3960</v>
      </c>
      <c r="Y441" s="108">
        <v>23375</v>
      </c>
      <c r="Z441" s="108">
        <v>28315</v>
      </c>
      <c r="AA441" s="108">
        <v>14580</v>
      </c>
      <c r="AB441" s="108">
        <v>18540</v>
      </c>
      <c r="AC441" s="108">
        <v>16785</v>
      </c>
      <c r="AD441" s="108">
        <v>55886</v>
      </c>
      <c r="AE441" s="108">
        <v>23309</v>
      </c>
      <c r="AF441" s="108">
        <v>43547</v>
      </c>
      <c r="AG441" s="108">
        <v>11338</v>
      </c>
      <c r="AH441" s="108">
        <v>69777</v>
      </c>
      <c r="AI441" s="108">
        <v>20753</v>
      </c>
      <c r="AJ441" s="108">
        <v>47000</v>
      </c>
      <c r="AK441" s="108">
        <v>23507</v>
      </c>
      <c r="AL441" s="108">
        <v>48365</v>
      </c>
      <c r="AM441" s="108">
        <v>28487</v>
      </c>
      <c r="AN441" s="108">
        <v>57883</v>
      </c>
      <c r="AO441" s="108">
        <v>34700</v>
      </c>
      <c r="AP441" s="108">
        <v>84658</v>
      </c>
      <c r="AQ441" s="108">
        <v>20333</v>
      </c>
      <c r="AR441" s="108">
        <v>45847</v>
      </c>
      <c r="AS441" s="108">
        <v>17340</v>
      </c>
      <c r="AT441" s="108">
        <v>41512</v>
      </c>
      <c r="AU441" s="108">
        <v>43323</v>
      </c>
      <c r="AV441" s="108">
        <v>79569</v>
      </c>
      <c r="AW441" s="108">
        <v>29180</v>
      </c>
      <c r="AX441" s="108">
        <v>74014</v>
      </c>
      <c r="AY441" s="108">
        <v>47827</v>
      </c>
      <c r="AZ441" s="108">
        <v>88824</v>
      </c>
      <c r="BA441" s="108">
        <v>57595</v>
      </c>
      <c r="BB441" s="108">
        <v>110507</v>
      </c>
      <c r="BC441" s="108">
        <v>42349</v>
      </c>
      <c r="BD441" s="108">
        <v>87047</v>
      </c>
      <c r="BE441" s="108">
        <v>49337</v>
      </c>
      <c r="BF441" s="108">
        <v>132832</v>
      </c>
      <c r="BG441" s="108">
        <v>62473</v>
      </c>
      <c r="BH441" s="108">
        <v>111069</v>
      </c>
      <c r="BI441" s="108">
        <v>27211</v>
      </c>
      <c r="BJ441" s="108">
        <v>83082</v>
      </c>
      <c r="BK441" s="108">
        <v>49488</v>
      </c>
      <c r="BL441" s="108">
        <v>96479</v>
      </c>
      <c r="BM441" s="108">
        <v>51298</v>
      </c>
      <c r="BN441" s="108">
        <v>111958</v>
      </c>
      <c r="BO441" s="108">
        <v>60827</v>
      </c>
      <c r="BP441" s="108">
        <v>115930</v>
      </c>
      <c r="BQ441" s="108"/>
      <c r="BR441" s="108"/>
      <c r="BS441" s="108"/>
      <c r="BT441" s="108"/>
      <c r="BV441" s="108"/>
      <c r="BW441" s="108"/>
      <c r="BX441" s="108"/>
      <c r="BY441" s="108"/>
      <c r="BZ441" s="108"/>
      <c r="CA441" s="108"/>
      <c r="CB441" s="108"/>
      <c r="CC441" s="108"/>
      <c r="CD441" s="108"/>
      <c r="CE441" s="108"/>
      <c r="CF441" s="108"/>
      <c r="CG441" s="108"/>
    </row>
    <row r="442" spans="1:85" hidden="1" outlineLevel="3" x14ac:dyDescent="0.25">
      <c r="A442" s="106" t="s">
        <v>1753</v>
      </c>
      <c r="B442" s="106">
        <f t="shared" si="70"/>
        <v>8</v>
      </c>
      <c r="C442" s="106" t="s">
        <v>771</v>
      </c>
      <c r="D442" s="106" t="s">
        <v>772</v>
      </c>
      <c r="E442" s="107">
        <f t="shared" si="69"/>
        <v>35430244</v>
      </c>
      <c r="F442" s="107">
        <f t="shared" si="64"/>
        <v>39093000</v>
      </c>
      <c r="G442" s="107">
        <f t="shared" si="65"/>
        <v>32231084</v>
      </c>
      <c r="H442" s="108">
        <f t="shared" si="71"/>
        <v>6206</v>
      </c>
      <c r="I442" s="108">
        <f t="shared" si="66"/>
        <v>1460</v>
      </c>
      <c r="J442" s="108">
        <f t="shared" si="67"/>
        <v>0</v>
      </c>
      <c r="K442" s="108">
        <f t="shared" si="68"/>
        <v>0</v>
      </c>
      <c r="L442" s="150"/>
      <c r="M442" s="108">
        <v>95201937</v>
      </c>
      <c r="N442" s="108">
        <v>111157827</v>
      </c>
      <c r="O442" s="108">
        <v>97846932</v>
      </c>
      <c r="P442" s="108">
        <v>121549322</v>
      </c>
      <c r="Q442" s="108">
        <v>100105844</v>
      </c>
      <c r="R442" s="108">
        <v>115233635</v>
      </c>
      <c r="S442" s="108">
        <v>122350829</v>
      </c>
      <c r="T442" s="108">
        <v>42787110</v>
      </c>
      <c r="U442" s="108">
        <v>35774290</v>
      </c>
      <c r="V442" s="108">
        <v>24136448</v>
      </c>
      <c r="W442" s="108">
        <v>13254149</v>
      </c>
      <c r="X442" s="108">
        <v>35430244</v>
      </c>
      <c r="Y442" s="108">
        <v>8647094</v>
      </c>
      <c r="Z442" s="108">
        <v>16234367</v>
      </c>
      <c r="AA442" s="108">
        <v>10199016</v>
      </c>
      <c r="AB442" s="108">
        <v>18958417</v>
      </c>
      <c r="AC442" s="108">
        <v>6365441</v>
      </c>
      <c r="AD442" s="108">
        <v>25457858</v>
      </c>
      <c r="AE442" s="108">
        <v>14561896</v>
      </c>
      <c r="AF442" s="108">
        <v>33595863</v>
      </c>
      <c r="AG442" s="108">
        <v>15726012</v>
      </c>
      <c r="AH442" s="108">
        <v>29930826</v>
      </c>
      <c r="AI442" s="108">
        <v>15021292</v>
      </c>
      <c r="AJ442" s="108">
        <v>39093000</v>
      </c>
      <c r="AK442" s="108">
        <v>3455574</v>
      </c>
      <c r="AL442" s="108">
        <v>12548441</v>
      </c>
      <c r="AM442" s="108">
        <v>5840624</v>
      </c>
      <c r="AN442" s="108">
        <v>19717158</v>
      </c>
      <c r="AO442" s="108">
        <v>10980152</v>
      </c>
      <c r="AP442" s="108">
        <v>22070142</v>
      </c>
      <c r="AQ442" s="108">
        <v>7498089</v>
      </c>
      <c r="AR442" s="108">
        <v>16512574</v>
      </c>
      <c r="AS442" s="108">
        <v>9694981</v>
      </c>
      <c r="AT442" s="108">
        <v>22005068</v>
      </c>
      <c r="AU442" s="108">
        <v>10548946</v>
      </c>
      <c r="AV442" s="108">
        <v>32231084</v>
      </c>
      <c r="AW442" s="108">
        <v>521495</v>
      </c>
      <c r="AX442" s="108">
        <v>599262</v>
      </c>
      <c r="AY442" s="108">
        <v>0</v>
      </c>
      <c r="AZ442" s="108">
        <v>1517</v>
      </c>
      <c r="BA442" s="108">
        <v>1695</v>
      </c>
      <c r="BB442" s="108">
        <v>1695</v>
      </c>
      <c r="BC442" s="108">
        <v>1460</v>
      </c>
      <c r="BD442" s="108">
        <v>1460</v>
      </c>
      <c r="BE442" s="108">
        <v>2897</v>
      </c>
      <c r="BF442" s="108">
        <v>7035</v>
      </c>
      <c r="BG442" s="108">
        <v>6206</v>
      </c>
      <c r="BH442" s="108">
        <v>6206</v>
      </c>
      <c r="BI442" s="108">
        <v>0</v>
      </c>
      <c r="BJ442" s="108">
        <v>0</v>
      </c>
      <c r="BK442" s="108">
        <v>0</v>
      </c>
      <c r="BL442" s="108">
        <v>0</v>
      </c>
      <c r="BM442" s="108">
        <v>0</v>
      </c>
      <c r="BN442" s="108">
        <v>0</v>
      </c>
      <c r="BO442" s="108">
        <v>0</v>
      </c>
      <c r="BP442" s="108">
        <v>0</v>
      </c>
      <c r="BQ442" s="108"/>
      <c r="BR442" s="108"/>
      <c r="BS442" s="108"/>
      <c r="BT442" s="108"/>
      <c r="BV442" s="108"/>
      <c r="BW442" s="108"/>
      <c r="BX442" s="108"/>
      <c r="BY442" s="108"/>
      <c r="BZ442" s="108"/>
      <c r="CA442" s="108"/>
      <c r="CB442" s="108"/>
      <c r="CC442" s="108"/>
      <c r="CD442" s="108"/>
      <c r="CE442" s="108"/>
      <c r="CF442" s="108"/>
      <c r="CG442" s="108"/>
    </row>
    <row r="443" spans="1:85" hidden="1" outlineLevel="3" x14ac:dyDescent="0.25">
      <c r="A443" s="106" t="s">
        <v>1753</v>
      </c>
      <c r="B443" s="106">
        <f t="shared" si="70"/>
        <v>8</v>
      </c>
      <c r="C443" s="106" t="s">
        <v>773</v>
      </c>
      <c r="D443" s="106" t="s">
        <v>774</v>
      </c>
      <c r="E443" s="107">
        <f t="shared" si="69"/>
        <v>0</v>
      </c>
      <c r="F443" s="107">
        <f t="shared" ref="F443:F508" si="72">AJ443</f>
        <v>0</v>
      </c>
      <c r="G443" s="107">
        <f t="shared" ref="G443:G508" si="73">AV443</f>
        <v>0</v>
      </c>
      <c r="H443" s="108">
        <f t="shared" si="71"/>
        <v>0</v>
      </c>
      <c r="I443" s="108">
        <f t="shared" si="66"/>
        <v>0</v>
      </c>
      <c r="J443" s="108">
        <f t="shared" si="67"/>
        <v>0</v>
      </c>
      <c r="K443" s="108">
        <f t="shared" si="68"/>
        <v>0</v>
      </c>
      <c r="L443" s="150"/>
      <c r="M443" s="108">
        <v>0</v>
      </c>
      <c r="N443" s="108">
        <v>0</v>
      </c>
      <c r="O443" s="108">
        <v>0</v>
      </c>
      <c r="P443" s="108">
        <v>0</v>
      </c>
      <c r="Q443" s="108">
        <v>0</v>
      </c>
      <c r="R443" s="108">
        <v>0</v>
      </c>
      <c r="S443" s="108">
        <v>0</v>
      </c>
      <c r="T443" s="108">
        <v>0</v>
      </c>
      <c r="U443" s="108">
        <v>0</v>
      </c>
      <c r="V443" s="108">
        <v>0</v>
      </c>
      <c r="W443" s="108">
        <v>0</v>
      </c>
      <c r="X443" s="108">
        <v>0</v>
      </c>
      <c r="Y443" s="108">
        <v>0</v>
      </c>
      <c r="Z443" s="108">
        <v>0</v>
      </c>
      <c r="AA443" s="108">
        <v>0</v>
      </c>
      <c r="AB443" s="108">
        <v>0</v>
      </c>
      <c r="AC443" s="108">
        <v>0</v>
      </c>
      <c r="AD443" s="108">
        <v>0</v>
      </c>
      <c r="AE443" s="108">
        <v>0</v>
      </c>
      <c r="AF443" s="108">
        <v>0</v>
      </c>
      <c r="AG443" s="108">
        <v>0</v>
      </c>
      <c r="AH443" s="108">
        <v>0</v>
      </c>
      <c r="AI443" s="108">
        <v>0</v>
      </c>
      <c r="AJ443" s="108">
        <v>0</v>
      </c>
      <c r="AK443" s="108">
        <v>0</v>
      </c>
      <c r="AL443" s="108">
        <v>0</v>
      </c>
      <c r="AM443" s="108">
        <v>0</v>
      </c>
      <c r="AN443" s="108">
        <v>0</v>
      </c>
      <c r="AO443" s="108">
        <v>0</v>
      </c>
      <c r="AP443" s="108">
        <v>0</v>
      </c>
      <c r="AQ443" s="108">
        <v>0</v>
      </c>
      <c r="AR443" s="108">
        <v>0</v>
      </c>
      <c r="AS443" s="108">
        <v>0</v>
      </c>
      <c r="AT443" s="108">
        <v>0</v>
      </c>
      <c r="AU443" s="108">
        <v>0</v>
      </c>
      <c r="AV443" s="108">
        <v>0</v>
      </c>
      <c r="AW443" s="108">
        <v>0</v>
      </c>
      <c r="AX443" s="108">
        <v>0</v>
      </c>
      <c r="AY443" s="108">
        <v>0</v>
      </c>
      <c r="AZ443" s="108">
        <v>0</v>
      </c>
      <c r="BA443" s="108">
        <v>0</v>
      </c>
      <c r="BB443" s="108">
        <v>0</v>
      </c>
      <c r="BC443" s="108">
        <v>0</v>
      </c>
      <c r="BD443" s="108">
        <v>0</v>
      </c>
      <c r="BE443" s="108">
        <v>0</v>
      </c>
      <c r="BF443" s="108">
        <v>0</v>
      </c>
      <c r="BG443" s="108">
        <v>0</v>
      </c>
      <c r="BH443" s="108">
        <v>0</v>
      </c>
      <c r="BI443" s="108">
        <v>0</v>
      </c>
      <c r="BJ443" s="108">
        <v>0</v>
      </c>
      <c r="BK443" s="108">
        <v>0</v>
      </c>
      <c r="BL443" s="108">
        <v>0</v>
      </c>
      <c r="BM443" s="108">
        <v>0</v>
      </c>
      <c r="BN443" s="108">
        <v>0</v>
      </c>
      <c r="BO443" s="108">
        <v>0</v>
      </c>
      <c r="BP443" s="108">
        <v>0</v>
      </c>
      <c r="BQ443" s="108"/>
      <c r="BR443" s="108"/>
      <c r="BS443" s="108"/>
      <c r="BT443" s="108"/>
      <c r="BV443" s="108"/>
      <c r="BW443" s="108"/>
      <c r="BX443" s="108"/>
      <c r="BY443" s="108"/>
      <c r="BZ443" s="108"/>
      <c r="CA443" s="108"/>
      <c r="CB443" s="108"/>
      <c r="CC443" s="108"/>
      <c r="CD443" s="108"/>
      <c r="CE443" s="108"/>
      <c r="CF443" s="108"/>
      <c r="CG443" s="108"/>
    </row>
    <row r="444" spans="1:85" hidden="1" outlineLevel="3" x14ac:dyDescent="0.25">
      <c r="A444" s="106" t="s">
        <v>1753</v>
      </c>
      <c r="B444" s="106">
        <f t="shared" si="70"/>
        <v>8</v>
      </c>
      <c r="C444" s="106" t="s">
        <v>775</v>
      </c>
      <c r="D444" s="106" t="s">
        <v>776</v>
      </c>
      <c r="E444" s="107">
        <f t="shared" si="69"/>
        <v>94254223</v>
      </c>
      <c r="F444" s="107">
        <f t="shared" si="72"/>
        <v>81111999.629999995</v>
      </c>
      <c r="G444" s="107">
        <f t="shared" si="73"/>
        <v>53456187</v>
      </c>
      <c r="H444" s="108">
        <f t="shared" si="71"/>
        <v>5517</v>
      </c>
      <c r="I444" s="108">
        <f t="shared" si="66"/>
        <v>0</v>
      </c>
      <c r="J444" s="108">
        <f t="shared" si="67"/>
        <v>0</v>
      </c>
      <c r="K444" s="108">
        <f t="shared" si="68"/>
        <v>0</v>
      </c>
      <c r="L444" s="150"/>
      <c r="M444" s="108">
        <v>7233350</v>
      </c>
      <c r="N444" s="108">
        <v>10656303</v>
      </c>
      <c r="O444" s="108">
        <v>10303249</v>
      </c>
      <c r="P444" s="108">
        <v>19343745</v>
      </c>
      <c r="Q444" s="108">
        <v>18005787</v>
      </c>
      <c r="R444" s="108">
        <v>24641554</v>
      </c>
      <c r="S444" s="108">
        <v>33803987</v>
      </c>
      <c r="T444" s="108">
        <v>40972121</v>
      </c>
      <c r="U444" s="108">
        <v>31106988</v>
      </c>
      <c r="V444" s="108">
        <v>26808958</v>
      </c>
      <c r="W444" s="108">
        <v>62331144</v>
      </c>
      <c r="X444" s="108">
        <v>94254223</v>
      </c>
      <c r="Y444" s="108">
        <v>12228387</v>
      </c>
      <c r="Z444" s="108">
        <v>53680599</v>
      </c>
      <c r="AA444" s="108">
        <v>34733713</v>
      </c>
      <c r="AB444" s="108">
        <v>72315401</v>
      </c>
      <c r="AC444" s="108">
        <v>23247892</v>
      </c>
      <c r="AD444" s="108">
        <v>61397280</v>
      </c>
      <c r="AE444" s="108">
        <v>22243165</v>
      </c>
      <c r="AF444" s="108">
        <v>57911683</v>
      </c>
      <c r="AG444" s="108">
        <v>17129772</v>
      </c>
      <c r="AH444" s="108">
        <v>75387707</v>
      </c>
      <c r="AI444" s="108">
        <v>33633334.630000003</v>
      </c>
      <c r="AJ444" s="108">
        <v>81111999.629999995</v>
      </c>
      <c r="AK444" s="108">
        <v>20252631</v>
      </c>
      <c r="AL444" s="108">
        <v>66365252</v>
      </c>
      <c r="AM444" s="108">
        <v>18989858</v>
      </c>
      <c r="AN444" s="108">
        <v>60407348</v>
      </c>
      <c r="AO444" s="108">
        <v>44269073</v>
      </c>
      <c r="AP444" s="108">
        <v>89232806</v>
      </c>
      <c r="AQ444" s="108">
        <v>28369480</v>
      </c>
      <c r="AR444" s="108">
        <v>46874112</v>
      </c>
      <c r="AS444" s="108">
        <v>24937144</v>
      </c>
      <c r="AT444" s="108">
        <v>51213274</v>
      </c>
      <c r="AU444" s="108">
        <v>24532340</v>
      </c>
      <c r="AV444" s="108">
        <v>53456187</v>
      </c>
      <c r="AW444" s="108">
        <v>1189844</v>
      </c>
      <c r="AX444" s="108">
        <v>1397069</v>
      </c>
      <c r="AY444" s="108">
        <v>0</v>
      </c>
      <c r="AZ444" s="108">
        <v>0</v>
      </c>
      <c r="BA444" s="108">
        <v>0</v>
      </c>
      <c r="BB444" s="108">
        <v>0</v>
      </c>
      <c r="BC444" s="108">
        <v>0</v>
      </c>
      <c r="BD444" s="108">
        <v>0</v>
      </c>
      <c r="BE444" s="108">
        <v>0</v>
      </c>
      <c r="BF444" s="108">
        <v>0</v>
      </c>
      <c r="BG444" s="108">
        <v>5517</v>
      </c>
      <c r="BH444" s="108">
        <v>5517</v>
      </c>
      <c r="BI444" s="108">
        <v>0</v>
      </c>
      <c r="BJ444" s="108">
        <v>0</v>
      </c>
      <c r="BK444" s="108">
        <v>0</v>
      </c>
      <c r="BL444" s="108">
        <v>0</v>
      </c>
      <c r="BM444" s="108">
        <v>0</v>
      </c>
      <c r="BN444" s="108">
        <v>0</v>
      </c>
      <c r="BO444" s="108">
        <v>0</v>
      </c>
      <c r="BP444" s="108">
        <v>0</v>
      </c>
      <c r="BQ444" s="108"/>
      <c r="BR444" s="108"/>
      <c r="BS444" s="108"/>
      <c r="BT444" s="108"/>
      <c r="BV444" s="108"/>
      <c r="BW444" s="108"/>
      <c r="BX444" s="108"/>
      <c r="BY444" s="108"/>
      <c r="BZ444" s="108"/>
      <c r="CA444" s="108"/>
      <c r="CB444" s="108"/>
      <c r="CC444" s="108"/>
      <c r="CD444" s="108"/>
      <c r="CE444" s="108"/>
      <c r="CF444" s="108"/>
      <c r="CG444" s="108"/>
    </row>
    <row r="445" spans="1:85" hidden="1" outlineLevel="3" x14ac:dyDescent="0.25">
      <c r="A445" s="106" t="s">
        <v>1753</v>
      </c>
      <c r="B445" s="106">
        <f t="shared" si="70"/>
        <v>8</v>
      </c>
      <c r="C445" s="106" t="s">
        <v>777</v>
      </c>
      <c r="D445" s="106" t="s">
        <v>778</v>
      </c>
      <c r="E445" s="107">
        <f t="shared" si="69"/>
        <v>835395</v>
      </c>
      <c r="F445" s="107">
        <f t="shared" si="72"/>
        <v>53000</v>
      </c>
      <c r="G445" s="107">
        <f t="shared" si="73"/>
        <v>111940</v>
      </c>
      <c r="H445" s="108">
        <f t="shared" si="71"/>
        <v>0</v>
      </c>
      <c r="I445" s="108">
        <f t="shared" si="66"/>
        <v>0</v>
      </c>
      <c r="J445" s="108">
        <f t="shared" si="67"/>
        <v>0</v>
      </c>
      <c r="K445" s="108">
        <f t="shared" si="68"/>
        <v>0</v>
      </c>
      <c r="L445" s="150"/>
      <c r="M445" s="108">
        <v>214800</v>
      </c>
      <c r="N445" s="108">
        <v>399288</v>
      </c>
      <c r="O445" s="108">
        <v>216360</v>
      </c>
      <c r="P445" s="108">
        <v>685560</v>
      </c>
      <c r="Q445" s="108">
        <v>355920</v>
      </c>
      <c r="R445" s="108">
        <v>806160</v>
      </c>
      <c r="S445" s="108">
        <v>1217520</v>
      </c>
      <c r="T445" s="108">
        <v>1785480</v>
      </c>
      <c r="U445" s="108">
        <v>1137000</v>
      </c>
      <c r="V445" s="108">
        <v>721097</v>
      </c>
      <c r="W445" s="108">
        <v>505417</v>
      </c>
      <c r="X445" s="108">
        <v>835395</v>
      </c>
      <c r="Y445" s="108">
        <v>410618</v>
      </c>
      <c r="Z445" s="108">
        <v>1370942</v>
      </c>
      <c r="AA445" s="108">
        <v>382855</v>
      </c>
      <c r="AB445" s="108">
        <v>1772929</v>
      </c>
      <c r="AC445" s="108">
        <v>396336</v>
      </c>
      <c r="AD445" s="108">
        <v>652944</v>
      </c>
      <c r="AE445" s="108">
        <v>170616</v>
      </c>
      <c r="AF445" s="108">
        <v>465388</v>
      </c>
      <c r="AG445" s="108">
        <v>294000</v>
      </c>
      <c r="AH445" s="108">
        <v>413515</v>
      </c>
      <c r="AI445" s="108">
        <v>-54120</v>
      </c>
      <c r="AJ445" s="108">
        <v>53000</v>
      </c>
      <c r="AK445" s="108">
        <v>0</v>
      </c>
      <c r="AL445" s="108">
        <v>675947</v>
      </c>
      <c r="AM445" s="108">
        <v>399240</v>
      </c>
      <c r="AN445" s="108">
        <v>744000</v>
      </c>
      <c r="AO445" s="108">
        <v>296040</v>
      </c>
      <c r="AP445" s="108">
        <v>681375</v>
      </c>
      <c r="AQ445" s="108">
        <v>291960</v>
      </c>
      <c r="AR445" s="108">
        <v>910078</v>
      </c>
      <c r="AS445" s="108">
        <v>66144</v>
      </c>
      <c r="AT445" s="108">
        <v>149544</v>
      </c>
      <c r="AU445" s="108">
        <v>54480</v>
      </c>
      <c r="AV445" s="108">
        <v>111940</v>
      </c>
      <c r="AW445" s="108">
        <v>0</v>
      </c>
      <c r="AX445" s="108">
        <v>0</v>
      </c>
      <c r="AY445" s="108">
        <v>0</v>
      </c>
      <c r="AZ445" s="108">
        <v>0</v>
      </c>
      <c r="BA445" s="108">
        <v>0</v>
      </c>
      <c r="BB445" s="108">
        <v>0</v>
      </c>
      <c r="BC445" s="108">
        <v>0</v>
      </c>
      <c r="BD445" s="108">
        <v>0</v>
      </c>
      <c r="BE445" s="108">
        <v>0</v>
      </c>
      <c r="BF445" s="108">
        <v>0</v>
      </c>
      <c r="BG445" s="108">
        <v>0</v>
      </c>
      <c r="BH445" s="108">
        <v>0</v>
      </c>
      <c r="BI445" s="108">
        <v>0</v>
      </c>
      <c r="BJ445" s="108">
        <v>0</v>
      </c>
      <c r="BK445" s="108">
        <v>0</v>
      </c>
      <c r="BL445" s="108">
        <v>0</v>
      </c>
      <c r="BM445" s="108">
        <v>0</v>
      </c>
      <c r="BN445" s="108">
        <v>0</v>
      </c>
      <c r="BO445" s="108">
        <v>0</v>
      </c>
      <c r="BP445" s="108">
        <v>0</v>
      </c>
      <c r="BQ445" s="108"/>
      <c r="BR445" s="108"/>
      <c r="BS445" s="108"/>
      <c r="BT445" s="108"/>
      <c r="BV445" s="108"/>
      <c r="BW445" s="108"/>
      <c r="BX445" s="108"/>
      <c r="BY445" s="108"/>
      <c r="BZ445" s="108"/>
      <c r="CA445" s="108"/>
      <c r="CB445" s="108"/>
      <c r="CC445" s="108"/>
      <c r="CD445" s="108"/>
      <c r="CE445" s="108"/>
      <c r="CF445" s="108"/>
      <c r="CG445" s="108"/>
    </row>
    <row r="446" spans="1:85" hidden="1" outlineLevel="3" x14ac:dyDescent="0.25">
      <c r="A446" s="106" t="s">
        <v>1753</v>
      </c>
      <c r="B446" s="106">
        <f t="shared" si="70"/>
        <v>8</v>
      </c>
      <c r="C446" s="106" t="s">
        <v>779</v>
      </c>
      <c r="D446" s="106" t="s">
        <v>780</v>
      </c>
      <c r="E446" s="107">
        <f t="shared" si="69"/>
        <v>213696</v>
      </c>
      <c r="F446" s="107">
        <f t="shared" si="72"/>
        <v>78000</v>
      </c>
      <c r="G446" s="107">
        <f t="shared" si="73"/>
        <v>36000</v>
      </c>
      <c r="H446" s="108">
        <f t="shared" si="71"/>
        <v>0</v>
      </c>
      <c r="I446" s="108">
        <f t="shared" si="66"/>
        <v>0</v>
      </c>
      <c r="J446" s="108">
        <f t="shared" si="67"/>
        <v>0</v>
      </c>
      <c r="K446" s="108">
        <f t="shared" si="68"/>
        <v>0</v>
      </c>
      <c r="L446" s="150"/>
      <c r="M446" s="108">
        <v>5294</v>
      </c>
      <c r="N446" s="108">
        <v>5294</v>
      </c>
      <c r="O446" s="108">
        <v>11633</v>
      </c>
      <c r="P446" s="108">
        <v>34306</v>
      </c>
      <c r="Q446" s="108">
        <v>6960</v>
      </c>
      <c r="R446" s="108">
        <v>51021</v>
      </c>
      <c r="S446" s="108">
        <v>116541</v>
      </c>
      <c r="T446" s="108">
        <v>129580</v>
      </c>
      <c r="U446" s="108">
        <v>75145</v>
      </c>
      <c r="V446" s="108">
        <v>40204</v>
      </c>
      <c r="W446" s="108">
        <v>16608</v>
      </c>
      <c r="X446" s="108">
        <v>213696</v>
      </c>
      <c r="Y446" s="108">
        <v>72232</v>
      </c>
      <c r="Z446" s="108">
        <v>127926</v>
      </c>
      <c r="AA446" s="108">
        <v>638189</v>
      </c>
      <c r="AB446" s="108">
        <v>40320</v>
      </c>
      <c r="AC446" s="108">
        <v>116256</v>
      </c>
      <c r="AD446" s="108">
        <v>116256</v>
      </c>
      <c r="AE446" s="108">
        <v>78000</v>
      </c>
      <c r="AF446" s="108">
        <v>132092</v>
      </c>
      <c r="AG446" s="108">
        <v>157680</v>
      </c>
      <c r="AH446" s="108">
        <v>163401</v>
      </c>
      <c r="AI446" s="108">
        <v>78000</v>
      </c>
      <c r="AJ446" s="108">
        <v>78000</v>
      </c>
      <c r="AK446" s="108">
        <v>0</v>
      </c>
      <c r="AL446" s="108">
        <v>0</v>
      </c>
      <c r="AM446" s="108">
        <v>0</v>
      </c>
      <c r="AN446" s="108">
        <v>43200</v>
      </c>
      <c r="AO446" s="108">
        <v>0</v>
      </c>
      <c r="AP446" s="108">
        <v>52284</v>
      </c>
      <c r="AQ446" s="108">
        <v>0</v>
      </c>
      <c r="AR446" s="108">
        <v>0</v>
      </c>
      <c r="AS446" s="108">
        <v>0</v>
      </c>
      <c r="AT446" s="108">
        <v>0</v>
      </c>
      <c r="AU446" s="108">
        <v>42000</v>
      </c>
      <c r="AV446" s="108">
        <v>36000</v>
      </c>
      <c r="AW446" s="108">
        <v>0</v>
      </c>
      <c r="AX446" s="108">
        <v>0</v>
      </c>
      <c r="AY446" s="108">
        <v>0</v>
      </c>
      <c r="AZ446" s="108">
        <v>0</v>
      </c>
      <c r="BA446" s="108">
        <v>0</v>
      </c>
      <c r="BB446" s="108">
        <v>0</v>
      </c>
      <c r="BC446" s="108">
        <v>0</v>
      </c>
      <c r="BD446" s="108">
        <v>0</v>
      </c>
      <c r="BE446" s="108">
        <v>0</v>
      </c>
      <c r="BF446" s="108">
        <v>0</v>
      </c>
      <c r="BG446" s="108">
        <v>0</v>
      </c>
      <c r="BH446" s="108">
        <v>0</v>
      </c>
      <c r="BI446" s="108">
        <v>0</v>
      </c>
      <c r="BJ446" s="108">
        <v>0</v>
      </c>
      <c r="BK446" s="108">
        <v>0</v>
      </c>
      <c r="BL446" s="108">
        <v>0</v>
      </c>
      <c r="BM446" s="108">
        <v>0</v>
      </c>
      <c r="BN446" s="108">
        <v>0</v>
      </c>
      <c r="BO446" s="108">
        <v>0</v>
      </c>
      <c r="BP446" s="108">
        <v>0</v>
      </c>
      <c r="BQ446" s="108"/>
      <c r="BR446" s="108"/>
      <c r="BS446" s="108"/>
      <c r="BT446" s="108"/>
      <c r="BV446" s="108"/>
      <c r="BW446" s="108"/>
      <c r="BX446" s="108"/>
      <c r="BY446" s="108"/>
      <c r="BZ446" s="108"/>
      <c r="CA446" s="108"/>
      <c r="CB446" s="108"/>
      <c r="CC446" s="108"/>
      <c r="CD446" s="108"/>
      <c r="CE446" s="108"/>
      <c r="CF446" s="108"/>
      <c r="CG446" s="108"/>
    </row>
    <row r="447" spans="1:85" hidden="1" outlineLevel="3" x14ac:dyDescent="0.25">
      <c r="A447" s="106" t="s">
        <v>1753</v>
      </c>
      <c r="B447" s="106">
        <f t="shared" si="70"/>
        <v>8</v>
      </c>
      <c r="C447" s="106" t="s">
        <v>781</v>
      </c>
      <c r="D447" s="106" t="s">
        <v>782</v>
      </c>
      <c r="E447" s="107">
        <f t="shared" si="69"/>
        <v>0</v>
      </c>
      <c r="F447" s="107">
        <f t="shared" si="72"/>
        <v>0</v>
      </c>
      <c r="G447" s="107">
        <f t="shared" si="73"/>
        <v>0</v>
      </c>
      <c r="H447" s="108">
        <f t="shared" si="71"/>
        <v>0</v>
      </c>
      <c r="I447" s="108">
        <f t="shared" si="66"/>
        <v>0</v>
      </c>
      <c r="J447" s="108">
        <f t="shared" si="67"/>
        <v>0</v>
      </c>
      <c r="K447" s="108">
        <f t="shared" si="68"/>
        <v>0</v>
      </c>
      <c r="L447" s="150"/>
      <c r="M447" s="108">
        <v>0</v>
      </c>
      <c r="N447" s="108">
        <v>0</v>
      </c>
      <c r="O447" s="108">
        <v>0</v>
      </c>
      <c r="P447" s="108">
        <v>0</v>
      </c>
      <c r="Q447" s="108">
        <v>0</v>
      </c>
      <c r="R447" s="108">
        <v>0</v>
      </c>
      <c r="S447" s="108">
        <v>0</v>
      </c>
      <c r="T447" s="108">
        <v>0</v>
      </c>
      <c r="U447" s="108">
        <v>0</v>
      </c>
      <c r="V447" s="108">
        <v>0</v>
      </c>
      <c r="W447" s="108">
        <v>0</v>
      </c>
      <c r="X447" s="108">
        <v>0</v>
      </c>
      <c r="Y447" s="108">
        <v>0</v>
      </c>
      <c r="Z447" s="108">
        <v>0</v>
      </c>
      <c r="AA447" s="108">
        <v>0</v>
      </c>
      <c r="AB447" s="108">
        <v>0</v>
      </c>
      <c r="AC447" s="108">
        <v>0</v>
      </c>
      <c r="AD447" s="108">
        <v>0</v>
      </c>
      <c r="AE447" s="108">
        <v>0</v>
      </c>
      <c r="AF447" s="108">
        <v>0</v>
      </c>
      <c r="AG447" s="108">
        <v>0</v>
      </c>
      <c r="AH447" s="108">
        <v>0</v>
      </c>
      <c r="AI447" s="108">
        <v>0</v>
      </c>
      <c r="AJ447" s="108">
        <v>0</v>
      </c>
      <c r="AK447" s="108">
        <v>0</v>
      </c>
      <c r="AL447" s="108">
        <v>0</v>
      </c>
      <c r="AM447" s="108">
        <v>0</v>
      </c>
      <c r="AN447" s="108">
        <v>0</v>
      </c>
      <c r="AO447" s="108">
        <v>0</v>
      </c>
      <c r="AP447" s="108">
        <v>0</v>
      </c>
      <c r="AQ447" s="108">
        <v>0</v>
      </c>
      <c r="AR447" s="108">
        <v>0</v>
      </c>
      <c r="AS447" s="108">
        <v>2220</v>
      </c>
      <c r="AT447" s="108">
        <v>0</v>
      </c>
      <c r="AU447" s="108">
        <v>0</v>
      </c>
      <c r="AV447" s="108">
        <v>0</v>
      </c>
      <c r="AW447" s="108">
        <v>0</v>
      </c>
      <c r="AX447" s="108">
        <v>0</v>
      </c>
      <c r="AY447" s="108">
        <v>0</v>
      </c>
      <c r="AZ447" s="108">
        <v>0</v>
      </c>
      <c r="BA447" s="108">
        <v>0</v>
      </c>
      <c r="BB447" s="108">
        <v>0</v>
      </c>
      <c r="BC447" s="108">
        <v>0</v>
      </c>
      <c r="BD447" s="108">
        <v>0</v>
      </c>
      <c r="BE447" s="108">
        <v>0</v>
      </c>
      <c r="BF447" s="108">
        <v>0</v>
      </c>
      <c r="BG447" s="108">
        <v>0</v>
      </c>
      <c r="BH447" s="108">
        <v>0</v>
      </c>
      <c r="BI447" s="108">
        <v>0</v>
      </c>
      <c r="BJ447" s="108">
        <v>0</v>
      </c>
      <c r="BK447" s="108">
        <v>0</v>
      </c>
      <c r="BL447" s="108">
        <v>0</v>
      </c>
      <c r="BM447" s="108">
        <v>0</v>
      </c>
      <c r="BN447" s="108">
        <v>0</v>
      </c>
      <c r="BO447" s="108">
        <v>0</v>
      </c>
      <c r="BP447" s="108">
        <v>0</v>
      </c>
      <c r="BQ447" s="108"/>
      <c r="BR447" s="108"/>
      <c r="BS447" s="108"/>
      <c r="BT447" s="108"/>
      <c r="BV447" s="108"/>
      <c r="BW447" s="108"/>
      <c r="BX447" s="108"/>
      <c r="BY447" s="108"/>
      <c r="BZ447" s="108"/>
      <c r="CA447" s="108"/>
      <c r="CB447" s="108"/>
      <c r="CC447" s="108"/>
      <c r="CD447" s="108"/>
      <c r="CE447" s="108"/>
      <c r="CF447" s="108"/>
      <c r="CG447" s="108"/>
    </row>
    <row r="448" spans="1:85" hidden="1" outlineLevel="3" x14ac:dyDescent="0.25">
      <c r="A448" s="106" t="s">
        <v>1753</v>
      </c>
      <c r="B448" s="106">
        <f t="shared" si="70"/>
        <v>8</v>
      </c>
      <c r="C448" s="106" t="s">
        <v>783</v>
      </c>
      <c r="D448" s="106" t="s">
        <v>784</v>
      </c>
      <c r="E448" s="107">
        <f t="shared" si="69"/>
        <v>0</v>
      </c>
      <c r="F448" s="107">
        <f t="shared" si="72"/>
        <v>0</v>
      </c>
      <c r="G448" s="107">
        <f t="shared" si="73"/>
        <v>0</v>
      </c>
      <c r="H448" s="108">
        <f t="shared" si="71"/>
        <v>74243806</v>
      </c>
      <c r="I448" s="108">
        <f t="shared" si="66"/>
        <v>62533788</v>
      </c>
      <c r="J448" s="108">
        <f t="shared" si="67"/>
        <v>48004658</v>
      </c>
      <c r="K448" s="108">
        <f t="shared" si="68"/>
        <v>0</v>
      </c>
      <c r="L448" s="150"/>
      <c r="M448" s="108">
        <v>0</v>
      </c>
      <c r="N448" s="108">
        <v>0</v>
      </c>
      <c r="O448" s="108">
        <v>0</v>
      </c>
      <c r="P448" s="108">
        <v>0</v>
      </c>
      <c r="Q448" s="108">
        <v>0</v>
      </c>
      <c r="R448" s="108">
        <v>0</v>
      </c>
      <c r="S448" s="108">
        <v>0</v>
      </c>
      <c r="T448" s="108">
        <v>0</v>
      </c>
      <c r="U448" s="108">
        <v>0</v>
      </c>
      <c r="V448" s="108">
        <v>0</v>
      </c>
      <c r="W448" s="108">
        <v>0</v>
      </c>
      <c r="X448" s="108">
        <v>0</v>
      </c>
      <c r="Y448" s="108">
        <v>0</v>
      </c>
      <c r="Z448" s="108">
        <v>0</v>
      </c>
      <c r="AA448" s="108">
        <v>0</v>
      </c>
      <c r="AB448" s="108">
        <v>0</v>
      </c>
      <c r="AC448" s="108">
        <v>0</v>
      </c>
      <c r="AD448" s="108">
        <v>0</v>
      </c>
      <c r="AE448" s="108">
        <v>0</v>
      </c>
      <c r="AF448" s="108">
        <v>0</v>
      </c>
      <c r="AG448" s="108">
        <v>0</v>
      </c>
      <c r="AH448" s="108">
        <v>0</v>
      </c>
      <c r="AI448" s="108">
        <v>0</v>
      </c>
      <c r="AJ448" s="108">
        <v>0</v>
      </c>
      <c r="AK448" s="108">
        <v>0</v>
      </c>
      <c r="AL448" s="108">
        <v>0</v>
      </c>
      <c r="AM448" s="108">
        <v>0</v>
      </c>
      <c r="AN448" s="108">
        <v>0</v>
      </c>
      <c r="AO448" s="108">
        <v>0</v>
      </c>
      <c r="AP448" s="108">
        <v>0</v>
      </c>
      <c r="AQ448" s="108">
        <v>0</v>
      </c>
      <c r="AR448" s="108">
        <v>0</v>
      </c>
      <c r="AS448" s="108">
        <v>0</v>
      </c>
      <c r="AT448" s="108">
        <v>0</v>
      </c>
      <c r="AU448" s="108">
        <v>0</v>
      </c>
      <c r="AV448" s="108">
        <v>0</v>
      </c>
      <c r="AW448" s="108">
        <v>26943982</v>
      </c>
      <c r="AX448" s="108">
        <v>51275444</v>
      </c>
      <c r="AY448" s="108">
        <v>27640047</v>
      </c>
      <c r="AZ448" s="108">
        <v>60383961</v>
      </c>
      <c r="BA448" s="108">
        <v>29976126</v>
      </c>
      <c r="BB448" s="108">
        <v>71724204</v>
      </c>
      <c r="BC448" s="108">
        <v>32468149</v>
      </c>
      <c r="BD448" s="108">
        <v>62533788</v>
      </c>
      <c r="BE448" s="108">
        <v>32790445</v>
      </c>
      <c r="BF448" s="108">
        <v>60279195</v>
      </c>
      <c r="BG448" s="108">
        <v>17576766</v>
      </c>
      <c r="BH448" s="108">
        <v>74243806</v>
      </c>
      <c r="BI448" s="108">
        <v>11485809</v>
      </c>
      <c r="BJ448" s="108">
        <v>52854188</v>
      </c>
      <c r="BK448" s="108">
        <v>20661218</v>
      </c>
      <c r="BL448" s="108">
        <v>42298275</v>
      </c>
      <c r="BM448" s="108">
        <v>16110142</v>
      </c>
      <c r="BN448" s="108">
        <v>64686003</v>
      </c>
      <c r="BO448" s="108">
        <v>20209345</v>
      </c>
      <c r="BP448" s="108">
        <v>48004658</v>
      </c>
      <c r="BQ448" s="108"/>
      <c r="BR448" s="108"/>
      <c r="BS448" s="108"/>
      <c r="BT448" s="108"/>
      <c r="BV448" s="108"/>
      <c r="BW448" s="108"/>
      <c r="BX448" s="108"/>
      <c r="BY448" s="108"/>
      <c r="BZ448" s="108"/>
      <c r="CA448" s="108"/>
      <c r="CB448" s="108"/>
      <c r="CC448" s="108"/>
      <c r="CD448" s="108"/>
      <c r="CE448" s="108"/>
      <c r="CF448" s="108"/>
      <c r="CG448" s="108"/>
    </row>
    <row r="449" spans="1:85" hidden="1" outlineLevel="3" x14ac:dyDescent="0.25">
      <c r="A449" s="106" t="s">
        <v>1753</v>
      </c>
      <c r="B449" s="106">
        <f t="shared" si="70"/>
        <v>8</v>
      </c>
      <c r="C449" s="106" t="s">
        <v>785</v>
      </c>
      <c r="D449" s="106" t="s">
        <v>786</v>
      </c>
      <c r="E449" s="107">
        <f t="shared" si="69"/>
        <v>0</v>
      </c>
      <c r="F449" s="107">
        <f t="shared" si="72"/>
        <v>0</v>
      </c>
      <c r="G449" s="107">
        <f t="shared" si="73"/>
        <v>0</v>
      </c>
      <c r="H449" s="108">
        <f t="shared" si="71"/>
        <v>45869243</v>
      </c>
      <c r="I449" s="108">
        <f t="shared" si="66"/>
        <v>18675335</v>
      </c>
      <c r="J449" s="108">
        <f t="shared" si="67"/>
        <v>11906810</v>
      </c>
      <c r="K449" s="108">
        <f t="shared" si="68"/>
        <v>0</v>
      </c>
      <c r="L449" s="150"/>
      <c r="M449" s="108">
        <v>0</v>
      </c>
      <c r="N449" s="108">
        <v>0</v>
      </c>
      <c r="O449" s="108">
        <v>0</v>
      </c>
      <c r="P449" s="108">
        <v>0</v>
      </c>
      <c r="Q449" s="108">
        <v>0</v>
      </c>
      <c r="R449" s="108">
        <v>0</v>
      </c>
      <c r="S449" s="108">
        <v>0</v>
      </c>
      <c r="T449" s="108">
        <v>0</v>
      </c>
      <c r="U449" s="108">
        <v>0</v>
      </c>
      <c r="V449" s="108">
        <v>0</v>
      </c>
      <c r="W449" s="108">
        <v>0</v>
      </c>
      <c r="X449" s="108">
        <v>0</v>
      </c>
      <c r="Y449" s="108">
        <v>0</v>
      </c>
      <c r="Z449" s="108">
        <v>0</v>
      </c>
      <c r="AA449" s="108">
        <v>0</v>
      </c>
      <c r="AB449" s="108">
        <v>0</v>
      </c>
      <c r="AC449" s="108">
        <v>0</v>
      </c>
      <c r="AD449" s="108">
        <v>0</v>
      </c>
      <c r="AE449" s="108">
        <v>0</v>
      </c>
      <c r="AF449" s="108">
        <v>0</v>
      </c>
      <c r="AG449" s="108">
        <v>0</v>
      </c>
      <c r="AH449" s="108">
        <v>0</v>
      </c>
      <c r="AI449" s="108">
        <v>0</v>
      </c>
      <c r="AJ449" s="108">
        <v>0</v>
      </c>
      <c r="AK449" s="108">
        <v>0</v>
      </c>
      <c r="AL449" s="108">
        <v>0</v>
      </c>
      <c r="AM449" s="108">
        <v>0</v>
      </c>
      <c r="AN449" s="108">
        <v>0</v>
      </c>
      <c r="AO449" s="108">
        <v>0</v>
      </c>
      <c r="AP449" s="108">
        <v>0</v>
      </c>
      <c r="AQ449" s="108">
        <v>0</v>
      </c>
      <c r="AR449" s="108">
        <v>0</v>
      </c>
      <c r="AS449" s="108">
        <v>0</v>
      </c>
      <c r="AT449" s="108">
        <v>0</v>
      </c>
      <c r="AU449" s="108">
        <v>0</v>
      </c>
      <c r="AV449" s="108">
        <v>0</v>
      </c>
      <c r="AW449" s="108">
        <v>6304333</v>
      </c>
      <c r="AX449" s="108">
        <v>27076895</v>
      </c>
      <c r="AY449" s="108">
        <v>10192801</v>
      </c>
      <c r="AZ449" s="108">
        <v>20236828</v>
      </c>
      <c r="BA449" s="108">
        <v>10880953</v>
      </c>
      <c r="BB449" s="108">
        <v>23765696</v>
      </c>
      <c r="BC449" s="108">
        <v>7290590</v>
      </c>
      <c r="BD449" s="108">
        <v>18675335</v>
      </c>
      <c r="BE449" s="108">
        <v>9372007</v>
      </c>
      <c r="BF449" s="108">
        <v>17351129</v>
      </c>
      <c r="BG449" s="108">
        <v>22375318</v>
      </c>
      <c r="BH449" s="108">
        <v>45869243</v>
      </c>
      <c r="BI449" s="108">
        <v>4176374</v>
      </c>
      <c r="BJ449" s="108">
        <v>17640612</v>
      </c>
      <c r="BK449" s="108">
        <v>6517281</v>
      </c>
      <c r="BL449" s="108">
        <v>16093884</v>
      </c>
      <c r="BM449" s="108">
        <v>6975018</v>
      </c>
      <c r="BN449" s="108">
        <v>21868038</v>
      </c>
      <c r="BO449" s="108">
        <v>5020929</v>
      </c>
      <c r="BP449" s="108">
        <v>11906810</v>
      </c>
      <c r="BQ449" s="108"/>
      <c r="BR449" s="108"/>
      <c r="BS449" s="108"/>
      <c r="BT449" s="108"/>
      <c r="BV449" s="108"/>
      <c r="BW449" s="108"/>
      <c r="BX449" s="108"/>
      <c r="BY449" s="108"/>
      <c r="BZ449" s="108"/>
      <c r="CA449" s="108"/>
      <c r="CB449" s="108"/>
      <c r="CC449" s="108"/>
      <c r="CD449" s="108"/>
      <c r="CE449" s="108"/>
      <c r="CF449" s="108"/>
      <c r="CG449" s="108"/>
    </row>
    <row r="450" spans="1:85" hidden="1" outlineLevel="3" x14ac:dyDescent="0.25">
      <c r="A450" s="105" t="s">
        <v>1753</v>
      </c>
      <c r="B450" s="105">
        <f t="shared" si="70"/>
        <v>6</v>
      </c>
      <c r="C450" s="105" t="s">
        <v>787</v>
      </c>
      <c r="D450" s="105" t="s">
        <v>788</v>
      </c>
      <c r="E450" s="26">
        <f t="shared" si="69"/>
        <v>0</v>
      </c>
      <c r="F450" s="26">
        <f t="shared" si="72"/>
        <v>0</v>
      </c>
      <c r="G450" s="26">
        <f t="shared" si="73"/>
        <v>0</v>
      </c>
      <c r="H450" s="26">
        <f t="shared" si="71"/>
        <v>0</v>
      </c>
      <c r="I450" s="26">
        <f t="shared" si="66"/>
        <v>0</v>
      </c>
      <c r="J450" s="26">
        <f t="shared" si="67"/>
        <v>22910439</v>
      </c>
      <c r="K450" s="26">
        <f t="shared" si="68"/>
        <v>0</v>
      </c>
      <c r="L450" s="150"/>
      <c r="M450" s="26">
        <v>0</v>
      </c>
      <c r="N450" s="26">
        <v>0</v>
      </c>
      <c r="O450" s="26">
        <v>0</v>
      </c>
      <c r="P450" s="26">
        <v>0</v>
      </c>
      <c r="Q450" s="26">
        <v>0</v>
      </c>
      <c r="R450" s="26">
        <v>0</v>
      </c>
      <c r="S450" s="26">
        <v>0</v>
      </c>
      <c r="T450" s="26">
        <v>0</v>
      </c>
      <c r="U450" s="26">
        <v>0</v>
      </c>
      <c r="V450" s="26">
        <v>0</v>
      </c>
      <c r="W450" s="26">
        <v>0</v>
      </c>
      <c r="X450" s="26">
        <v>0</v>
      </c>
      <c r="Y450" s="26">
        <v>0</v>
      </c>
      <c r="Z450" s="26">
        <v>0</v>
      </c>
      <c r="AA450" s="26">
        <v>0</v>
      </c>
      <c r="AB450" s="26">
        <v>0</v>
      </c>
      <c r="AC450" s="26">
        <v>0</v>
      </c>
      <c r="AD450" s="26">
        <v>0</v>
      </c>
      <c r="AE450" s="26">
        <v>8510455</v>
      </c>
      <c r="AF450" s="26">
        <v>0</v>
      </c>
      <c r="AG450" s="26">
        <v>3804800</v>
      </c>
      <c r="AH450" s="26">
        <v>0</v>
      </c>
      <c r="AI450" s="26">
        <v>3740446</v>
      </c>
      <c r="AJ450" s="26">
        <v>0</v>
      </c>
      <c r="AK450" s="26">
        <v>3236473</v>
      </c>
      <c r="AL450" s="26">
        <v>0</v>
      </c>
      <c r="AM450" s="26">
        <v>1794972</v>
      </c>
      <c r="AN450" s="26">
        <v>0</v>
      </c>
      <c r="AO450" s="26">
        <v>2275799</v>
      </c>
      <c r="AP450" s="26">
        <v>0</v>
      </c>
      <c r="AQ450" s="26">
        <v>4453074</v>
      </c>
      <c r="AR450" s="26">
        <v>0</v>
      </c>
      <c r="AS450" s="26">
        <v>2778869</v>
      </c>
      <c r="AT450" s="26">
        <v>0</v>
      </c>
      <c r="AU450" s="26">
        <v>453674</v>
      </c>
      <c r="AV450" s="26">
        <v>0</v>
      </c>
      <c r="AW450" s="26">
        <v>0</v>
      </c>
      <c r="AX450" s="26">
        <v>0</v>
      </c>
      <c r="AY450" s="26">
        <v>0</v>
      </c>
      <c r="AZ450" s="26">
        <v>0</v>
      </c>
      <c r="BA450" s="26">
        <v>0</v>
      </c>
      <c r="BB450" s="26">
        <v>0</v>
      </c>
      <c r="BC450" s="26">
        <v>0</v>
      </c>
      <c r="BD450" s="26">
        <v>0</v>
      </c>
      <c r="BE450" s="26">
        <v>0</v>
      </c>
      <c r="BF450" s="26">
        <v>0</v>
      </c>
      <c r="BG450" s="26">
        <v>28910785</v>
      </c>
      <c r="BH450" s="26">
        <v>0</v>
      </c>
      <c r="BI450" s="26">
        <v>20552617</v>
      </c>
      <c r="BJ450" s="26">
        <v>0</v>
      </c>
      <c r="BK450" s="26">
        <v>24297162</v>
      </c>
      <c r="BL450" s="26">
        <v>43034553</v>
      </c>
      <c r="BM450" s="26">
        <v>18357204</v>
      </c>
      <c r="BN450" s="26">
        <v>0</v>
      </c>
      <c r="BO450" s="26">
        <v>16867927</v>
      </c>
      <c r="BP450" s="26">
        <v>22910439</v>
      </c>
      <c r="BQ450" s="26"/>
      <c r="BR450" s="26"/>
      <c r="BS450" s="26"/>
      <c r="BT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</row>
    <row r="451" spans="1:85" hidden="1" outlineLevel="3" x14ac:dyDescent="0.25">
      <c r="A451" s="106" t="s">
        <v>1753</v>
      </c>
      <c r="B451" s="106">
        <f t="shared" si="70"/>
        <v>8</v>
      </c>
      <c r="C451" s="106" t="s">
        <v>789</v>
      </c>
      <c r="D451" s="106" t="s">
        <v>770</v>
      </c>
      <c r="E451" s="107">
        <f t="shared" si="69"/>
        <v>0</v>
      </c>
      <c r="F451" s="107">
        <f t="shared" si="72"/>
        <v>0</v>
      </c>
      <c r="G451" s="107">
        <f t="shared" si="73"/>
        <v>0</v>
      </c>
      <c r="H451" s="108">
        <f t="shared" si="71"/>
        <v>0</v>
      </c>
      <c r="I451" s="108">
        <f t="shared" si="66"/>
        <v>0</v>
      </c>
      <c r="J451" s="108">
        <f t="shared" si="67"/>
        <v>0</v>
      </c>
      <c r="K451" s="108">
        <f t="shared" si="68"/>
        <v>0</v>
      </c>
      <c r="L451" s="150"/>
      <c r="M451" s="108">
        <v>0</v>
      </c>
      <c r="N451" s="108">
        <v>0</v>
      </c>
      <c r="O451" s="108">
        <v>0</v>
      </c>
      <c r="P451" s="108">
        <v>0</v>
      </c>
      <c r="Q451" s="108">
        <v>0</v>
      </c>
      <c r="R451" s="108">
        <v>0</v>
      </c>
      <c r="S451" s="108">
        <v>0</v>
      </c>
      <c r="T451" s="108">
        <v>0</v>
      </c>
      <c r="U451" s="108">
        <v>0</v>
      </c>
      <c r="V451" s="108">
        <v>0</v>
      </c>
      <c r="W451" s="108">
        <v>0</v>
      </c>
      <c r="X451" s="108">
        <v>0</v>
      </c>
      <c r="Y451" s="108">
        <v>0</v>
      </c>
      <c r="Z451" s="108">
        <v>0</v>
      </c>
      <c r="AA451" s="108">
        <v>0</v>
      </c>
      <c r="AB451" s="108">
        <v>0</v>
      </c>
      <c r="AC451" s="108">
        <v>0</v>
      </c>
      <c r="AD451" s="108">
        <v>0</v>
      </c>
      <c r="AE451" s="108">
        <v>0</v>
      </c>
      <c r="AF451" s="108">
        <v>0</v>
      </c>
      <c r="AG451" s="108">
        <v>0</v>
      </c>
      <c r="AH451" s="108">
        <v>0</v>
      </c>
      <c r="AI451" s="108">
        <v>0</v>
      </c>
      <c r="AJ451" s="108">
        <v>0</v>
      </c>
      <c r="AK451" s="108">
        <v>0</v>
      </c>
      <c r="AL451" s="108">
        <v>0</v>
      </c>
      <c r="AM451" s="108">
        <v>0</v>
      </c>
      <c r="AN451" s="108">
        <v>0</v>
      </c>
      <c r="AO451" s="108">
        <v>0</v>
      </c>
      <c r="AP451" s="108">
        <v>0</v>
      </c>
      <c r="AQ451" s="108">
        <v>0</v>
      </c>
      <c r="AR451" s="108">
        <v>0</v>
      </c>
      <c r="AS451" s="108">
        <v>2896</v>
      </c>
      <c r="AT451" s="108">
        <v>0</v>
      </c>
      <c r="AU451" s="108">
        <v>0</v>
      </c>
      <c r="AV451" s="108">
        <v>0</v>
      </c>
      <c r="AW451" s="108">
        <v>0</v>
      </c>
      <c r="AX451" s="108">
        <v>0</v>
      </c>
      <c r="AY451" s="108">
        <v>0</v>
      </c>
      <c r="AZ451" s="108">
        <v>0</v>
      </c>
      <c r="BA451" s="108">
        <v>0</v>
      </c>
      <c r="BB451" s="108">
        <v>0</v>
      </c>
      <c r="BC451" s="108">
        <v>0</v>
      </c>
      <c r="BD451" s="108">
        <v>0</v>
      </c>
      <c r="BE451" s="108">
        <v>0</v>
      </c>
      <c r="BF451" s="108">
        <v>0</v>
      </c>
      <c r="BG451" s="108">
        <v>0</v>
      </c>
      <c r="BH451" s="108">
        <v>0</v>
      </c>
      <c r="BI451" s="108">
        <v>0</v>
      </c>
      <c r="BJ451" s="108">
        <v>0</v>
      </c>
      <c r="BK451" s="108">
        <v>0</v>
      </c>
      <c r="BL451" s="108">
        <v>0</v>
      </c>
      <c r="BM451" s="108">
        <v>0</v>
      </c>
      <c r="BN451" s="108">
        <v>0</v>
      </c>
      <c r="BO451" s="108">
        <v>0</v>
      </c>
      <c r="BP451" s="108">
        <v>0</v>
      </c>
      <c r="BQ451" s="108"/>
      <c r="BR451" s="108"/>
      <c r="BS451" s="108"/>
      <c r="BT451" s="108"/>
      <c r="BV451" s="108"/>
      <c r="BW451" s="108"/>
      <c r="BX451" s="108"/>
      <c r="BY451" s="108"/>
      <c r="BZ451" s="108"/>
      <c r="CA451" s="108"/>
      <c r="CB451" s="108"/>
      <c r="CC451" s="108"/>
      <c r="CD451" s="108"/>
      <c r="CE451" s="108"/>
      <c r="CF451" s="108"/>
      <c r="CG451" s="108"/>
    </row>
    <row r="452" spans="1:85" hidden="1" outlineLevel="3" x14ac:dyDescent="0.25">
      <c r="A452" s="106" t="s">
        <v>1753</v>
      </c>
      <c r="B452" s="106">
        <f t="shared" si="70"/>
        <v>8</v>
      </c>
      <c r="C452" s="106" t="s">
        <v>790</v>
      </c>
      <c r="D452" s="106" t="s">
        <v>786</v>
      </c>
      <c r="E452" s="107">
        <f t="shared" si="69"/>
        <v>0</v>
      </c>
      <c r="F452" s="107">
        <f t="shared" si="72"/>
        <v>0</v>
      </c>
      <c r="G452" s="107">
        <f t="shared" si="73"/>
        <v>0</v>
      </c>
      <c r="H452" s="108">
        <f t="shared" si="71"/>
        <v>0</v>
      </c>
      <c r="I452" s="108">
        <f t="shared" ref="I452:I515" si="74">BD452</f>
        <v>0</v>
      </c>
      <c r="J452" s="108">
        <f t="shared" ref="J452:J515" si="75">BP452</f>
        <v>4850333</v>
      </c>
      <c r="K452" s="108">
        <f t="shared" si="68"/>
        <v>0</v>
      </c>
      <c r="L452" s="150"/>
      <c r="M452" s="108">
        <v>0</v>
      </c>
      <c r="N452" s="108">
        <v>0</v>
      </c>
      <c r="O452" s="108">
        <v>0</v>
      </c>
      <c r="P452" s="108">
        <v>0</v>
      </c>
      <c r="Q452" s="108">
        <v>0</v>
      </c>
      <c r="R452" s="108">
        <v>0</v>
      </c>
      <c r="S452" s="108">
        <v>0</v>
      </c>
      <c r="T452" s="108">
        <v>0</v>
      </c>
      <c r="U452" s="108">
        <v>0</v>
      </c>
      <c r="V452" s="108">
        <v>0</v>
      </c>
      <c r="W452" s="108">
        <v>0</v>
      </c>
      <c r="X452" s="108">
        <v>0</v>
      </c>
      <c r="Y452" s="108">
        <v>0</v>
      </c>
      <c r="Z452" s="108">
        <v>0</v>
      </c>
      <c r="AA452" s="108">
        <v>0</v>
      </c>
      <c r="AB452" s="108">
        <v>0</v>
      </c>
      <c r="AC452" s="108">
        <v>0</v>
      </c>
      <c r="AD452" s="108">
        <v>0</v>
      </c>
      <c r="AE452" s="108">
        <v>6729615</v>
      </c>
      <c r="AF452" s="108">
        <v>0</v>
      </c>
      <c r="AG452" s="108">
        <v>3444800</v>
      </c>
      <c r="AH452" s="108">
        <v>0</v>
      </c>
      <c r="AI452" s="108">
        <v>1378596</v>
      </c>
      <c r="AJ452" s="108">
        <v>0</v>
      </c>
      <c r="AK452" s="108">
        <v>2464474</v>
      </c>
      <c r="AL452" s="108">
        <v>0</v>
      </c>
      <c r="AM452" s="108">
        <v>912066</v>
      </c>
      <c r="AN452" s="108">
        <v>0</v>
      </c>
      <c r="AO452" s="108">
        <v>1404917</v>
      </c>
      <c r="AP452" s="108">
        <v>0</v>
      </c>
      <c r="AQ452" s="108">
        <v>3434615</v>
      </c>
      <c r="AR452" s="108">
        <v>0</v>
      </c>
      <c r="AS452" s="108">
        <v>1786210</v>
      </c>
      <c r="AT452" s="108">
        <v>0</v>
      </c>
      <c r="AU452" s="108">
        <v>0</v>
      </c>
      <c r="AV452" s="108">
        <v>0</v>
      </c>
      <c r="AW452" s="108">
        <v>0</v>
      </c>
      <c r="AX452" s="108">
        <v>0</v>
      </c>
      <c r="AY452" s="108">
        <v>0</v>
      </c>
      <c r="AZ452" s="108">
        <v>0</v>
      </c>
      <c r="BA452" s="108">
        <v>0</v>
      </c>
      <c r="BB452" s="108">
        <v>0</v>
      </c>
      <c r="BC452" s="108">
        <v>0</v>
      </c>
      <c r="BD452" s="108">
        <v>0</v>
      </c>
      <c r="BE452" s="108">
        <v>0</v>
      </c>
      <c r="BF452" s="108">
        <v>0</v>
      </c>
      <c r="BG452" s="108">
        <v>9576412</v>
      </c>
      <c r="BH452" s="108">
        <v>0</v>
      </c>
      <c r="BI452" s="108">
        <v>4118587</v>
      </c>
      <c r="BJ452" s="108">
        <v>0</v>
      </c>
      <c r="BK452" s="108">
        <v>3909865</v>
      </c>
      <c r="BL452" s="108">
        <v>6098076</v>
      </c>
      <c r="BM452" s="108">
        <v>1450956</v>
      </c>
      <c r="BN452" s="108">
        <v>0</v>
      </c>
      <c r="BO452" s="108">
        <v>2029746</v>
      </c>
      <c r="BP452" s="108">
        <v>4850333</v>
      </c>
      <c r="BQ452" s="108"/>
      <c r="BR452" s="108"/>
      <c r="BS452" s="108"/>
      <c r="BT452" s="108"/>
      <c r="BV452" s="108"/>
      <c r="BW452" s="108"/>
      <c r="BX452" s="108"/>
      <c r="BY452" s="108"/>
      <c r="BZ452" s="108"/>
      <c r="CA452" s="108"/>
      <c r="CB452" s="108"/>
      <c r="CC452" s="108"/>
      <c r="CD452" s="108"/>
      <c r="CE452" s="108"/>
      <c r="CF452" s="108"/>
      <c r="CG452" s="108"/>
    </row>
    <row r="453" spans="1:85" hidden="1" outlineLevel="3" x14ac:dyDescent="0.25">
      <c r="A453" s="106" t="s">
        <v>1753</v>
      </c>
      <c r="B453" s="106">
        <f t="shared" si="70"/>
        <v>8</v>
      </c>
      <c r="C453" s="106" t="s">
        <v>791</v>
      </c>
      <c r="D453" s="106" t="s">
        <v>784</v>
      </c>
      <c r="E453" s="107">
        <f t="shared" si="69"/>
        <v>0</v>
      </c>
      <c r="F453" s="107">
        <f t="shared" si="72"/>
        <v>0</v>
      </c>
      <c r="G453" s="107">
        <f t="shared" si="73"/>
        <v>0</v>
      </c>
      <c r="H453" s="108">
        <f t="shared" si="71"/>
        <v>0</v>
      </c>
      <c r="I453" s="108">
        <f t="shared" si="74"/>
        <v>0</v>
      </c>
      <c r="J453" s="108">
        <f t="shared" si="75"/>
        <v>18060106</v>
      </c>
      <c r="K453" s="108">
        <f t="shared" si="68"/>
        <v>0</v>
      </c>
      <c r="L453" s="150"/>
      <c r="M453" s="108">
        <v>0</v>
      </c>
      <c r="N453" s="108">
        <v>0</v>
      </c>
      <c r="O453" s="108">
        <v>0</v>
      </c>
      <c r="P453" s="108">
        <v>0</v>
      </c>
      <c r="Q453" s="108">
        <v>0</v>
      </c>
      <c r="R453" s="108">
        <v>0</v>
      </c>
      <c r="S453" s="108">
        <v>0</v>
      </c>
      <c r="T453" s="108">
        <v>0</v>
      </c>
      <c r="U453" s="108">
        <v>0</v>
      </c>
      <c r="V453" s="108">
        <v>0</v>
      </c>
      <c r="W453" s="108">
        <v>0</v>
      </c>
      <c r="X453" s="108">
        <v>0</v>
      </c>
      <c r="Y453" s="108">
        <v>0</v>
      </c>
      <c r="Z453" s="108">
        <v>0</v>
      </c>
      <c r="AA453" s="108">
        <v>0</v>
      </c>
      <c r="AB453" s="108">
        <v>0</v>
      </c>
      <c r="AC453" s="108">
        <v>0</v>
      </c>
      <c r="AD453" s="108">
        <v>0</v>
      </c>
      <c r="AE453" s="108">
        <v>1716520</v>
      </c>
      <c r="AF453" s="108">
        <v>0</v>
      </c>
      <c r="AG453" s="108">
        <v>360000</v>
      </c>
      <c r="AH453" s="108">
        <v>0</v>
      </c>
      <c r="AI453" s="108">
        <v>2323450</v>
      </c>
      <c r="AJ453" s="108">
        <v>0</v>
      </c>
      <c r="AK453" s="108">
        <v>771999</v>
      </c>
      <c r="AL453" s="108">
        <v>0</v>
      </c>
      <c r="AM453" s="108">
        <v>882906</v>
      </c>
      <c r="AN453" s="108">
        <v>0</v>
      </c>
      <c r="AO453" s="108">
        <v>802242</v>
      </c>
      <c r="AP453" s="108">
        <v>0</v>
      </c>
      <c r="AQ453" s="108">
        <v>839347</v>
      </c>
      <c r="AR453" s="108">
        <v>0</v>
      </c>
      <c r="AS453" s="108">
        <v>989763</v>
      </c>
      <c r="AT453" s="108">
        <v>0</v>
      </c>
      <c r="AU453" s="108">
        <v>453674</v>
      </c>
      <c r="AV453" s="108">
        <v>0</v>
      </c>
      <c r="AW453" s="108">
        <v>0</v>
      </c>
      <c r="AX453" s="108">
        <v>0</v>
      </c>
      <c r="AY453" s="108">
        <v>0</v>
      </c>
      <c r="AZ453" s="108">
        <v>0</v>
      </c>
      <c r="BA453" s="108">
        <v>0</v>
      </c>
      <c r="BB453" s="108">
        <v>0</v>
      </c>
      <c r="BC453" s="108">
        <v>0</v>
      </c>
      <c r="BD453" s="108">
        <v>0</v>
      </c>
      <c r="BE453" s="108">
        <v>0</v>
      </c>
      <c r="BF453" s="108">
        <v>0</v>
      </c>
      <c r="BG453" s="108">
        <v>19334373</v>
      </c>
      <c r="BH453" s="108">
        <v>0</v>
      </c>
      <c r="BI453" s="108">
        <v>16434030</v>
      </c>
      <c r="BJ453" s="108">
        <v>0</v>
      </c>
      <c r="BK453" s="108">
        <v>20387297</v>
      </c>
      <c r="BL453" s="108">
        <v>36936477</v>
      </c>
      <c r="BM453" s="108">
        <v>16906248</v>
      </c>
      <c r="BN453" s="108">
        <v>0</v>
      </c>
      <c r="BO453" s="108">
        <v>14838181</v>
      </c>
      <c r="BP453" s="108">
        <v>18060106</v>
      </c>
      <c r="BQ453" s="108"/>
      <c r="BR453" s="108"/>
      <c r="BS453" s="108"/>
      <c r="BT453" s="108"/>
      <c r="BV453" s="108"/>
      <c r="BW453" s="108"/>
      <c r="BX453" s="108"/>
      <c r="BY453" s="108"/>
      <c r="BZ453" s="108"/>
      <c r="CA453" s="108"/>
      <c r="CB453" s="108"/>
      <c r="CC453" s="108"/>
      <c r="CD453" s="108"/>
      <c r="CE453" s="108"/>
      <c r="CF453" s="108"/>
      <c r="CG453" s="108"/>
    </row>
    <row r="454" spans="1:85" hidden="1" outlineLevel="3" x14ac:dyDescent="0.25">
      <c r="A454" s="106" t="s">
        <v>1753</v>
      </c>
      <c r="B454" s="106">
        <f t="shared" si="70"/>
        <v>8</v>
      </c>
      <c r="C454" s="106" t="s">
        <v>792</v>
      </c>
      <c r="D454" s="106" t="s">
        <v>778</v>
      </c>
      <c r="E454" s="107">
        <f t="shared" si="69"/>
        <v>0</v>
      </c>
      <c r="F454" s="107">
        <f t="shared" si="72"/>
        <v>0</v>
      </c>
      <c r="G454" s="107">
        <f t="shared" si="73"/>
        <v>0</v>
      </c>
      <c r="H454" s="108">
        <f t="shared" si="71"/>
        <v>0</v>
      </c>
      <c r="I454" s="108">
        <f t="shared" si="74"/>
        <v>0</v>
      </c>
      <c r="J454" s="108">
        <f t="shared" si="75"/>
        <v>0</v>
      </c>
      <c r="K454" s="108">
        <f t="shared" si="68"/>
        <v>0</v>
      </c>
      <c r="L454" s="150"/>
      <c r="M454" s="108">
        <v>0</v>
      </c>
      <c r="N454" s="108">
        <v>0</v>
      </c>
      <c r="O454" s="108">
        <v>0</v>
      </c>
      <c r="P454" s="108">
        <v>0</v>
      </c>
      <c r="Q454" s="108">
        <v>0</v>
      </c>
      <c r="R454" s="108">
        <v>0</v>
      </c>
      <c r="S454" s="108">
        <v>0</v>
      </c>
      <c r="T454" s="108">
        <v>0</v>
      </c>
      <c r="U454" s="108">
        <v>0</v>
      </c>
      <c r="V454" s="108">
        <v>0</v>
      </c>
      <c r="W454" s="108">
        <v>0</v>
      </c>
      <c r="X454" s="108">
        <v>0</v>
      </c>
      <c r="Y454" s="108">
        <v>0</v>
      </c>
      <c r="Z454" s="108">
        <v>0</v>
      </c>
      <c r="AA454" s="108">
        <v>0</v>
      </c>
      <c r="AB454" s="108">
        <v>0</v>
      </c>
      <c r="AC454" s="108">
        <v>0</v>
      </c>
      <c r="AD454" s="108">
        <v>0</v>
      </c>
      <c r="AE454" s="108">
        <v>10320</v>
      </c>
      <c r="AF454" s="108">
        <v>0</v>
      </c>
      <c r="AG454" s="108">
        <v>0</v>
      </c>
      <c r="AH454" s="108">
        <v>0</v>
      </c>
      <c r="AI454" s="108">
        <v>38400</v>
      </c>
      <c r="AJ454" s="108">
        <v>0</v>
      </c>
      <c r="AK454" s="108">
        <v>0</v>
      </c>
      <c r="AL454" s="108">
        <v>0</v>
      </c>
      <c r="AM454" s="108">
        <v>0</v>
      </c>
      <c r="AN454" s="108">
        <v>0</v>
      </c>
      <c r="AO454" s="108">
        <v>14640</v>
      </c>
      <c r="AP454" s="108">
        <v>0</v>
      </c>
      <c r="AQ454" s="108">
        <v>179112</v>
      </c>
      <c r="AR454" s="108">
        <v>0</v>
      </c>
      <c r="AS454" s="108">
        <v>0</v>
      </c>
      <c r="AT454" s="108">
        <v>0</v>
      </c>
      <c r="AU454" s="108">
        <v>0</v>
      </c>
      <c r="AV454" s="108">
        <v>0</v>
      </c>
      <c r="AW454" s="108">
        <v>0</v>
      </c>
      <c r="AX454" s="108">
        <v>0</v>
      </c>
      <c r="AY454" s="108">
        <v>0</v>
      </c>
      <c r="AZ454" s="108">
        <v>0</v>
      </c>
      <c r="BA454" s="108">
        <v>0</v>
      </c>
      <c r="BB454" s="108">
        <v>0</v>
      </c>
      <c r="BC454" s="108">
        <v>0</v>
      </c>
      <c r="BD454" s="108">
        <v>0</v>
      </c>
      <c r="BE454" s="108">
        <v>0</v>
      </c>
      <c r="BF454" s="108">
        <v>0</v>
      </c>
      <c r="BG454" s="108">
        <v>0</v>
      </c>
      <c r="BH454" s="108">
        <v>0</v>
      </c>
      <c r="BI454" s="108">
        <v>0</v>
      </c>
      <c r="BJ454" s="108">
        <v>0</v>
      </c>
      <c r="BK454" s="108">
        <v>0</v>
      </c>
      <c r="BL454" s="108">
        <v>0</v>
      </c>
      <c r="BM454" s="108">
        <v>0</v>
      </c>
      <c r="BN454" s="108">
        <v>0</v>
      </c>
      <c r="BO454" s="108">
        <v>0</v>
      </c>
      <c r="BP454" s="108">
        <v>0</v>
      </c>
      <c r="BQ454" s="108"/>
      <c r="BR454" s="108"/>
      <c r="BS454" s="108"/>
      <c r="BT454" s="108"/>
      <c r="BV454" s="108"/>
      <c r="BW454" s="108"/>
      <c r="BX454" s="108"/>
      <c r="BY454" s="108"/>
      <c r="BZ454" s="108"/>
      <c r="CA454" s="108"/>
      <c r="CB454" s="108"/>
      <c r="CC454" s="108"/>
      <c r="CD454" s="108"/>
      <c r="CE454" s="108"/>
      <c r="CF454" s="108"/>
      <c r="CG454" s="108"/>
    </row>
    <row r="455" spans="1:85" hidden="1" outlineLevel="3" x14ac:dyDescent="0.25">
      <c r="A455" s="106" t="s">
        <v>1753</v>
      </c>
      <c r="B455" s="106">
        <f t="shared" si="70"/>
        <v>8</v>
      </c>
      <c r="C455" s="106" t="s">
        <v>793</v>
      </c>
      <c r="D455" s="106" t="s">
        <v>780</v>
      </c>
      <c r="E455" s="107">
        <f t="shared" si="69"/>
        <v>0</v>
      </c>
      <c r="F455" s="107">
        <f t="shared" si="72"/>
        <v>0</v>
      </c>
      <c r="G455" s="107">
        <f t="shared" si="73"/>
        <v>0</v>
      </c>
      <c r="H455" s="108">
        <f t="shared" si="71"/>
        <v>0</v>
      </c>
      <c r="I455" s="108">
        <f t="shared" si="74"/>
        <v>0</v>
      </c>
      <c r="J455" s="108">
        <f t="shared" si="75"/>
        <v>0</v>
      </c>
      <c r="K455" s="108">
        <f t="shared" si="68"/>
        <v>0</v>
      </c>
      <c r="L455" s="150"/>
      <c r="M455" s="108">
        <v>0</v>
      </c>
      <c r="N455" s="108">
        <v>0</v>
      </c>
      <c r="O455" s="108">
        <v>0</v>
      </c>
      <c r="P455" s="108">
        <v>0</v>
      </c>
      <c r="Q455" s="108">
        <v>0</v>
      </c>
      <c r="R455" s="108">
        <v>0</v>
      </c>
      <c r="S455" s="108">
        <v>0</v>
      </c>
      <c r="T455" s="108">
        <v>0</v>
      </c>
      <c r="U455" s="108">
        <v>0</v>
      </c>
      <c r="V455" s="108">
        <v>0</v>
      </c>
      <c r="W455" s="108">
        <v>0</v>
      </c>
      <c r="X455" s="108">
        <v>0</v>
      </c>
      <c r="Y455" s="108">
        <v>0</v>
      </c>
      <c r="Z455" s="108">
        <v>0</v>
      </c>
      <c r="AA455" s="108">
        <v>0</v>
      </c>
      <c r="AB455" s="108">
        <v>0</v>
      </c>
      <c r="AC455" s="108">
        <v>0</v>
      </c>
      <c r="AD455" s="108">
        <v>0</v>
      </c>
      <c r="AE455" s="108">
        <v>54000</v>
      </c>
      <c r="AF455" s="108">
        <v>0</v>
      </c>
      <c r="AG455" s="108">
        <v>0</v>
      </c>
      <c r="AH455" s="108">
        <v>0</v>
      </c>
      <c r="AI455" s="108">
        <v>0</v>
      </c>
      <c r="AJ455" s="108">
        <v>0</v>
      </c>
      <c r="AK455" s="108">
        <v>0</v>
      </c>
      <c r="AL455" s="108">
        <v>0</v>
      </c>
      <c r="AM455" s="108">
        <v>0</v>
      </c>
      <c r="AN455" s="108">
        <v>0</v>
      </c>
      <c r="AO455" s="108">
        <v>54000</v>
      </c>
      <c r="AP455" s="108">
        <v>0</v>
      </c>
      <c r="AQ455" s="108">
        <v>0</v>
      </c>
      <c r="AR455" s="108">
        <v>0</v>
      </c>
      <c r="AS455" s="108">
        <v>0</v>
      </c>
      <c r="AT455" s="108">
        <v>0</v>
      </c>
      <c r="AU455" s="108">
        <v>0</v>
      </c>
      <c r="AV455" s="108">
        <v>0</v>
      </c>
      <c r="AW455" s="108">
        <v>0</v>
      </c>
      <c r="AX455" s="108">
        <v>0</v>
      </c>
      <c r="AY455" s="108">
        <v>0</v>
      </c>
      <c r="AZ455" s="108">
        <v>0</v>
      </c>
      <c r="BA455" s="108">
        <v>0</v>
      </c>
      <c r="BB455" s="108">
        <v>0</v>
      </c>
      <c r="BC455" s="108">
        <v>0</v>
      </c>
      <c r="BD455" s="108">
        <v>0</v>
      </c>
      <c r="BE455" s="108">
        <v>0</v>
      </c>
      <c r="BF455" s="108">
        <v>0</v>
      </c>
      <c r="BG455" s="108">
        <v>0</v>
      </c>
      <c r="BH455" s="108">
        <v>0</v>
      </c>
      <c r="BI455" s="108">
        <v>0</v>
      </c>
      <c r="BJ455" s="108">
        <v>0</v>
      </c>
      <c r="BK455" s="108">
        <v>0</v>
      </c>
      <c r="BL455" s="108">
        <v>0</v>
      </c>
      <c r="BM455" s="108">
        <v>0</v>
      </c>
      <c r="BN455" s="108">
        <v>0</v>
      </c>
      <c r="BO455" s="108">
        <v>0</v>
      </c>
      <c r="BP455" s="108">
        <v>0</v>
      </c>
      <c r="BQ455" s="108"/>
      <c r="BR455" s="108"/>
      <c r="BS455" s="108"/>
      <c r="BT455" s="108"/>
      <c r="BV455" s="108"/>
      <c r="BW455" s="108"/>
      <c r="BX455" s="108"/>
      <c r="BY455" s="108"/>
      <c r="BZ455" s="108"/>
      <c r="CA455" s="108"/>
      <c r="CB455" s="108"/>
      <c r="CC455" s="108"/>
      <c r="CD455" s="108"/>
      <c r="CE455" s="108"/>
      <c r="CF455" s="108"/>
      <c r="CG455" s="108"/>
    </row>
    <row r="456" spans="1:85" hidden="1" outlineLevel="3" x14ac:dyDescent="0.25">
      <c r="A456" s="105" t="s">
        <v>1753</v>
      </c>
      <c r="B456" s="105">
        <f t="shared" si="70"/>
        <v>6</v>
      </c>
      <c r="C456" s="105" t="s">
        <v>794</v>
      </c>
      <c r="D456" s="105" t="s">
        <v>795</v>
      </c>
      <c r="E456" s="26">
        <f t="shared" si="69"/>
        <v>0</v>
      </c>
      <c r="F456" s="26">
        <f t="shared" si="72"/>
        <v>2272000</v>
      </c>
      <c r="G456" s="26">
        <f t="shared" si="73"/>
        <v>429000</v>
      </c>
      <c r="H456" s="26">
        <f t="shared" si="71"/>
        <v>0</v>
      </c>
      <c r="I456" s="26">
        <f t="shared" si="74"/>
        <v>0</v>
      </c>
      <c r="J456" s="26">
        <f t="shared" si="75"/>
        <v>0</v>
      </c>
      <c r="K456" s="26">
        <f t="shared" si="68"/>
        <v>0</v>
      </c>
      <c r="L456" s="150"/>
      <c r="M456" s="26">
        <v>0</v>
      </c>
      <c r="N456" s="26">
        <v>0</v>
      </c>
      <c r="O456" s="26">
        <v>0</v>
      </c>
      <c r="P456" s="26">
        <v>0</v>
      </c>
      <c r="Q456" s="26">
        <v>0</v>
      </c>
      <c r="R456" s="26">
        <v>0</v>
      </c>
      <c r="S456" s="26">
        <v>0</v>
      </c>
      <c r="T456" s="26">
        <v>0</v>
      </c>
      <c r="U456" s="26">
        <v>0</v>
      </c>
      <c r="V456" s="26">
        <v>0</v>
      </c>
      <c r="W456" s="26">
        <v>0</v>
      </c>
      <c r="X456" s="26">
        <v>0</v>
      </c>
      <c r="Y456" s="26">
        <v>0</v>
      </c>
      <c r="Z456" s="26">
        <v>0</v>
      </c>
      <c r="AA456" s="26">
        <v>0</v>
      </c>
      <c r="AB456" s="26">
        <v>0</v>
      </c>
      <c r="AC456" s="26">
        <v>0</v>
      </c>
      <c r="AD456" s="26">
        <v>0</v>
      </c>
      <c r="AE456" s="26">
        <v>0</v>
      </c>
      <c r="AF456" s="26">
        <v>0</v>
      </c>
      <c r="AG456" s="26">
        <v>0</v>
      </c>
      <c r="AH456" s="26">
        <v>0</v>
      </c>
      <c r="AI456" s="26">
        <v>0</v>
      </c>
      <c r="AJ456" s="26">
        <v>2272000</v>
      </c>
      <c r="AK456" s="26">
        <v>0</v>
      </c>
      <c r="AL456" s="26">
        <v>0</v>
      </c>
      <c r="AM456" s="26">
        <v>0</v>
      </c>
      <c r="AN456" s="26">
        <v>0</v>
      </c>
      <c r="AO456" s="26">
        <v>0</v>
      </c>
      <c r="AP456" s="26">
        <v>0</v>
      </c>
      <c r="AQ456" s="26">
        <v>0</v>
      </c>
      <c r="AR456" s="26">
        <v>0</v>
      </c>
      <c r="AS456" s="26">
        <v>0</v>
      </c>
      <c r="AT456" s="26">
        <v>0</v>
      </c>
      <c r="AU456" s="26">
        <v>0</v>
      </c>
      <c r="AV456" s="26">
        <v>429000</v>
      </c>
      <c r="AW456" s="26">
        <v>0</v>
      </c>
      <c r="AX456" s="26">
        <v>0</v>
      </c>
      <c r="AY456" s="26">
        <v>0</v>
      </c>
      <c r="AZ456" s="26">
        <v>0</v>
      </c>
      <c r="BA456" s="26">
        <v>0</v>
      </c>
      <c r="BB456" s="26">
        <v>0</v>
      </c>
      <c r="BC456" s="26">
        <v>0</v>
      </c>
      <c r="BD456" s="26">
        <v>0</v>
      </c>
      <c r="BE456" s="26">
        <v>0</v>
      </c>
      <c r="BF456" s="26">
        <v>0</v>
      </c>
      <c r="BG456" s="26">
        <v>0</v>
      </c>
      <c r="BH456" s="26">
        <v>0</v>
      </c>
      <c r="BI456" s="26">
        <v>0</v>
      </c>
      <c r="BJ456" s="26">
        <v>0</v>
      </c>
      <c r="BK456" s="26">
        <v>0</v>
      </c>
      <c r="BL456" s="26">
        <v>0</v>
      </c>
      <c r="BM456" s="26">
        <v>0</v>
      </c>
      <c r="BN456" s="26">
        <v>0</v>
      </c>
      <c r="BO456" s="26">
        <v>0</v>
      </c>
      <c r="BP456" s="26">
        <v>0</v>
      </c>
      <c r="BQ456" s="26"/>
      <c r="BR456" s="26"/>
      <c r="BS456" s="26"/>
      <c r="BT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</row>
    <row r="457" spans="1:85" hidden="1" outlineLevel="3" x14ac:dyDescent="0.25">
      <c r="A457" s="106" t="s">
        <v>1753</v>
      </c>
      <c r="B457" s="106">
        <f t="shared" si="70"/>
        <v>8</v>
      </c>
      <c r="C457" s="106" t="s">
        <v>796</v>
      </c>
      <c r="D457" s="106" t="s">
        <v>797</v>
      </c>
      <c r="E457" s="107">
        <f t="shared" si="69"/>
        <v>0</v>
      </c>
      <c r="F457" s="107">
        <f t="shared" si="72"/>
        <v>2272000</v>
      </c>
      <c r="G457" s="107">
        <f t="shared" si="73"/>
        <v>429000</v>
      </c>
      <c r="H457" s="108">
        <f t="shared" si="71"/>
        <v>0</v>
      </c>
      <c r="I457" s="108">
        <f t="shared" si="74"/>
        <v>0</v>
      </c>
      <c r="J457" s="108">
        <f t="shared" si="75"/>
        <v>0</v>
      </c>
      <c r="K457" s="108">
        <f t="shared" si="68"/>
        <v>0</v>
      </c>
      <c r="L457" s="150"/>
      <c r="M457" s="108">
        <v>0</v>
      </c>
      <c r="N457" s="108">
        <v>0</v>
      </c>
      <c r="O457" s="108">
        <v>0</v>
      </c>
      <c r="P457" s="108">
        <v>0</v>
      </c>
      <c r="Q457" s="108">
        <v>0</v>
      </c>
      <c r="R457" s="108">
        <v>0</v>
      </c>
      <c r="S457" s="108">
        <v>0</v>
      </c>
      <c r="T457" s="108">
        <v>0</v>
      </c>
      <c r="U457" s="108">
        <v>0</v>
      </c>
      <c r="V457" s="108">
        <v>0</v>
      </c>
      <c r="W457" s="108">
        <v>0</v>
      </c>
      <c r="X457" s="108">
        <v>0</v>
      </c>
      <c r="Y457" s="108">
        <v>0</v>
      </c>
      <c r="Z457" s="108">
        <v>0</v>
      </c>
      <c r="AA457" s="108">
        <v>0</v>
      </c>
      <c r="AB457" s="108">
        <v>0</v>
      </c>
      <c r="AC457" s="108">
        <v>0</v>
      </c>
      <c r="AD457" s="108">
        <v>0</v>
      </c>
      <c r="AE457" s="108">
        <v>0</v>
      </c>
      <c r="AF457" s="108">
        <v>0</v>
      </c>
      <c r="AG457" s="108">
        <v>0</v>
      </c>
      <c r="AH457" s="108">
        <v>0</v>
      </c>
      <c r="AI457" s="108">
        <v>0</v>
      </c>
      <c r="AJ457" s="108">
        <v>2272000</v>
      </c>
      <c r="AK457" s="108">
        <v>0</v>
      </c>
      <c r="AL457" s="108">
        <v>0</v>
      </c>
      <c r="AM457" s="108">
        <v>0</v>
      </c>
      <c r="AN457" s="108">
        <v>0</v>
      </c>
      <c r="AO457" s="108">
        <v>0</v>
      </c>
      <c r="AP457" s="108">
        <v>0</v>
      </c>
      <c r="AQ457" s="108">
        <v>0</v>
      </c>
      <c r="AR457" s="108">
        <v>0</v>
      </c>
      <c r="AS457" s="108">
        <v>0</v>
      </c>
      <c r="AT457" s="108">
        <v>0</v>
      </c>
      <c r="AU457" s="108">
        <v>0</v>
      </c>
      <c r="AV457" s="108">
        <v>429000</v>
      </c>
      <c r="AW457" s="108">
        <v>0</v>
      </c>
      <c r="AX457" s="108">
        <v>0</v>
      </c>
      <c r="AY457" s="108">
        <v>0</v>
      </c>
      <c r="AZ457" s="108">
        <v>0</v>
      </c>
      <c r="BA457" s="108">
        <v>0</v>
      </c>
      <c r="BB457" s="108">
        <v>0</v>
      </c>
      <c r="BC457" s="108">
        <v>0</v>
      </c>
      <c r="BD457" s="108">
        <v>0</v>
      </c>
      <c r="BE457" s="108">
        <v>0</v>
      </c>
      <c r="BF457" s="108">
        <v>0</v>
      </c>
      <c r="BG457" s="108">
        <v>0</v>
      </c>
      <c r="BH457" s="108">
        <v>0</v>
      </c>
      <c r="BI457" s="108">
        <v>0</v>
      </c>
      <c r="BJ457" s="108">
        <v>0</v>
      </c>
      <c r="BK457" s="108">
        <v>0</v>
      </c>
      <c r="BL457" s="108">
        <v>0</v>
      </c>
      <c r="BM457" s="108">
        <v>0</v>
      </c>
      <c r="BN457" s="108">
        <v>0</v>
      </c>
      <c r="BO457" s="108">
        <v>0</v>
      </c>
      <c r="BP457" s="108">
        <v>0</v>
      </c>
      <c r="BQ457" s="108"/>
      <c r="BR457" s="108"/>
      <c r="BS457" s="108"/>
      <c r="BT457" s="108"/>
      <c r="BV457" s="108"/>
      <c r="BW457" s="108"/>
      <c r="BX457" s="108"/>
      <c r="BY457" s="108"/>
      <c r="BZ457" s="108"/>
      <c r="CA457" s="108"/>
      <c r="CB457" s="108"/>
      <c r="CC457" s="108"/>
      <c r="CD457" s="108"/>
      <c r="CE457" s="108"/>
      <c r="CF457" s="108"/>
      <c r="CG457" s="108"/>
    </row>
    <row r="458" spans="1:85" hidden="1" outlineLevel="3" x14ac:dyDescent="0.25">
      <c r="A458" s="105"/>
      <c r="B458" s="105">
        <f t="shared" si="70"/>
        <v>6</v>
      </c>
      <c r="C458" s="105" t="s">
        <v>1916</v>
      </c>
      <c r="D458" s="105" t="s">
        <v>1917</v>
      </c>
      <c r="E458" s="26">
        <f t="shared" si="69"/>
        <v>0</v>
      </c>
      <c r="F458" s="26"/>
      <c r="G458" s="26"/>
      <c r="H458" s="26"/>
      <c r="I458" s="26">
        <f t="shared" si="74"/>
        <v>0</v>
      </c>
      <c r="J458" s="26">
        <f t="shared" si="75"/>
        <v>0</v>
      </c>
      <c r="K458" s="26">
        <f t="shared" ref="K458:K523" si="76">CG458</f>
        <v>0</v>
      </c>
      <c r="L458" s="150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>
        <v>0</v>
      </c>
      <c r="AX458" s="26">
        <v>0</v>
      </c>
      <c r="AY458" s="26">
        <v>0</v>
      </c>
      <c r="AZ458" s="26">
        <v>0</v>
      </c>
      <c r="BA458" s="26">
        <v>0</v>
      </c>
      <c r="BB458" s="26">
        <v>0</v>
      </c>
      <c r="BC458" s="26">
        <v>0</v>
      </c>
      <c r="BD458" s="26">
        <v>0</v>
      </c>
      <c r="BE458" s="26">
        <v>0</v>
      </c>
      <c r="BF458" s="26">
        <v>0</v>
      </c>
      <c r="BG458" s="26">
        <v>0</v>
      </c>
      <c r="BH458" s="26">
        <v>0</v>
      </c>
      <c r="BI458" s="26">
        <v>0</v>
      </c>
      <c r="BJ458" s="26">
        <v>0</v>
      </c>
      <c r="BK458" s="26">
        <v>0</v>
      </c>
      <c r="BL458" s="26">
        <v>0</v>
      </c>
      <c r="BM458" s="26">
        <v>0</v>
      </c>
      <c r="BN458" s="26">
        <v>0</v>
      </c>
      <c r="BO458" s="26">
        <v>0</v>
      </c>
      <c r="BP458" s="26">
        <v>0</v>
      </c>
      <c r="BQ458" s="26"/>
      <c r="BR458" s="26"/>
      <c r="BS458" s="26"/>
      <c r="BT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</row>
    <row r="459" spans="1:85" hidden="1" outlineLevel="3" x14ac:dyDescent="0.25">
      <c r="A459" s="106" t="s">
        <v>1753</v>
      </c>
      <c r="B459" s="106">
        <f>LEN(C459)</f>
        <v>8</v>
      </c>
      <c r="C459" s="106" t="s">
        <v>798</v>
      </c>
      <c r="D459" s="106" t="s">
        <v>799</v>
      </c>
      <c r="E459" s="107">
        <f>X459</f>
        <v>0</v>
      </c>
      <c r="F459" s="107">
        <f>AJ459</f>
        <v>0</v>
      </c>
      <c r="G459" s="107">
        <f>AV459</f>
        <v>0</v>
      </c>
      <c r="H459" s="108">
        <f>BH459</f>
        <v>-1127312466</v>
      </c>
      <c r="I459" s="108">
        <f t="shared" si="74"/>
        <v>-934172265</v>
      </c>
      <c r="J459" s="108">
        <f t="shared" si="75"/>
        <v>-669600795</v>
      </c>
      <c r="K459" s="108">
        <f>CG459</f>
        <v>0</v>
      </c>
      <c r="L459" s="150"/>
      <c r="M459" s="108">
        <v>0</v>
      </c>
      <c r="N459" s="108">
        <v>0</v>
      </c>
      <c r="O459" s="108">
        <v>0</v>
      </c>
      <c r="P459" s="108">
        <v>0</v>
      </c>
      <c r="Q459" s="108">
        <v>0</v>
      </c>
      <c r="R459" s="108">
        <v>0</v>
      </c>
      <c r="S459" s="108">
        <v>0</v>
      </c>
      <c r="T459" s="108">
        <v>0</v>
      </c>
      <c r="U459" s="108">
        <v>0</v>
      </c>
      <c r="V459" s="108">
        <v>0</v>
      </c>
      <c r="W459" s="108">
        <v>0</v>
      </c>
      <c r="X459" s="108">
        <v>0</v>
      </c>
      <c r="Y459" s="108">
        <v>0</v>
      </c>
      <c r="Z459" s="108">
        <v>0</v>
      </c>
      <c r="AA459" s="108">
        <v>0</v>
      </c>
      <c r="AB459" s="108">
        <v>0</v>
      </c>
      <c r="AC459" s="108">
        <v>0</v>
      </c>
      <c r="AD459" s="108">
        <v>0</v>
      </c>
      <c r="AE459" s="108">
        <v>0</v>
      </c>
      <c r="AF459" s="108">
        <v>0</v>
      </c>
      <c r="AG459" s="108">
        <v>0</v>
      </c>
      <c r="AH459" s="108">
        <v>0</v>
      </c>
      <c r="AI459" s="108">
        <v>0</v>
      </c>
      <c r="AJ459" s="108">
        <v>0</v>
      </c>
      <c r="AK459" s="108">
        <v>0</v>
      </c>
      <c r="AL459" s="108">
        <v>0</v>
      </c>
      <c r="AM459" s="108">
        <v>0</v>
      </c>
      <c r="AN459" s="108">
        <v>0</v>
      </c>
      <c r="AO459" s="108">
        <v>0</v>
      </c>
      <c r="AP459" s="108">
        <v>0</v>
      </c>
      <c r="AQ459" s="108">
        <v>0</v>
      </c>
      <c r="AR459" s="108">
        <v>0</v>
      </c>
      <c r="AS459" s="108">
        <v>0</v>
      </c>
      <c r="AT459" s="108">
        <v>0</v>
      </c>
      <c r="AU459" s="108">
        <v>0</v>
      </c>
      <c r="AV459" s="108">
        <v>0</v>
      </c>
      <c r="AW459" s="108">
        <v>-311442766</v>
      </c>
      <c r="AX459" s="108">
        <v>-774711611</v>
      </c>
      <c r="AY459" s="108">
        <v>-349950045</v>
      </c>
      <c r="AZ459" s="108">
        <v>-781844779</v>
      </c>
      <c r="BA459" s="108">
        <v>-324518521</v>
      </c>
      <c r="BB459" s="108">
        <v>-645809499</v>
      </c>
      <c r="BC459" s="108">
        <v>-475345131</v>
      </c>
      <c r="BD459" s="108">
        <v>-934172265</v>
      </c>
      <c r="BE459" s="108">
        <v>-389950448</v>
      </c>
      <c r="BF459" s="108">
        <v>-858863986</v>
      </c>
      <c r="BG459" s="108">
        <v>-410730734</v>
      </c>
      <c r="BH459" s="108">
        <v>-1127312466</v>
      </c>
      <c r="BI459" s="108">
        <v>-403881640</v>
      </c>
      <c r="BJ459" s="108">
        <v>-839556899</v>
      </c>
      <c r="BK459" s="108">
        <v>-454408385</v>
      </c>
      <c r="BL459" s="108">
        <v>-927059026</v>
      </c>
      <c r="BM459" s="108">
        <v>-545446235</v>
      </c>
      <c r="BN459" s="108">
        <v>-847608986</v>
      </c>
      <c r="BO459" s="108">
        <v>-416031494</v>
      </c>
      <c r="BP459" s="108">
        <v>-669600795</v>
      </c>
      <c r="BQ459" s="108"/>
      <c r="BR459" s="108"/>
      <c r="BS459" s="108"/>
      <c r="BT459" s="108"/>
      <c r="BV459" s="108"/>
      <c r="BW459" s="108"/>
      <c r="BX459" s="108"/>
      <c r="BY459" s="108"/>
      <c r="BZ459" s="108"/>
      <c r="CA459" s="108"/>
      <c r="CB459" s="108"/>
      <c r="CC459" s="108"/>
      <c r="CD459" s="108"/>
      <c r="CE459" s="108"/>
      <c r="CF459" s="108"/>
      <c r="CG459" s="108"/>
    </row>
    <row r="460" spans="1:85" hidden="1" outlineLevel="3" x14ac:dyDescent="0.25">
      <c r="A460" s="106"/>
      <c r="B460" s="106">
        <f>LEN(C460)</f>
        <v>8</v>
      </c>
      <c r="C460" s="106" t="s">
        <v>1995</v>
      </c>
      <c r="D460" s="106" t="s">
        <v>1996</v>
      </c>
      <c r="E460" s="107"/>
      <c r="F460" s="107"/>
      <c r="G460" s="107"/>
      <c r="H460" s="108"/>
      <c r="I460" s="108">
        <f t="shared" si="74"/>
        <v>0</v>
      </c>
      <c r="J460" s="108">
        <f t="shared" si="75"/>
        <v>114122</v>
      </c>
      <c r="K460" s="108"/>
      <c r="L460" s="150"/>
      <c r="M460" s="108"/>
      <c r="N460" s="108"/>
      <c r="O460" s="108"/>
      <c r="P460" s="108"/>
      <c r="Q460" s="108"/>
      <c r="R460" s="108"/>
      <c r="S460" s="108"/>
      <c r="T460" s="108"/>
      <c r="U460" s="108"/>
      <c r="V460" s="108"/>
      <c r="W460" s="108"/>
      <c r="X460" s="108"/>
      <c r="Y460" s="108"/>
      <c r="Z460" s="108"/>
      <c r="AA460" s="108"/>
      <c r="AB460" s="108"/>
      <c r="AC460" s="108"/>
      <c r="AD460" s="108"/>
      <c r="AE460" s="108"/>
      <c r="AF460" s="108"/>
      <c r="AG460" s="108"/>
      <c r="AH460" s="108"/>
      <c r="AI460" s="108"/>
      <c r="AJ460" s="108"/>
      <c r="AK460" s="108"/>
      <c r="AL460" s="108"/>
      <c r="AM460" s="108"/>
      <c r="AN460" s="108"/>
      <c r="AO460" s="108"/>
      <c r="AP460" s="108"/>
      <c r="AQ460" s="108"/>
      <c r="AR460" s="108"/>
      <c r="AS460" s="108"/>
      <c r="AT460" s="108"/>
      <c r="AU460" s="108"/>
      <c r="AV460" s="108"/>
      <c r="AW460" s="108"/>
      <c r="AX460" s="108"/>
      <c r="AY460" s="108"/>
      <c r="AZ460" s="108"/>
      <c r="BA460" s="108"/>
      <c r="BB460" s="108"/>
      <c r="BC460" s="108"/>
      <c r="BD460" s="108"/>
      <c r="BE460" s="108"/>
      <c r="BF460" s="108"/>
      <c r="BG460" s="108"/>
      <c r="BH460" s="108"/>
      <c r="BI460" s="108">
        <v>0</v>
      </c>
      <c r="BJ460" s="108">
        <v>0</v>
      </c>
      <c r="BK460" s="169">
        <v>-4567226</v>
      </c>
      <c r="BL460" s="108">
        <v>-4562487</v>
      </c>
      <c r="BM460" s="108">
        <v>0</v>
      </c>
      <c r="BN460" s="108">
        <v>-2618509</v>
      </c>
      <c r="BO460" s="108">
        <v>114122</v>
      </c>
      <c r="BP460" s="108">
        <v>114122</v>
      </c>
      <c r="BQ460" s="108"/>
      <c r="BR460" s="108"/>
      <c r="BS460" s="108"/>
      <c r="BT460" s="108"/>
      <c r="BV460" s="108"/>
      <c r="BW460" s="108"/>
      <c r="BX460" s="108"/>
      <c r="BY460" s="108"/>
      <c r="BZ460" s="108"/>
      <c r="CA460" s="108"/>
      <c r="CB460" s="108"/>
      <c r="CC460" s="108"/>
      <c r="CD460" s="108"/>
      <c r="CE460" s="108"/>
      <c r="CF460" s="108"/>
      <c r="CG460" s="108"/>
    </row>
    <row r="461" spans="1:85" hidden="1" outlineLevel="3" x14ac:dyDescent="0.25">
      <c r="A461" s="105" t="s">
        <v>1753</v>
      </c>
      <c r="B461" s="105">
        <f t="shared" si="70"/>
        <v>6</v>
      </c>
      <c r="C461" s="105" t="s">
        <v>800</v>
      </c>
      <c r="D461" s="105" t="s">
        <v>764</v>
      </c>
      <c r="E461" s="26">
        <f t="shared" si="69"/>
        <v>0</v>
      </c>
      <c r="F461" s="26">
        <f t="shared" si="72"/>
        <v>0</v>
      </c>
      <c r="G461" s="26">
        <f t="shared" si="73"/>
        <v>-17720659</v>
      </c>
      <c r="H461" s="26">
        <f t="shared" si="71"/>
        <v>-131983269</v>
      </c>
      <c r="I461" s="26">
        <f t="shared" si="74"/>
        <v>-96386280</v>
      </c>
      <c r="J461" s="26">
        <f t="shared" si="75"/>
        <v>-131983269</v>
      </c>
      <c r="K461" s="26">
        <f t="shared" si="76"/>
        <v>0</v>
      </c>
      <c r="L461" s="150"/>
      <c r="M461" s="26">
        <v>0</v>
      </c>
      <c r="N461" s="26">
        <v>0</v>
      </c>
      <c r="O461" s="26">
        <v>0</v>
      </c>
      <c r="P461" s="26">
        <v>0</v>
      </c>
      <c r="Q461" s="26">
        <v>0</v>
      </c>
      <c r="R461" s="26">
        <v>0</v>
      </c>
      <c r="S461" s="26">
        <v>0</v>
      </c>
      <c r="T461" s="26">
        <v>0</v>
      </c>
      <c r="U461" s="26">
        <v>0</v>
      </c>
      <c r="V461" s="26">
        <v>0</v>
      </c>
      <c r="W461" s="26">
        <v>0</v>
      </c>
      <c r="X461" s="26">
        <v>0</v>
      </c>
      <c r="Y461" s="26">
        <v>0</v>
      </c>
      <c r="Z461" s="26">
        <v>0</v>
      </c>
      <c r="AA461" s="26">
        <v>0</v>
      </c>
      <c r="AB461" s="26">
        <v>0</v>
      </c>
      <c r="AC461" s="26">
        <v>0</v>
      </c>
      <c r="AD461" s="26">
        <v>0</v>
      </c>
      <c r="AE461" s="26">
        <v>0</v>
      </c>
      <c r="AF461" s="26">
        <v>0</v>
      </c>
      <c r="AG461" s="26">
        <v>0</v>
      </c>
      <c r="AH461" s="26">
        <v>0</v>
      </c>
      <c r="AI461" s="26">
        <v>0</v>
      </c>
      <c r="AJ461" s="26">
        <v>0</v>
      </c>
      <c r="AK461" s="26">
        <v>0</v>
      </c>
      <c r="AL461" s="26">
        <v>0</v>
      </c>
      <c r="AM461" s="26">
        <v>0</v>
      </c>
      <c r="AN461" s="26">
        <v>0</v>
      </c>
      <c r="AO461" s="26">
        <v>0</v>
      </c>
      <c r="AP461" s="26">
        <v>0</v>
      </c>
      <c r="AQ461" s="26">
        <v>0</v>
      </c>
      <c r="AR461" s="26">
        <v>0</v>
      </c>
      <c r="AS461" s="26">
        <v>0</v>
      </c>
      <c r="AT461" s="26">
        <v>0</v>
      </c>
      <c r="AU461" s="26">
        <v>0</v>
      </c>
      <c r="AV461" s="26">
        <v>-17720659</v>
      </c>
      <c r="AW461" s="26">
        <v>-29392918</v>
      </c>
      <c r="AX461" s="26">
        <v>-42998445</v>
      </c>
      <c r="AY461" s="26">
        <v>-68868498</v>
      </c>
      <c r="AZ461" s="26">
        <v>-97766024</v>
      </c>
      <c r="BA461" s="26">
        <v>-27462583</v>
      </c>
      <c r="BB461" s="26">
        <v>-51543633</v>
      </c>
      <c r="BC461" s="26">
        <v>-76653418</v>
      </c>
      <c r="BD461" s="26">
        <v>-96386280</v>
      </c>
      <c r="BE461" s="26">
        <v>-30285815</v>
      </c>
      <c r="BF461" s="26">
        <v>-55866351</v>
      </c>
      <c r="BG461" s="26">
        <v>-83179594</v>
      </c>
      <c r="BH461" s="26">
        <v>-131983269</v>
      </c>
      <c r="BI461" s="26">
        <v>-131983269</v>
      </c>
      <c r="BJ461" s="26">
        <v>-131983269</v>
      </c>
      <c r="BK461" s="26">
        <v>-131983269</v>
      </c>
      <c r="BL461" s="26">
        <v>-131983269</v>
      </c>
      <c r="BM461" s="26">
        <v>-131983269</v>
      </c>
      <c r="BN461" s="26">
        <v>-131983269</v>
      </c>
      <c r="BO461" s="26">
        <v>-131983269</v>
      </c>
      <c r="BP461" s="26">
        <v>-131983269</v>
      </c>
      <c r="BQ461" s="26"/>
      <c r="BR461" s="26"/>
      <c r="BS461" s="26"/>
      <c r="BT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</row>
    <row r="462" spans="1:85" hidden="1" outlineLevel="3" x14ac:dyDescent="0.25">
      <c r="A462" s="106" t="s">
        <v>1753</v>
      </c>
      <c r="B462" s="106">
        <f t="shared" si="70"/>
        <v>8</v>
      </c>
      <c r="C462" s="106" t="s">
        <v>801</v>
      </c>
      <c r="D462" s="106" t="s">
        <v>802</v>
      </c>
      <c r="E462" s="107">
        <f t="shared" si="69"/>
        <v>0</v>
      </c>
      <c r="F462" s="107">
        <f t="shared" si="72"/>
        <v>0</v>
      </c>
      <c r="G462" s="107">
        <f t="shared" si="73"/>
        <v>-17720659</v>
      </c>
      <c r="H462" s="108">
        <f t="shared" si="71"/>
        <v>-131983269</v>
      </c>
      <c r="I462" s="108">
        <f t="shared" si="74"/>
        <v>-96386280</v>
      </c>
      <c r="J462" s="108">
        <f t="shared" si="75"/>
        <v>-131983269</v>
      </c>
      <c r="K462" s="108">
        <f t="shared" si="76"/>
        <v>0</v>
      </c>
      <c r="L462" s="150"/>
      <c r="M462" s="108">
        <v>0</v>
      </c>
      <c r="N462" s="108">
        <v>0</v>
      </c>
      <c r="O462" s="108">
        <v>0</v>
      </c>
      <c r="P462" s="108">
        <v>0</v>
      </c>
      <c r="Q462" s="108">
        <v>0</v>
      </c>
      <c r="R462" s="108">
        <v>0</v>
      </c>
      <c r="S462" s="108">
        <v>0</v>
      </c>
      <c r="T462" s="108">
        <v>0</v>
      </c>
      <c r="U462" s="108">
        <v>0</v>
      </c>
      <c r="V462" s="108">
        <v>0</v>
      </c>
      <c r="W462" s="108">
        <v>0</v>
      </c>
      <c r="X462" s="108">
        <v>0</v>
      </c>
      <c r="Y462" s="108">
        <v>0</v>
      </c>
      <c r="Z462" s="108">
        <v>0</v>
      </c>
      <c r="AA462" s="108">
        <v>0</v>
      </c>
      <c r="AB462" s="108">
        <v>0</v>
      </c>
      <c r="AC462" s="108">
        <v>0</v>
      </c>
      <c r="AD462" s="108">
        <v>0</v>
      </c>
      <c r="AE462" s="108">
        <v>0</v>
      </c>
      <c r="AF462" s="108">
        <v>0</v>
      </c>
      <c r="AG462" s="108">
        <v>0</v>
      </c>
      <c r="AH462" s="108">
        <v>0</v>
      </c>
      <c r="AI462" s="108">
        <v>0</v>
      </c>
      <c r="AJ462" s="108">
        <v>0</v>
      </c>
      <c r="AK462" s="108">
        <v>0</v>
      </c>
      <c r="AL462" s="108">
        <v>0</v>
      </c>
      <c r="AM462" s="108">
        <v>0</v>
      </c>
      <c r="AN462" s="108">
        <v>0</v>
      </c>
      <c r="AO462" s="108">
        <v>0</v>
      </c>
      <c r="AP462" s="108">
        <v>0</v>
      </c>
      <c r="AQ462" s="108">
        <v>0</v>
      </c>
      <c r="AR462" s="108">
        <v>0</v>
      </c>
      <c r="AS462" s="108">
        <v>0</v>
      </c>
      <c r="AT462" s="108">
        <v>0</v>
      </c>
      <c r="AU462" s="108">
        <v>0</v>
      </c>
      <c r="AV462" s="108">
        <v>-17720659</v>
      </c>
      <c r="AW462" s="108">
        <v>-29392918</v>
      </c>
      <c r="AX462" s="108">
        <v>-42998445</v>
      </c>
      <c r="AY462" s="108">
        <v>-68868498</v>
      </c>
      <c r="AZ462" s="108">
        <v>-97766024</v>
      </c>
      <c r="BA462" s="108">
        <v>-27462583</v>
      </c>
      <c r="BB462" s="108">
        <v>-51543633</v>
      </c>
      <c r="BC462" s="108">
        <v>-76653418</v>
      </c>
      <c r="BD462" s="108">
        <v>-96386280</v>
      </c>
      <c r="BE462" s="108">
        <v>-30285815</v>
      </c>
      <c r="BF462" s="108">
        <v>-55866351</v>
      </c>
      <c r="BG462" s="108">
        <v>-83179594</v>
      </c>
      <c r="BH462" s="108">
        <v>-131983269</v>
      </c>
      <c r="BI462" s="108">
        <v>-131983269</v>
      </c>
      <c r="BJ462" s="108">
        <v>-131983269</v>
      </c>
      <c r="BK462" s="108">
        <v>-131983269</v>
      </c>
      <c r="BL462" s="108">
        <v>-131983269</v>
      </c>
      <c r="BM462" s="108">
        <v>-131983269</v>
      </c>
      <c r="BN462" s="108">
        <v>-131983269</v>
      </c>
      <c r="BO462" s="108">
        <v>-131983269</v>
      </c>
      <c r="BP462" s="108">
        <v>-131983269</v>
      </c>
      <c r="BQ462" s="108"/>
      <c r="BR462" s="108"/>
      <c r="BS462" s="108"/>
      <c r="BT462" s="108"/>
      <c r="BV462" s="108"/>
      <c r="BW462" s="108"/>
      <c r="BX462" s="108"/>
      <c r="BY462" s="108"/>
      <c r="BZ462" s="108"/>
      <c r="CA462" s="108"/>
      <c r="CB462" s="108"/>
      <c r="CC462" s="108"/>
      <c r="CD462" s="108"/>
      <c r="CE462" s="108"/>
      <c r="CF462" s="108"/>
      <c r="CG462" s="108"/>
    </row>
    <row r="463" spans="1:85" hidden="1" outlineLevel="2" collapsed="1" x14ac:dyDescent="0.25">
      <c r="A463" s="103" t="s">
        <v>1753</v>
      </c>
      <c r="B463" s="103">
        <f t="shared" si="70"/>
        <v>4</v>
      </c>
      <c r="C463" s="103" t="s">
        <v>803</v>
      </c>
      <c r="D463" s="103" t="s">
        <v>804</v>
      </c>
      <c r="E463" s="104">
        <f t="shared" si="69"/>
        <v>-28741887</v>
      </c>
      <c r="F463" s="104">
        <f t="shared" si="72"/>
        <v>-54966490</v>
      </c>
      <c r="G463" s="104">
        <f t="shared" si="73"/>
        <v>-84553889</v>
      </c>
      <c r="H463" s="104">
        <f t="shared" si="71"/>
        <v>-97498200</v>
      </c>
      <c r="I463" s="104">
        <f t="shared" si="74"/>
        <v>-54114492</v>
      </c>
      <c r="J463" s="104">
        <f t="shared" si="75"/>
        <v>-79294200</v>
      </c>
      <c r="K463" s="104">
        <f t="shared" si="76"/>
        <v>0</v>
      </c>
      <c r="L463" s="150"/>
      <c r="M463" s="104">
        <v>-17194088</v>
      </c>
      <c r="N463" s="104">
        <v>-33600088</v>
      </c>
      <c r="O463" s="104">
        <v>-29697088</v>
      </c>
      <c r="P463" s="104">
        <v>-45411088</v>
      </c>
      <c r="Q463" s="104">
        <v>-19210088</v>
      </c>
      <c r="R463" s="104">
        <v>-36683088</v>
      </c>
      <c r="S463" s="104">
        <v>-26155088</v>
      </c>
      <c r="T463" s="104">
        <v>-39139819</v>
      </c>
      <c r="U463" s="104">
        <v>-12001819</v>
      </c>
      <c r="V463" s="104">
        <v>-33019819</v>
      </c>
      <c r="W463" s="104">
        <v>-1916819</v>
      </c>
      <c r="X463" s="104">
        <v>-28741887</v>
      </c>
      <c r="Y463" s="104">
        <v>-16100300</v>
      </c>
      <c r="Z463" s="104">
        <v>-36052300</v>
      </c>
      <c r="AA463" s="104">
        <v>-23981300</v>
      </c>
      <c r="AB463" s="104">
        <v>-58017300</v>
      </c>
      <c r="AC463" s="104">
        <v>-23903300</v>
      </c>
      <c r="AD463" s="104">
        <v>-43629300</v>
      </c>
      <c r="AE463" s="104">
        <v>-30474300</v>
      </c>
      <c r="AF463" s="104">
        <v>-48172300</v>
      </c>
      <c r="AG463" s="104">
        <v>-31062300</v>
      </c>
      <c r="AH463" s="104">
        <v>-49529300</v>
      </c>
      <c r="AI463" s="104">
        <v>-32961300</v>
      </c>
      <c r="AJ463" s="104">
        <v>-54966490</v>
      </c>
      <c r="AK463" s="104">
        <v>-22333663</v>
      </c>
      <c r="AL463" s="104">
        <v>-45746484</v>
      </c>
      <c r="AM463" s="104">
        <v>-25588160</v>
      </c>
      <c r="AN463" s="104">
        <v>-49120652</v>
      </c>
      <c r="AO463" s="104">
        <v>-29223892</v>
      </c>
      <c r="AP463" s="104">
        <v>-49616515</v>
      </c>
      <c r="AQ463" s="104">
        <v>-30749448</v>
      </c>
      <c r="AR463" s="104">
        <v>-65799514</v>
      </c>
      <c r="AS463" s="104">
        <v>-44408452</v>
      </c>
      <c r="AT463" s="104">
        <v>-73293792</v>
      </c>
      <c r="AU463" s="104">
        <v>-76435439</v>
      </c>
      <c r="AV463" s="104">
        <v>-84553889</v>
      </c>
      <c r="AW463" s="104">
        <v>-27518708</v>
      </c>
      <c r="AX463" s="104">
        <v>-46351552</v>
      </c>
      <c r="AY463" s="104">
        <v>-23065185</v>
      </c>
      <c r="AZ463" s="104">
        <v>-44150161</v>
      </c>
      <c r="BA463" s="104">
        <v>-21470621</v>
      </c>
      <c r="BB463" s="104">
        <v>-45355407</v>
      </c>
      <c r="BC463" s="104">
        <v>-30472447</v>
      </c>
      <c r="BD463" s="104">
        <v>-54114492</v>
      </c>
      <c r="BE463" s="104">
        <v>-31370123</v>
      </c>
      <c r="BF463" s="104">
        <v>-57502001</v>
      </c>
      <c r="BG463" s="104">
        <v>-38495241</v>
      </c>
      <c r="BH463" s="104">
        <v>-97498200</v>
      </c>
      <c r="BI463" s="104">
        <v>-39105200</v>
      </c>
      <c r="BJ463" s="104">
        <v>-60657200</v>
      </c>
      <c r="BK463" s="104">
        <v>-34581200</v>
      </c>
      <c r="BL463" s="104">
        <v>-56145200</v>
      </c>
      <c r="BM463" s="104">
        <v>-43503200</v>
      </c>
      <c r="BN463" s="104">
        <v>-71206200</v>
      </c>
      <c r="BO463" s="104">
        <v>-31046200</v>
      </c>
      <c r="BP463" s="104">
        <v>-79294200</v>
      </c>
      <c r="BQ463" s="104"/>
      <c r="BR463" s="104"/>
      <c r="BS463" s="104"/>
      <c r="BT463" s="104"/>
      <c r="BV463" s="144"/>
      <c r="BW463" s="144"/>
      <c r="BX463" s="144"/>
      <c r="BY463" s="144"/>
      <c r="BZ463" s="144"/>
      <c r="CA463" s="144"/>
      <c r="CB463" s="144"/>
      <c r="CC463" s="144"/>
      <c r="CD463" s="144"/>
      <c r="CE463" s="144"/>
      <c r="CF463" s="144"/>
      <c r="CG463" s="144"/>
    </row>
    <row r="464" spans="1:85" hidden="1" outlineLevel="3" x14ac:dyDescent="0.25">
      <c r="A464" s="105" t="s">
        <v>1753</v>
      </c>
      <c r="B464" s="105">
        <f t="shared" si="70"/>
        <v>6</v>
      </c>
      <c r="C464" s="105" t="s">
        <v>805</v>
      </c>
      <c r="D464" s="105" t="s">
        <v>754</v>
      </c>
      <c r="E464" s="26">
        <f t="shared" ref="E464:E527" si="77">X464</f>
        <v>-28741887</v>
      </c>
      <c r="F464" s="26">
        <f t="shared" si="72"/>
        <v>-52113590</v>
      </c>
      <c r="G464" s="26">
        <f t="shared" si="73"/>
        <v>-63191389</v>
      </c>
      <c r="H464" s="26">
        <f t="shared" si="71"/>
        <v>-93852000</v>
      </c>
      <c r="I464" s="26">
        <f t="shared" si="74"/>
        <v>-51058000</v>
      </c>
      <c r="J464" s="26">
        <f t="shared" si="75"/>
        <v>-74898000</v>
      </c>
      <c r="K464" s="26">
        <f t="shared" si="76"/>
        <v>0</v>
      </c>
      <c r="L464" s="150"/>
      <c r="M464" s="26">
        <v>-17194088</v>
      </c>
      <c r="N464" s="26">
        <v>-33600088</v>
      </c>
      <c r="O464" s="26">
        <v>-29697088</v>
      </c>
      <c r="P464" s="26">
        <v>-45411088</v>
      </c>
      <c r="Q464" s="26">
        <v>-19210088</v>
      </c>
      <c r="R464" s="26">
        <v>-36683088</v>
      </c>
      <c r="S464" s="26">
        <v>-26155088</v>
      </c>
      <c r="T464" s="26">
        <v>-39139819</v>
      </c>
      <c r="U464" s="26">
        <v>-12001819</v>
      </c>
      <c r="V464" s="26">
        <v>-33019819</v>
      </c>
      <c r="W464" s="26">
        <v>-1916819</v>
      </c>
      <c r="X464" s="26">
        <v>-28741887</v>
      </c>
      <c r="Y464" s="26">
        <v>-13403000</v>
      </c>
      <c r="Z464" s="26">
        <v>-33355000</v>
      </c>
      <c r="AA464" s="26">
        <v>-21284000</v>
      </c>
      <c r="AB464" s="26">
        <v>-55320000</v>
      </c>
      <c r="AC464" s="26">
        <v>-21206000</v>
      </c>
      <c r="AD464" s="26">
        <v>-40932000</v>
      </c>
      <c r="AE464" s="26">
        <v>-27693000</v>
      </c>
      <c r="AF464" s="26">
        <v>-45389000</v>
      </c>
      <c r="AG464" s="26">
        <v>-28279000</v>
      </c>
      <c r="AH464" s="26">
        <v>-46746000</v>
      </c>
      <c r="AI464" s="26">
        <v>-30178000</v>
      </c>
      <c r="AJ464" s="26">
        <v>-52113590</v>
      </c>
      <c r="AK464" s="26">
        <v>-19508590</v>
      </c>
      <c r="AL464" s="26">
        <v>-42811590</v>
      </c>
      <c r="AM464" s="26">
        <v>-22823590</v>
      </c>
      <c r="AN464" s="26">
        <v>-46424590</v>
      </c>
      <c r="AO464" s="26">
        <v>-26372590</v>
      </c>
      <c r="AP464" s="26">
        <v>-46672590</v>
      </c>
      <c r="AQ464" s="26">
        <v>-27880590</v>
      </c>
      <c r="AR464" s="26">
        <v>-62857590</v>
      </c>
      <c r="AS464" s="26">
        <v>-25840590</v>
      </c>
      <c r="AT464" s="26">
        <v>-39179590</v>
      </c>
      <c r="AU464" s="26">
        <v>-27346590</v>
      </c>
      <c r="AV464" s="26">
        <v>-63191389</v>
      </c>
      <c r="AW464" s="26">
        <v>-24595389</v>
      </c>
      <c r="AX464" s="26">
        <v>-43365000</v>
      </c>
      <c r="AY464" s="26">
        <v>-20289000</v>
      </c>
      <c r="AZ464" s="26">
        <v>-41303000</v>
      </c>
      <c r="BA464" s="26">
        <v>-18696000</v>
      </c>
      <c r="BB464" s="26">
        <v>-42549000</v>
      </c>
      <c r="BC464" s="26">
        <v>-27563000</v>
      </c>
      <c r="BD464" s="26">
        <v>-51058000</v>
      </c>
      <c r="BE464" s="26">
        <v>-28158000</v>
      </c>
      <c r="BF464" s="26">
        <v>-54241000</v>
      </c>
      <c r="BG464" s="26">
        <v>-35005000</v>
      </c>
      <c r="BH464" s="26">
        <v>-93852000</v>
      </c>
      <c r="BI464" s="26">
        <v>-35430000</v>
      </c>
      <c r="BJ464" s="26">
        <v>-56913000</v>
      </c>
      <c r="BK464" s="26">
        <v>-31065000</v>
      </c>
      <c r="BL464" s="26">
        <v>-52353000</v>
      </c>
      <c r="BM464" s="26">
        <v>-39513000</v>
      </c>
      <c r="BN464" s="26">
        <v>-67101000</v>
      </c>
      <c r="BO464" s="26">
        <v>-26941000</v>
      </c>
      <c r="BP464" s="26">
        <v>-74898000</v>
      </c>
      <c r="BQ464" s="26"/>
      <c r="BR464" s="26"/>
      <c r="BS464" s="26"/>
      <c r="BT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</row>
    <row r="465" spans="1:85" hidden="1" outlineLevel="3" x14ac:dyDescent="0.25">
      <c r="A465" s="105" t="s">
        <v>1753</v>
      </c>
      <c r="B465" s="105">
        <f t="shared" si="70"/>
        <v>6</v>
      </c>
      <c r="C465" s="105" t="s">
        <v>806</v>
      </c>
      <c r="D465" s="105" t="s">
        <v>807</v>
      </c>
      <c r="E465" s="26">
        <f t="shared" si="77"/>
        <v>0</v>
      </c>
      <c r="F465" s="26">
        <f t="shared" si="72"/>
        <v>-45000</v>
      </c>
      <c r="G465" s="26">
        <f t="shared" si="73"/>
        <v>-139000</v>
      </c>
      <c r="H465" s="26">
        <f t="shared" si="71"/>
        <v>-580000</v>
      </c>
      <c r="I465" s="26">
        <f t="shared" si="74"/>
        <v>-260000</v>
      </c>
      <c r="J465" s="26">
        <f t="shared" si="75"/>
        <v>-1330000</v>
      </c>
      <c r="K465" s="26">
        <f t="shared" si="76"/>
        <v>0</v>
      </c>
      <c r="L465" s="150"/>
      <c r="M465" s="26">
        <v>0</v>
      </c>
      <c r="N465" s="26">
        <v>0</v>
      </c>
      <c r="O465" s="26">
        <v>0</v>
      </c>
      <c r="P465" s="26">
        <v>0</v>
      </c>
      <c r="Q465" s="26">
        <v>0</v>
      </c>
      <c r="R465" s="26">
        <v>0</v>
      </c>
      <c r="S465" s="26">
        <v>0</v>
      </c>
      <c r="T465" s="26">
        <v>0</v>
      </c>
      <c r="U465" s="26">
        <v>0</v>
      </c>
      <c r="V465" s="26">
        <v>0</v>
      </c>
      <c r="W465" s="26">
        <v>0</v>
      </c>
      <c r="X465" s="26">
        <v>0</v>
      </c>
      <c r="Y465" s="26">
        <v>0</v>
      </c>
      <c r="Z465" s="26">
        <v>0</v>
      </c>
      <c r="AA465" s="26">
        <v>0</v>
      </c>
      <c r="AB465" s="26">
        <v>0</v>
      </c>
      <c r="AC465" s="26">
        <v>0</v>
      </c>
      <c r="AD465" s="26">
        <v>0</v>
      </c>
      <c r="AE465" s="26">
        <v>-84000</v>
      </c>
      <c r="AF465" s="26">
        <v>-86000</v>
      </c>
      <c r="AG465" s="26">
        <v>-86000</v>
      </c>
      <c r="AH465" s="26">
        <v>-86000</v>
      </c>
      <c r="AI465" s="26">
        <v>-86000</v>
      </c>
      <c r="AJ465" s="26">
        <v>-45000</v>
      </c>
      <c r="AK465" s="26">
        <v>-45000</v>
      </c>
      <c r="AL465" s="26">
        <v>-55000</v>
      </c>
      <c r="AM465" s="26">
        <v>-16000</v>
      </c>
      <c r="AN465" s="26">
        <v>-22000</v>
      </c>
      <c r="AO465" s="26">
        <v>-40000</v>
      </c>
      <c r="AP465" s="26">
        <v>-52000</v>
      </c>
      <c r="AQ465" s="26">
        <v>-57000</v>
      </c>
      <c r="AR465" s="26">
        <v>-65000</v>
      </c>
      <c r="AS465" s="26">
        <v>-73000</v>
      </c>
      <c r="AT465" s="26">
        <v>-81000</v>
      </c>
      <c r="AU465" s="26">
        <v>-89000</v>
      </c>
      <c r="AV465" s="26">
        <v>-139000</v>
      </c>
      <c r="AW465" s="26">
        <v>-163000</v>
      </c>
      <c r="AX465" s="26">
        <v>-169000</v>
      </c>
      <c r="AY465" s="26">
        <v>-37000</v>
      </c>
      <c r="AZ465" s="26">
        <v>-45000</v>
      </c>
      <c r="BA465" s="26">
        <v>-50000</v>
      </c>
      <c r="BB465" s="26">
        <v>-55000</v>
      </c>
      <c r="BC465" s="26">
        <v>-140000</v>
      </c>
      <c r="BD465" s="26">
        <v>-260000</v>
      </c>
      <c r="BE465" s="26">
        <v>-362000</v>
      </c>
      <c r="BF465" s="26">
        <v>-384000</v>
      </c>
      <c r="BG465" s="26">
        <v>-554000</v>
      </c>
      <c r="BH465" s="26">
        <v>-580000</v>
      </c>
      <c r="BI465" s="26">
        <v>-609000</v>
      </c>
      <c r="BJ465" s="26">
        <v>-678000</v>
      </c>
      <c r="BK465" s="26">
        <v>-450000</v>
      </c>
      <c r="BL465" s="26">
        <v>-726000</v>
      </c>
      <c r="BM465" s="26">
        <v>-924000</v>
      </c>
      <c r="BN465" s="26">
        <v>-1039000</v>
      </c>
      <c r="BO465" s="26">
        <v>-1039000</v>
      </c>
      <c r="BP465" s="26">
        <v>-1330000</v>
      </c>
      <c r="BQ465" s="26"/>
      <c r="BR465" s="26"/>
      <c r="BS465" s="26"/>
      <c r="BT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</row>
    <row r="466" spans="1:85" hidden="1" outlineLevel="3" x14ac:dyDescent="0.25">
      <c r="A466" s="105" t="s">
        <v>1753</v>
      </c>
      <c r="B466" s="105">
        <f t="shared" si="70"/>
        <v>6</v>
      </c>
      <c r="C466" s="105" t="s">
        <v>808</v>
      </c>
      <c r="D466" s="105" t="s">
        <v>809</v>
      </c>
      <c r="E466" s="26">
        <f t="shared" si="77"/>
        <v>0</v>
      </c>
      <c r="F466" s="26">
        <f t="shared" si="72"/>
        <v>-2807900</v>
      </c>
      <c r="G466" s="26">
        <f t="shared" si="73"/>
        <v>-21223500</v>
      </c>
      <c r="H466" s="26">
        <f t="shared" si="71"/>
        <v>-3066200</v>
      </c>
      <c r="I466" s="26">
        <f t="shared" si="74"/>
        <v>-2796492</v>
      </c>
      <c r="J466" s="26">
        <f t="shared" si="75"/>
        <v>-3066200</v>
      </c>
      <c r="K466" s="26">
        <f t="shared" si="76"/>
        <v>0</v>
      </c>
      <c r="L466" s="150"/>
      <c r="M466" s="26">
        <v>0</v>
      </c>
      <c r="N466" s="26">
        <v>0</v>
      </c>
      <c r="O466" s="26">
        <v>0</v>
      </c>
      <c r="P466" s="26">
        <v>0</v>
      </c>
      <c r="Q466" s="26">
        <v>0</v>
      </c>
      <c r="R466" s="26">
        <v>0</v>
      </c>
      <c r="S466" s="26">
        <v>0</v>
      </c>
      <c r="T466" s="26">
        <v>0</v>
      </c>
      <c r="U466" s="26">
        <v>0</v>
      </c>
      <c r="V466" s="26">
        <v>0</v>
      </c>
      <c r="W466" s="26">
        <v>0</v>
      </c>
      <c r="X466" s="26">
        <v>0</v>
      </c>
      <c r="Y466" s="26">
        <v>-2697300</v>
      </c>
      <c r="Z466" s="26">
        <v>-2697300</v>
      </c>
      <c r="AA466" s="26">
        <v>-2697300</v>
      </c>
      <c r="AB466" s="26">
        <v>-2697300</v>
      </c>
      <c r="AC466" s="26">
        <v>-2697300</v>
      </c>
      <c r="AD466" s="26">
        <v>-2697300</v>
      </c>
      <c r="AE466" s="26">
        <v>-2697300</v>
      </c>
      <c r="AF466" s="26">
        <v>-2697300</v>
      </c>
      <c r="AG466" s="26">
        <v>-2697300</v>
      </c>
      <c r="AH466" s="26">
        <v>-2697300</v>
      </c>
      <c r="AI466" s="26">
        <v>-2697300</v>
      </c>
      <c r="AJ466" s="26">
        <v>-2807900</v>
      </c>
      <c r="AK466" s="26">
        <v>-2780073</v>
      </c>
      <c r="AL466" s="26">
        <v>-2879894</v>
      </c>
      <c r="AM466" s="26">
        <v>-2748570</v>
      </c>
      <c r="AN466" s="26">
        <v>-2674062</v>
      </c>
      <c r="AO466" s="26">
        <v>-2811302</v>
      </c>
      <c r="AP466" s="26">
        <v>-2891925</v>
      </c>
      <c r="AQ466" s="26">
        <v>-2811858</v>
      </c>
      <c r="AR466" s="26">
        <v>-2876924</v>
      </c>
      <c r="AS466" s="26">
        <v>-18494862</v>
      </c>
      <c r="AT466" s="26">
        <v>-34033202</v>
      </c>
      <c r="AU466" s="26">
        <v>-48999849</v>
      </c>
      <c r="AV466" s="26">
        <v>-21223500</v>
      </c>
      <c r="AW466" s="26">
        <v>-2760319</v>
      </c>
      <c r="AX466" s="26">
        <v>-2817552</v>
      </c>
      <c r="AY466" s="26">
        <v>-2739185</v>
      </c>
      <c r="AZ466" s="26">
        <v>-2802161</v>
      </c>
      <c r="BA466" s="26">
        <v>-2724621</v>
      </c>
      <c r="BB466" s="26">
        <v>-2751407</v>
      </c>
      <c r="BC466" s="26">
        <v>-2769447</v>
      </c>
      <c r="BD466" s="26">
        <v>-2796492</v>
      </c>
      <c r="BE466" s="26">
        <v>-2850123</v>
      </c>
      <c r="BF466" s="26">
        <v>-2877001</v>
      </c>
      <c r="BG466" s="26">
        <v>-2936241</v>
      </c>
      <c r="BH466" s="26">
        <v>-3066200</v>
      </c>
      <c r="BI466" s="26">
        <v>-3066200</v>
      </c>
      <c r="BJ466" s="26">
        <v>-3066200</v>
      </c>
      <c r="BK466" s="26">
        <v>-3066200</v>
      </c>
      <c r="BL466" s="26">
        <v>-3066200</v>
      </c>
      <c r="BM466" s="26">
        <v>-3066200</v>
      </c>
      <c r="BN466" s="26">
        <v>-3066200</v>
      </c>
      <c r="BO466" s="26">
        <v>-3066200</v>
      </c>
      <c r="BP466" s="26">
        <v>-3066200</v>
      </c>
      <c r="BQ466" s="26"/>
      <c r="BR466" s="26"/>
      <c r="BS466" s="26"/>
      <c r="BT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</row>
    <row r="467" spans="1:85" hidden="1" outlineLevel="1" collapsed="1" x14ac:dyDescent="0.25">
      <c r="A467" s="101" t="s">
        <v>1753</v>
      </c>
      <c r="B467" s="101">
        <f t="shared" ref="B467:B531" si="78">LEN(C467)</f>
        <v>2</v>
      </c>
      <c r="C467" s="101" t="s">
        <v>810</v>
      </c>
      <c r="D467" s="101" t="s">
        <v>811</v>
      </c>
      <c r="E467" s="102">
        <f t="shared" si="77"/>
        <v>-882436056.63999999</v>
      </c>
      <c r="F467" s="102">
        <f t="shared" si="72"/>
        <v>-1260631292.3499999</v>
      </c>
      <c r="G467" s="102">
        <f t="shared" si="73"/>
        <v>-1013356449.35</v>
      </c>
      <c r="H467" s="102">
        <f t="shared" si="71"/>
        <v>-1993947577.1099999</v>
      </c>
      <c r="I467" s="102">
        <f t="shared" si="74"/>
        <v>-1752519822</v>
      </c>
      <c r="J467" s="102">
        <f t="shared" si="75"/>
        <v>-2149523647.8899999</v>
      </c>
      <c r="K467" s="102">
        <f t="shared" si="76"/>
        <v>0</v>
      </c>
      <c r="L467" s="150"/>
      <c r="M467" s="102">
        <v>-607373337</v>
      </c>
      <c r="N467" s="102">
        <v>-35764554</v>
      </c>
      <c r="O467" s="102">
        <v>-35833239</v>
      </c>
      <c r="P467" s="102">
        <v>-5545017</v>
      </c>
      <c r="Q467" s="102">
        <v>-11072736</v>
      </c>
      <c r="R467" s="102">
        <v>-19814391</v>
      </c>
      <c r="S467" s="102">
        <v>-12161158</v>
      </c>
      <c r="T467" s="102">
        <v>-4432877</v>
      </c>
      <c r="U467" s="102">
        <v>-34539158</v>
      </c>
      <c r="V467" s="102">
        <v>-8131974</v>
      </c>
      <c r="W467" s="102">
        <v>-46896493</v>
      </c>
      <c r="X467" s="102">
        <v>-882436056.63999999</v>
      </c>
      <c r="Y467" s="102">
        <v>-1078222046.99</v>
      </c>
      <c r="Z467" s="102">
        <v>-321992548.80000001</v>
      </c>
      <c r="AA467" s="102">
        <v>-292222982.80000001</v>
      </c>
      <c r="AB467" s="102">
        <v>-301909863.80000001</v>
      </c>
      <c r="AC467" s="102">
        <v>-315554774.80000001</v>
      </c>
      <c r="AD467" s="102">
        <v>-298149813.80000001</v>
      </c>
      <c r="AE467" s="102">
        <v>-293656326.80000001</v>
      </c>
      <c r="AF467" s="102">
        <v>-314621003.80000001</v>
      </c>
      <c r="AG467" s="102">
        <v>-319146790.80000001</v>
      </c>
      <c r="AH467" s="102">
        <v>-285492473.80000001</v>
      </c>
      <c r="AI467" s="102">
        <v>-324066484.80000001</v>
      </c>
      <c r="AJ467" s="102">
        <v>-1260631292.3499999</v>
      </c>
      <c r="AK467" s="102">
        <v>-1249504389.3499999</v>
      </c>
      <c r="AL467" s="102">
        <v>-577994794.35000002</v>
      </c>
      <c r="AM467" s="102">
        <v>-769762814.35000002</v>
      </c>
      <c r="AN467" s="102">
        <v>-965890662.35000002</v>
      </c>
      <c r="AO467" s="102">
        <v>-1140001283.3499999</v>
      </c>
      <c r="AP467" s="102">
        <v>-834376283.35000002</v>
      </c>
      <c r="AQ467" s="102">
        <v>-1003392961.35</v>
      </c>
      <c r="AR467" s="102">
        <v>-1160364093.3499999</v>
      </c>
      <c r="AS467" s="102">
        <v>-1361721374.3499999</v>
      </c>
      <c r="AT467" s="102">
        <v>-1517739793.3499999</v>
      </c>
      <c r="AU467" s="102">
        <v>-1614577839.3499999</v>
      </c>
      <c r="AV467" s="102">
        <v>-1013356449.35</v>
      </c>
      <c r="AW467" s="102">
        <v>-986020505.67999995</v>
      </c>
      <c r="AX467" s="102">
        <v>-411844941.35000002</v>
      </c>
      <c r="AY467" s="102">
        <v>-610259313.35000002</v>
      </c>
      <c r="AZ467" s="102">
        <v>-800928723.35000002</v>
      </c>
      <c r="BA467" s="102">
        <v>-974468480.35000002</v>
      </c>
      <c r="BB467" s="102">
        <v>-835694661.26999998</v>
      </c>
      <c r="BC467" s="102">
        <v>-1524847225.3199999</v>
      </c>
      <c r="BD467" s="102">
        <v>-1752519822</v>
      </c>
      <c r="BE467" s="102">
        <v>-1960511708.6700001</v>
      </c>
      <c r="BF467" s="102">
        <v>-2151089782</v>
      </c>
      <c r="BG467" s="102">
        <v>-2379002848.6599998</v>
      </c>
      <c r="BH467" s="102">
        <v>-1993947577.1099999</v>
      </c>
      <c r="BI467" s="102">
        <v>-2022953557.79</v>
      </c>
      <c r="BJ467" s="102">
        <v>-1985346783.01</v>
      </c>
      <c r="BK467" s="102">
        <v>-1543745234.6700001</v>
      </c>
      <c r="BL467" s="102">
        <v>-1815017316</v>
      </c>
      <c r="BM467" s="102">
        <v>-2105203881</v>
      </c>
      <c r="BN467" s="102">
        <v>-1670905698.01</v>
      </c>
      <c r="BO467" s="102">
        <v>-1889106353.01</v>
      </c>
      <c r="BP467" s="102">
        <v>-2149523647.8899999</v>
      </c>
      <c r="BQ467" s="102"/>
      <c r="BR467" s="102"/>
      <c r="BS467" s="102"/>
      <c r="BT467" s="102"/>
      <c r="BU467" s="24" t="s">
        <v>2007</v>
      </c>
      <c r="BV467" s="143"/>
      <c r="BW467" s="143"/>
      <c r="BX467" s="143"/>
      <c r="BY467" s="143"/>
      <c r="BZ467" s="143"/>
      <c r="CA467" s="143"/>
      <c r="CB467" s="143"/>
      <c r="CC467" s="143"/>
      <c r="CD467" s="143"/>
      <c r="CE467" s="143"/>
      <c r="CF467" s="143"/>
      <c r="CG467" s="143"/>
    </row>
    <row r="468" spans="1:85" hidden="1" outlineLevel="2" collapsed="1" x14ac:dyDescent="0.25">
      <c r="A468" s="103" t="s">
        <v>1753</v>
      </c>
      <c r="B468" s="103">
        <f t="shared" si="78"/>
        <v>4</v>
      </c>
      <c r="C468" s="103" t="s">
        <v>812</v>
      </c>
      <c r="D468" s="103" t="s">
        <v>813</v>
      </c>
      <c r="E468" s="104">
        <f t="shared" si="77"/>
        <v>-5643191</v>
      </c>
      <c r="F468" s="104">
        <f t="shared" si="72"/>
        <v>-21777825</v>
      </c>
      <c r="G468" s="104">
        <f t="shared" si="73"/>
        <v>0</v>
      </c>
      <c r="H468" s="104">
        <f t="shared" ref="H468:H532" si="79">BH468</f>
        <v>-42590544</v>
      </c>
      <c r="I468" s="104">
        <f t="shared" si="74"/>
        <v>-12260224</v>
      </c>
      <c r="J468" s="104">
        <f t="shared" si="75"/>
        <v>-26925636</v>
      </c>
      <c r="K468" s="104">
        <f t="shared" si="76"/>
        <v>0</v>
      </c>
      <c r="L468" s="150"/>
      <c r="M468" s="104">
        <v>-21828389</v>
      </c>
      <c r="N468" s="104">
        <v>-24093325</v>
      </c>
      <c r="O468" s="104">
        <v>-35789790</v>
      </c>
      <c r="P468" s="104">
        <v>-5545017</v>
      </c>
      <c r="Q468" s="104">
        <v>-11072736</v>
      </c>
      <c r="R468" s="104">
        <v>-19814391</v>
      </c>
      <c r="S468" s="104">
        <v>-12161158</v>
      </c>
      <c r="T468" s="104">
        <v>-4432877</v>
      </c>
      <c r="U468" s="104">
        <v>-34539158</v>
      </c>
      <c r="V468" s="104">
        <v>-8131974</v>
      </c>
      <c r="W468" s="104">
        <v>-46896493</v>
      </c>
      <c r="X468" s="104">
        <v>-5643191</v>
      </c>
      <c r="Y468" s="104">
        <v>-12845683</v>
      </c>
      <c r="Z468" s="104">
        <v>-37800075</v>
      </c>
      <c r="AA468" s="104">
        <v>-8030509</v>
      </c>
      <c r="AB468" s="104">
        <v>-17717390</v>
      </c>
      <c r="AC468" s="104">
        <v>-31362301</v>
      </c>
      <c r="AD468" s="104">
        <v>-13957340</v>
      </c>
      <c r="AE468" s="104">
        <v>-9463853</v>
      </c>
      <c r="AF468" s="104">
        <v>-30428530</v>
      </c>
      <c r="AG468" s="104">
        <v>-34954317</v>
      </c>
      <c r="AH468" s="104">
        <v>-1300000</v>
      </c>
      <c r="AI468" s="104">
        <v>-39874011</v>
      </c>
      <c r="AJ468" s="104">
        <v>-21777825</v>
      </c>
      <c r="AK468" s="104">
        <v>-25879108</v>
      </c>
      <c r="AL468" s="104">
        <v>-17174937</v>
      </c>
      <c r="AM468" s="104">
        <v>-23035493</v>
      </c>
      <c r="AN468" s="104">
        <v>-43307502</v>
      </c>
      <c r="AO468" s="104">
        <v>-24545107</v>
      </c>
      <c r="AP468" s="104">
        <v>-44531325</v>
      </c>
      <c r="AQ468" s="104">
        <v>-36313884</v>
      </c>
      <c r="AR468" s="104">
        <v>-2503176</v>
      </c>
      <c r="AS468" s="104">
        <v>-7380400</v>
      </c>
      <c r="AT468" s="104">
        <v>-66011801</v>
      </c>
      <c r="AU468" s="104">
        <v>-15211019</v>
      </c>
      <c r="AV468" s="104">
        <v>0</v>
      </c>
      <c r="AW468" s="104">
        <v>-4795224</v>
      </c>
      <c r="AX468" s="104">
        <v>-15993406</v>
      </c>
      <c r="AY468" s="104">
        <v>-5301957</v>
      </c>
      <c r="AZ468" s="104">
        <v>-35463699</v>
      </c>
      <c r="BA468" s="104">
        <v>-11213290</v>
      </c>
      <c r="BB468" s="104">
        <v>0</v>
      </c>
      <c r="BC468" s="104">
        <v>-3455473</v>
      </c>
      <c r="BD468" s="104">
        <v>-12260224</v>
      </c>
      <c r="BE468" s="104">
        <v>-6657805</v>
      </c>
      <c r="BF468" s="104">
        <v>-8603982</v>
      </c>
      <c r="BG468" s="104">
        <v>-35139471</v>
      </c>
      <c r="BH468" s="104">
        <v>-42590544</v>
      </c>
      <c r="BI468" s="104">
        <v>-21369082</v>
      </c>
      <c r="BJ468" s="104">
        <v>-674559128</v>
      </c>
      <c r="BK468" s="104">
        <v>-8042365</v>
      </c>
      <c r="BL468" s="104">
        <v>-12230494</v>
      </c>
      <c r="BM468" s="104">
        <v>-21552455</v>
      </c>
      <c r="BN468" s="104">
        <v>-12574631</v>
      </c>
      <c r="BO468" s="104">
        <v>-9301938</v>
      </c>
      <c r="BP468" s="104">
        <v>-26925636</v>
      </c>
      <c r="BQ468" s="104"/>
      <c r="BR468" s="104"/>
      <c r="BS468" s="104"/>
      <c r="BT468" s="104"/>
      <c r="BV468" s="144"/>
      <c r="BW468" s="144"/>
      <c r="BX468" s="144"/>
      <c r="BY468" s="144"/>
      <c r="BZ468" s="144"/>
      <c r="CA468" s="144"/>
      <c r="CB468" s="144"/>
      <c r="CC468" s="144"/>
      <c r="CD468" s="144"/>
      <c r="CE468" s="144"/>
      <c r="CF468" s="144"/>
      <c r="CG468" s="144"/>
    </row>
    <row r="469" spans="1:85" hidden="1" outlineLevel="3" x14ac:dyDescent="0.25">
      <c r="A469" s="105" t="s">
        <v>1753</v>
      </c>
      <c r="B469" s="105">
        <f t="shared" si="78"/>
        <v>6</v>
      </c>
      <c r="C469" s="105" t="s">
        <v>814</v>
      </c>
      <c r="D469" s="105" t="s">
        <v>815</v>
      </c>
      <c r="E469" s="26">
        <f t="shared" si="77"/>
        <v>0</v>
      </c>
      <c r="F469" s="26">
        <f t="shared" si="72"/>
        <v>-19257775</v>
      </c>
      <c r="G469" s="26">
        <f t="shared" si="73"/>
        <v>0</v>
      </c>
      <c r="H469" s="26">
        <f t="shared" si="79"/>
        <v>-40490544</v>
      </c>
      <c r="I469" s="26">
        <f t="shared" si="74"/>
        <v>-12260224</v>
      </c>
      <c r="J469" s="26">
        <f t="shared" si="75"/>
        <v>-26925636</v>
      </c>
      <c r="K469" s="26">
        <f t="shared" si="76"/>
        <v>0</v>
      </c>
      <c r="L469" s="150"/>
      <c r="M469" s="26">
        <v>-21828389</v>
      </c>
      <c r="N469" s="26">
        <v>-24093325</v>
      </c>
      <c r="O469" s="26">
        <v>-20016596</v>
      </c>
      <c r="P469" s="26">
        <v>-4990617</v>
      </c>
      <c r="Q469" s="26">
        <v>0</v>
      </c>
      <c r="R469" s="26">
        <v>0</v>
      </c>
      <c r="S469" s="26">
        <v>0</v>
      </c>
      <c r="T469" s="26">
        <v>0</v>
      </c>
      <c r="U469" s="26">
        <v>-29100334</v>
      </c>
      <c r="V469" s="26">
        <v>-28016097</v>
      </c>
      <c r="W469" s="26">
        <v>-57171922</v>
      </c>
      <c r="X469" s="26">
        <v>0</v>
      </c>
      <c r="Y469" s="26">
        <v>-12845683</v>
      </c>
      <c r="Z469" s="26">
        <v>-29550975</v>
      </c>
      <c r="AA469" s="26">
        <v>-8030509</v>
      </c>
      <c r="AB469" s="26">
        <v>-17717390</v>
      </c>
      <c r="AC469" s="26">
        <v>-31362301</v>
      </c>
      <c r="AD469" s="26">
        <v>-13957340</v>
      </c>
      <c r="AE469" s="26">
        <v>-9463853</v>
      </c>
      <c r="AF469" s="26">
        <v>-30428530</v>
      </c>
      <c r="AG469" s="26">
        <v>-34954317</v>
      </c>
      <c r="AH469" s="26">
        <v>-1300000</v>
      </c>
      <c r="AI469" s="26">
        <v>-39874011</v>
      </c>
      <c r="AJ469" s="26">
        <v>-19257775</v>
      </c>
      <c r="AK469" s="26">
        <v>-25879108</v>
      </c>
      <c r="AL469" s="26">
        <v>-17174937</v>
      </c>
      <c r="AM469" s="26">
        <v>-23035493</v>
      </c>
      <c r="AN469" s="26">
        <v>-43307502</v>
      </c>
      <c r="AO469" s="26">
        <v>-24545107</v>
      </c>
      <c r="AP469" s="26">
        <v>-44531325</v>
      </c>
      <c r="AQ469" s="26">
        <v>-35882406</v>
      </c>
      <c r="AR469" s="26">
        <v>-2503176</v>
      </c>
      <c r="AS469" s="26">
        <v>-7380400</v>
      </c>
      <c r="AT469" s="26">
        <v>-66011801</v>
      </c>
      <c r="AU469" s="26">
        <v>-15211019</v>
      </c>
      <c r="AV469" s="26">
        <v>0</v>
      </c>
      <c r="AW469" s="26">
        <v>-4795224</v>
      </c>
      <c r="AX469" s="26">
        <v>-15993406</v>
      </c>
      <c r="AY469" s="26">
        <v>-5301957</v>
      </c>
      <c r="AZ469" s="26">
        <v>-35463699</v>
      </c>
      <c r="BA469" s="26">
        <v>-11213290</v>
      </c>
      <c r="BB469" s="26">
        <v>0</v>
      </c>
      <c r="BC469" s="26">
        <v>-3455473</v>
      </c>
      <c r="BD469" s="26">
        <v>-12260224</v>
      </c>
      <c r="BE469" s="26">
        <v>-6657805</v>
      </c>
      <c r="BF469" s="26">
        <v>-8603982</v>
      </c>
      <c r="BG469" s="26">
        <v>-35139471</v>
      </c>
      <c r="BH469" s="26">
        <v>-40490544</v>
      </c>
      <c r="BI469" s="26">
        <v>-19269082</v>
      </c>
      <c r="BJ469" s="26">
        <v>-672459128</v>
      </c>
      <c r="BK469" s="26">
        <v>-5942365</v>
      </c>
      <c r="BL469" s="26">
        <v>-12230494</v>
      </c>
      <c r="BM469" s="26">
        <v>-21552455</v>
      </c>
      <c r="BN469" s="26">
        <v>-12574631</v>
      </c>
      <c r="BO469" s="26">
        <v>-9301938</v>
      </c>
      <c r="BP469" s="26">
        <v>-26925636</v>
      </c>
      <c r="BQ469" s="26"/>
      <c r="BR469" s="26"/>
      <c r="BS469" s="26"/>
      <c r="BT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</row>
    <row r="470" spans="1:85" hidden="1" outlineLevel="3" x14ac:dyDescent="0.25">
      <c r="A470" s="105" t="s">
        <v>1753</v>
      </c>
      <c r="B470" s="105">
        <f t="shared" si="78"/>
        <v>6</v>
      </c>
      <c r="C470" s="105" t="s">
        <v>816</v>
      </c>
      <c r="D470" s="105" t="s">
        <v>817</v>
      </c>
      <c r="E470" s="26">
        <f t="shared" si="77"/>
        <v>-5643191</v>
      </c>
      <c r="F470" s="26">
        <f t="shared" si="72"/>
        <v>-2520050</v>
      </c>
      <c r="G470" s="26">
        <f t="shared" si="73"/>
        <v>0</v>
      </c>
      <c r="H470" s="26">
        <f t="shared" si="79"/>
        <v>-2100000</v>
      </c>
      <c r="I470" s="26">
        <f t="shared" si="74"/>
        <v>0</v>
      </c>
      <c r="J470" s="26">
        <f t="shared" si="75"/>
        <v>0</v>
      </c>
      <c r="K470" s="26">
        <f t="shared" si="76"/>
        <v>0</v>
      </c>
      <c r="L470" s="150"/>
      <c r="M470" s="26">
        <v>0</v>
      </c>
      <c r="N470" s="26">
        <v>0</v>
      </c>
      <c r="O470" s="26">
        <v>-15773194</v>
      </c>
      <c r="P470" s="26">
        <v>-554400</v>
      </c>
      <c r="Q470" s="26">
        <v>-11072736</v>
      </c>
      <c r="R470" s="26">
        <v>-19814391</v>
      </c>
      <c r="S470" s="26">
        <v>-12161158</v>
      </c>
      <c r="T470" s="26">
        <v>-4432877</v>
      </c>
      <c r="U470" s="26">
        <v>-5438824</v>
      </c>
      <c r="V470" s="26">
        <v>19884123</v>
      </c>
      <c r="W470" s="26">
        <v>10275429</v>
      </c>
      <c r="X470" s="26">
        <v>-5643191</v>
      </c>
      <c r="Y470" s="26">
        <v>0</v>
      </c>
      <c r="Z470" s="26">
        <v>-8249100</v>
      </c>
      <c r="AA470" s="26">
        <v>0</v>
      </c>
      <c r="AB470" s="26">
        <v>0</v>
      </c>
      <c r="AC470" s="26">
        <v>0</v>
      </c>
      <c r="AD470" s="26">
        <v>0</v>
      </c>
      <c r="AE470" s="26">
        <v>0</v>
      </c>
      <c r="AF470" s="26">
        <v>0</v>
      </c>
      <c r="AG470" s="26">
        <v>0</v>
      </c>
      <c r="AH470" s="26">
        <v>0</v>
      </c>
      <c r="AI470" s="26">
        <v>0</v>
      </c>
      <c r="AJ470" s="26">
        <v>-2520050</v>
      </c>
      <c r="AK470" s="26">
        <v>0</v>
      </c>
      <c r="AL470" s="26">
        <v>0</v>
      </c>
      <c r="AM470" s="26">
        <v>0</v>
      </c>
      <c r="AN470" s="26">
        <v>0</v>
      </c>
      <c r="AO470" s="26">
        <v>0</v>
      </c>
      <c r="AP470" s="26">
        <v>0</v>
      </c>
      <c r="AQ470" s="26">
        <v>-431478</v>
      </c>
      <c r="AR470" s="26">
        <v>0</v>
      </c>
      <c r="AS470" s="26">
        <v>0</v>
      </c>
      <c r="AT470" s="26">
        <v>0</v>
      </c>
      <c r="AU470" s="26">
        <v>0</v>
      </c>
      <c r="AV470" s="26">
        <v>0</v>
      </c>
      <c r="AW470" s="26">
        <v>0</v>
      </c>
      <c r="AX470" s="26">
        <v>0</v>
      </c>
      <c r="AY470" s="26">
        <v>0</v>
      </c>
      <c r="AZ470" s="26">
        <v>0</v>
      </c>
      <c r="BA470" s="26">
        <v>0</v>
      </c>
      <c r="BB470" s="26">
        <v>0</v>
      </c>
      <c r="BC470" s="26">
        <v>0</v>
      </c>
      <c r="BD470" s="26">
        <v>0</v>
      </c>
      <c r="BE470" s="26">
        <v>0</v>
      </c>
      <c r="BF470" s="26">
        <v>0</v>
      </c>
      <c r="BG470" s="26">
        <v>0</v>
      </c>
      <c r="BH470" s="26">
        <v>-2100000</v>
      </c>
      <c r="BI470" s="26">
        <v>-2100000</v>
      </c>
      <c r="BJ470" s="26">
        <v>-2100000</v>
      </c>
      <c r="BK470" s="26">
        <v>-2100000</v>
      </c>
      <c r="BL470" s="26">
        <v>0</v>
      </c>
      <c r="BM470" s="26">
        <v>0</v>
      </c>
      <c r="BN470" s="26">
        <v>0</v>
      </c>
      <c r="BO470" s="26">
        <v>0</v>
      </c>
      <c r="BP470" s="26">
        <v>0</v>
      </c>
      <c r="BQ470" s="26"/>
      <c r="BR470" s="26"/>
      <c r="BS470" s="26"/>
      <c r="BT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</row>
    <row r="471" spans="1:85" hidden="1" outlineLevel="2" collapsed="1" x14ac:dyDescent="0.25">
      <c r="A471" s="103" t="s">
        <v>1753</v>
      </c>
      <c r="B471" s="103">
        <f t="shared" si="78"/>
        <v>4</v>
      </c>
      <c r="C471" s="103" t="s">
        <v>818</v>
      </c>
      <c r="D471" s="103" t="s">
        <v>819</v>
      </c>
      <c r="E471" s="104">
        <f t="shared" si="77"/>
        <v>-608914350.19000006</v>
      </c>
      <c r="F471" s="104">
        <f t="shared" si="72"/>
        <v>-698989371</v>
      </c>
      <c r="G471" s="104">
        <f t="shared" si="73"/>
        <v>-743354788</v>
      </c>
      <c r="H471" s="104">
        <f t="shared" si="79"/>
        <v>-971958713</v>
      </c>
      <c r="I471" s="104">
        <f t="shared" si="74"/>
        <v>-605805564</v>
      </c>
      <c r="J471" s="104">
        <f t="shared" si="75"/>
        <v>-801799431</v>
      </c>
      <c r="K471" s="104">
        <f t="shared" si="76"/>
        <v>0</v>
      </c>
      <c r="L471" s="150"/>
      <c r="M471" s="104">
        <v>-465469435</v>
      </c>
      <c r="N471" s="104">
        <v>-11671113</v>
      </c>
      <c r="O471" s="104">
        <v>-43333</v>
      </c>
      <c r="P471" s="104">
        <v>0</v>
      </c>
      <c r="Q471" s="104">
        <v>0</v>
      </c>
      <c r="R471" s="104">
        <v>0</v>
      </c>
      <c r="S471" s="104">
        <v>0</v>
      </c>
      <c r="T471" s="104">
        <v>0</v>
      </c>
      <c r="U471" s="104">
        <v>0</v>
      </c>
      <c r="V471" s="104">
        <v>0</v>
      </c>
      <c r="W471" s="104">
        <v>0</v>
      </c>
      <c r="X471" s="104">
        <v>-608914350.19000006</v>
      </c>
      <c r="Y471" s="104">
        <v>-600124118.19000006</v>
      </c>
      <c r="Z471" s="104">
        <v>0</v>
      </c>
      <c r="AA471" s="104">
        <v>0</v>
      </c>
      <c r="AB471" s="104">
        <v>0</v>
      </c>
      <c r="AC471" s="104">
        <v>0</v>
      </c>
      <c r="AD471" s="104">
        <v>0</v>
      </c>
      <c r="AE471" s="104">
        <v>0</v>
      </c>
      <c r="AF471" s="104">
        <v>0</v>
      </c>
      <c r="AG471" s="104">
        <v>0</v>
      </c>
      <c r="AH471" s="104">
        <v>0</v>
      </c>
      <c r="AI471" s="104">
        <v>0</v>
      </c>
      <c r="AJ471" s="104">
        <v>-698989371</v>
      </c>
      <c r="AK471" s="104">
        <v>-748929016</v>
      </c>
      <c r="AL471" s="104">
        <v>-132578597</v>
      </c>
      <c r="AM471" s="104">
        <v>-204154994</v>
      </c>
      <c r="AN471" s="104">
        <v>-265640829</v>
      </c>
      <c r="AO471" s="104">
        <v>-326175530</v>
      </c>
      <c r="AP471" s="104">
        <v>-386875418</v>
      </c>
      <c r="AQ471" s="104">
        <v>-439509550</v>
      </c>
      <c r="AR471" s="104">
        <v>-496007499</v>
      </c>
      <c r="AS471" s="104">
        <v>-563420211</v>
      </c>
      <c r="AT471" s="104">
        <v>-606531654</v>
      </c>
      <c r="AU471" s="104">
        <v>-670768902</v>
      </c>
      <c r="AV471" s="104">
        <v>-743354788</v>
      </c>
      <c r="AW471" s="104">
        <v>-775937314</v>
      </c>
      <c r="AX471" s="104">
        <v>-105402651</v>
      </c>
      <c r="AY471" s="104">
        <v>-187097052</v>
      </c>
      <c r="AZ471" s="104">
        <v>-265232273</v>
      </c>
      <c r="BA471" s="104">
        <v>-347861266</v>
      </c>
      <c r="BB471" s="104">
        <v>-436115538</v>
      </c>
      <c r="BC471" s="104">
        <v>-521412814</v>
      </c>
      <c r="BD471" s="104">
        <v>-605805564</v>
      </c>
      <c r="BE471" s="104">
        <v>-688466697</v>
      </c>
      <c r="BF471" s="104">
        <v>-768928585</v>
      </c>
      <c r="BG471" s="104">
        <v>-849234245</v>
      </c>
      <c r="BH471" s="104">
        <v>-971958713</v>
      </c>
      <c r="BI471" s="104">
        <v>-1050351278</v>
      </c>
      <c r="BJ471" s="104">
        <v>-214210858</v>
      </c>
      <c r="BK471" s="104">
        <v>-316235289</v>
      </c>
      <c r="BL471" s="104">
        <v>-421309897</v>
      </c>
      <c r="BM471" s="104">
        <v>-531793342</v>
      </c>
      <c r="BN471" s="104">
        <v>-622238316</v>
      </c>
      <c r="BO471" s="104">
        <v>-704531406</v>
      </c>
      <c r="BP471" s="104">
        <v>-801799431</v>
      </c>
      <c r="BQ471" s="104"/>
      <c r="BR471" s="104"/>
      <c r="BS471" s="104"/>
      <c r="BT471" s="104"/>
      <c r="BV471" s="144"/>
      <c r="BW471" s="144"/>
      <c r="BX471" s="144"/>
      <c r="BY471" s="144"/>
      <c r="BZ471" s="144"/>
      <c r="CA471" s="144"/>
      <c r="CB471" s="144"/>
      <c r="CC471" s="144"/>
      <c r="CD471" s="144"/>
      <c r="CE471" s="144"/>
      <c r="CF471" s="144"/>
      <c r="CG471" s="144"/>
    </row>
    <row r="472" spans="1:85" hidden="1" outlineLevel="3" x14ac:dyDescent="0.25">
      <c r="A472" s="105" t="s">
        <v>1753</v>
      </c>
      <c r="B472" s="105">
        <f t="shared" si="78"/>
        <v>6</v>
      </c>
      <c r="C472" s="105" t="s">
        <v>820</v>
      </c>
      <c r="D472" s="105" t="s">
        <v>821</v>
      </c>
      <c r="E472" s="26">
        <f t="shared" si="77"/>
        <v>-608914350.19000006</v>
      </c>
      <c r="F472" s="26">
        <f t="shared" si="72"/>
        <v>-698989371</v>
      </c>
      <c r="G472" s="26">
        <f t="shared" si="73"/>
        <v>-743354788</v>
      </c>
      <c r="H472" s="26">
        <f t="shared" si="79"/>
        <v>-971958713</v>
      </c>
      <c r="I472" s="26">
        <f t="shared" si="74"/>
        <v>-605805564</v>
      </c>
      <c r="J472" s="26">
        <f t="shared" si="75"/>
        <v>-801799431</v>
      </c>
      <c r="K472" s="26">
        <f t="shared" si="76"/>
        <v>0</v>
      </c>
      <c r="L472" s="150"/>
      <c r="M472" s="26">
        <v>-465469435</v>
      </c>
      <c r="N472" s="26">
        <v>-11671113</v>
      </c>
      <c r="O472" s="26">
        <v>-43333</v>
      </c>
      <c r="P472" s="26">
        <v>0</v>
      </c>
      <c r="Q472" s="26">
        <v>0</v>
      </c>
      <c r="R472" s="26">
        <v>0</v>
      </c>
      <c r="S472" s="26">
        <v>0</v>
      </c>
      <c r="T472" s="26">
        <v>0</v>
      </c>
      <c r="U472" s="26">
        <v>0</v>
      </c>
      <c r="V472" s="26">
        <v>0</v>
      </c>
      <c r="W472" s="26">
        <v>0</v>
      </c>
      <c r="X472" s="26">
        <v>-608914350.19000006</v>
      </c>
      <c r="Y472" s="26">
        <v>-600124118.19000006</v>
      </c>
      <c r="Z472" s="26">
        <v>0</v>
      </c>
      <c r="AA472" s="26">
        <v>0</v>
      </c>
      <c r="AB472" s="26">
        <v>0</v>
      </c>
      <c r="AC472" s="26">
        <v>0</v>
      </c>
      <c r="AD472" s="26">
        <v>0</v>
      </c>
      <c r="AE472" s="26">
        <v>0</v>
      </c>
      <c r="AF472" s="26">
        <v>0</v>
      </c>
      <c r="AG472" s="26">
        <v>0</v>
      </c>
      <c r="AH472" s="26">
        <v>0</v>
      </c>
      <c r="AI472" s="26">
        <v>0</v>
      </c>
      <c r="AJ472" s="26">
        <v>-698989371</v>
      </c>
      <c r="AK472" s="26">
        <v>-748929016</v>
      </c>
      <c r="AL472" s="26">
        <v>-132578597</v>
      </c>
      <c r="AM472" s="26">
        <v>-204154994</v>
      </c>
      <c r="AN472" s="26">
        <v>-265640829</v>
      </c>
      <c r="AO472" s="26">
        <v>-326175530</v>
      </c>
      <c r="AP472" s="26">
        <v>-386875418</v>
      </c>
      <c r="AQ472" s="26">
        <v>-439509550</v>
      </c>
      <c r="AR472" s="26">
        <v>-496007499</v>
      </c>
      <c r="AS472" s="26">
        <v>-563420211</v>
      </c>
      <c r="AT472" s="26">
        <v>-606531654</v>
      </c>
      <c r="AU472" s="26">
        <v>-670768902</v>
      </c>
      <c r="AV472" s="26">
        <v>-743354788</v>
      </c>
      <c r="AW472" s="26">
        <v>-775937314</v>
      </c>
      <c r="AX472" s="26">
        <v>-105402651</v>
      </c>
      <c r="AY472" s="26">
        <v>-187097052</v>
      </c>
      <c r="AZ472" s="26">
        <v>-265232273</v>
      </c>
      <c r="BA472" s="26">
        <v>-347861266</v>
      </c>
      <c r="BB472" s="26">
        <v>-436115538</v>
      </c>
      <c r="BC472" s="26">
        <v>-521412814</v>
      </c>
      <c r="BD472" s="26">
        <v>-605805564</v>
      </c>
      <c r="BE472" s="26">
        <v>-688466697</v>
      </c>
      <c r="BF472" s="26">
        <v>-768928585</v>
      </c>
      <c r="BG472" s="26">
        <v>-849234245</v>
      </c>
      <c r="BH472" s="26">
        <v>-971958713</v>
      </c>
      <c r="BI472" s="26">
        <v>-1050351278</v>
      </c>
      <c r="BJ472" s="26">
        <v>-214210858</v>
      </c>
      <c r="BK472" s="26">
        <v>-316235289</v>
      </c>
      <c r="BL472" s="26">
        <v>-421309897</v>
      </c>
      <c r="BM472" s="26">
        <v>-531793342</v>
      </c>
      <c r="BN472" s="26">
        <v>-622238316</v>
      </c>
      <c r="BO472" s="26">
        <v>-704531406</v>
      </c>
      <c r="BP472" s="26">
        <v>-801799431</v>
      </c>
      <c r="BQ472" s="26"/>
      <c r="BR472" s="26"/>
      <c r="BS472" s="26"/>
      <c r="BT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</row>
    <row r="473" spans="1:85" hidden="1" outlineLevel="2" collapsed="1" x14ac:dyDescent="0.25">
      <c r="A473" s="103" t="s">
        <v>1753</v>
      </c>
      <c r="B473" s="103">
        <f t="shared" si="78"/>
        <v>4</v>
      </c>
      <c r="C473" s="103" t="s">
        <v>822</v>
      </c>
      <c r="D473" s="103" t="s">
        <v>823</v>
      </c>
      <c r="E473" s="104">
        <f t="shared" si="77"/>
        <v>-66291934</v>
      </c>
      <c r="F473" s="104">
        <f t="shared" si="72"/>
        <v>-92409041</v>
      </c>
      <c r="G473" s="104">
        <f t="shared" si="73"/>
        <v>-114830766</v>
      </c>
      <c r="H473" s="104">
        <f t="shared" si="79"/>
        <v>-106796267</v>
      </c>
      <c r="I473" s="104">
        <f t="shared" si="74"/>
        <v>-101457146</v>
      </c>
      <c r="J473" s="104">
        <f t="shared" si="75"/>
        <v>-96196731</v>
      </c>
      <c r="K473" s="104">
        <f t="shared" si="76"/>
        <v>0</v>
      </c>
      <c r="L473" s="150"/>
      <c r="M473" s="104">
        <v>-116</v>
      </c>
      <c r="N473" s="104">
        <v>-116</v>
      </c>
      <c r="O473" s="104">
        <v>-116</v>
      </c>
      <c r="P473" s="104">
        <v>0</v>
      </c>
      <c r="Q473" s="104">
        <v>0</v>
      </c>
      <c r="R473" s="104">
        <v>0</v>
      </c>
      <c r="S473" s="104">
        <v>0</v>
      </c>
      <c r="T473" s="104">
        <v>0</v>
      </c>
      <c r="U473" s="104">
        <v>0</v>
      </c>
      <c r="V473" s="104">
        <v>0</v>
      </c>
      <c r="W473" s="104">
        <v>0</v>
      </c>
      <c r="X473" s="104">
        <v>-66291934</v>
      </c>
      <c r="Y473" s="104">
        <v>432232</v>
      </c>
      <c r="Z473" s="104">
        <v>0</v>
      </c>
      <c r="AA473" s="104">
        <v>0</v>
      </c>
      <c r="AB473" s="104">
        <v>0</v>
      </c>
      <c r="AC473" s="104">
        <v>0</v>
      </c>
      <c r="AD473" s="104">
        <v>0</v>
      </c>
      <c r="AE473" s="104">
        <v>0</v>
      </c>
      <c r="AF473" s="104">
        <v>0</v>
      </c>
      <c r="AG473" s="104">
        <v>0</v>
      </c>
      <c r="AH473" s="104">
        <v>0</v>
      </c>
      <c r="AI473" s="104">
        <v>0</v>
      </c>
      <c r="AJ473" s="104">
        <v>-92409041</v>
      </c>
      <c r="AK473" s="104">
        <v>-22816709</v>
      </c>
      <c r="AL473" s="104">
        <v>-32331913</v>
      </c>
      <c r="AM473" s="104">
        <v>-41621647</v>
      </c>
      <c r="AN473" s="104">
        <v>-50364046</v>
      </c>
      <c r="AO473" s="104">
        <v>-58864077</v>
      </c>
      <c r="AP473" s="104">
        <v>-67155091</v>
      </c>
      <c r="AQ473" s="104">
        <v>-74772828</v>
      </c>
      <c r="AR473" s="104">
        <v>-82505850</v>
      </c>
      <c r="AS473" s="104">
        <v>-91176617</v>
      </c>
      <c r="AT473" s="104">
        <v>-97481012</v>
      </c>
      <c r="AU473" s="104">
        <v>-105657608</v>
      </c>
      <c r="AV473" s="104">
        <v>-114830766</v>
      </c>
      <c r="AW473" s="104">
        <v>-27715482</v>
      </c>
      <c r="AX473" s="104">
        <v>-37744736</v>
      </c>
      <c r="AY473" s="104">
        <v>-47850289</v>
      </c>
      <c r="AZ473" s="104">
        <v>-58018163</v>
      </c>
      <c r="BA473" s="104">
        <v>-68498651</v>
      </c>
      <c r="BB473" s="104">
        <v>-79531381</v>
      </c>
      <c r="BC473" s="104">
        <v>-90423126</v>
      </c>
      <c r="BD473" s="104">
        <v>-101457146</v>
      </c>
      <c r="BE473" s="104">
        <v>-112350224</v>
      </c>
      <c r="BF473" s="104">
        <v>-122810078</v>
      </c>
      <c r="BG473" s="104">
        <v>-133439338</v>
      </c>
      <c r="BH473" s="104">
        <v>-106796267</v>
      </c>
      <c r="BI473" s="104">
        <v>-12215491</v>
      </c>
      <c r="BJ473" s="104">
        <v>-25658446</v>
      </c>
      <c r="BK473" s="104">
        <v>-37906285</v>
      </c>
      <c r="BL473" s="104">
        <v>-50520301</v>
      </c>
      <c r="BM473" s="104">
        <v>-63783631</v>
      </c>
      <c r="BN473" s="104">
        <v>-74640674</v>
      </c>
      <c r="BO473" s="104">
        <v>-84519809</v>
      </c>
      <c r="BP473" s="104">
        <v>-96196731</v>
      </c>
      <c r="BQ473" s="104"/>
      <c r="BR473" s="104"/>
      <c r="BS473" s="104"/>
      <c r="BT473" s="104"/>
      <c r="BV473" s="144"/>
      <c r="BW473" s="144"/>
      <c r="BX473" s="144"/>
      <c r="BY473" s="144"/>
      <c r="BZ473" s="144"/>
      <c r="CA473" s="144"/>
      <c r="CB473" s="144"/>
      <c r="CC473" s="144"/>
      <c r="CD473" s="144"/>
      <c r="CE473" s="144"/>
      <c r="CF473" s="144"/>
      <c r="CG473" s="144"/>
    </row>
    <row r="474" spans="1:85" hidden="1" outlineLevel="3" x14ac:dyDescent="0.25">
      <c r="A474" s="105" t="s">
        <v>1753</v>
      </c>
      <c r="B474" s="105">
        <f t="shared" si="78"/>
        <v>6</v>
      </c>
      <c r="C474" s="105" t="s">
        <v>824</v>
      </c>
      <c r="D474" s="105" t="s">
        <v>823</v>
      </c>
      <c r="E474" s="26">
        <f t="shared" si="77"/>
        <v>-66291934</v>
      </c>
      <c r="F474" s="26">
        <f t="shared" si="72"/>
        <v>-92409041</v>
      </c>
      <c r="G474" s="26">
        <f t="shared" si="73"/>
        <v>-114830766</v>
      </c>
      <c r="H474" s="26">
        <f t="shared" si="79"/>
        <v>-106796267</v>
      </c>
      <c r="I474" s="26">
        <f t="shared" si="74"/>
        <v>-101457146</v>
      </c>
      <c r="J474" s="26">
        <f t="shared" si="75"/>
        <v>-96196731</v>
      </c>
      <c r="K474" s="26">
        <f t="shared" si="76"/>
        <v>0</v>
      </c>
      <c r="L474" s="150"/>
      <c r="M474" s="26">
        <v>-116</v>
      </c>
      <c r="N474" s="26">
        <v>-116</v>
      </c>
      <c r="O474" s="26">
        <v>-116</v>
      </c>
      <c r="P474" s="26">
        <v>0</v>
      </c>
      <c r="Q474" s="26">
        <v>0</v>
      </c>
      <c r="R474" s="26">
        <v>0</v>
      </c>
      <c r="S474" s="26">
        <v>0</v>
      </c>
      <c r="T474" s="26">
        <v>0</v>
      </c>
      <c r="U474" s="26">
        <v>0</v>
      </c>
      <c r="V474" s="26">
        <v>0</v>
      </c>
      <c r="W474" s="26">
        <v>0</v>
      </c>
      <c r="X474" s="26">
        <v>-66291934</v>
      </c>
      <c r="Y474" s="26">
        <v>432232</v>
      </c>
      <c r="Z474" s="26">
        <v>0</v>
      </c>
      <c r="AA474" s="26">
        <v>0</v>
      </c>
      <c r="AB474" s="26">
        <v>0</v>
      </c>
      <c r="AC474" s="26">
        <v>0</v>
      </c>
      <c r="AD474" s="26">
        <v>0</v>
      </c>
      <c r="AE474" s="26">
        <v>0</v>
      </c>
      <c r="AF474" s="26">
        <v>0</v>
      </c>
      <c r="AG474" s="26">
        <v>0</v>
      </c>
      <c r="AH474" s="26">
        <v>0</v>
      </c>
      <c r="AI474" s="26">
        <v>0</v>
      </c>
      <c r="AJ474" s="26">
        <v>-92409041</v>
      </c>
      <c r="AK474" s="26">
        <v>-22816709</v>
      </c>
      <c r="AL474" s="26">
        <v>-32331913</v>
      </c>
      <c r="AM474" s="26">
        <v>-41621647</v>
      </c>
      <c r="AN474" s="26">
        <v>-50364046</v>
      </c>
      <c r="AO474" s="26">
        <v>-58864077</v>
      </c>
      <c r="AP474" s="26">
        <v>-67155091</v>
      </c>
      <c r="AQ474" s="26">
        <v>-74772828</v>
      </c>
      <c r="AR474" s="26">
        <v>-82505850</v>
      </c>
      <c r="AS474" s="26">
        <v>-91176617</v>
      </c>
      <c r="AT474" s="26">
        <v>-97481012</v>
      </c>
      <c r="AU474" s="26">
        <v>-105657608</v>
      </c>
      <c r="AV474" s="26">
        <v>-114830766</v>
      </c>
      <c r="AW474" s="26">
        <v>-27715482</v>
      </c>
      <c r="AX474" s="26">
        <v>-37744736</v>
      </c>
      <c r="AY474" s="26">
        <v>-47850289</v>
      </c>
      <c r="AZ474" s="26">
        <v>-58018163</v>
      </c>
      <c r="BA474" s="26">
        <v>-68498651</v>
      </c>
      <c r="BB474" s="26">
        <v>-79531381</v>
      </c>
      <c r="BC474" s="26">
        <v>-90423126</v>
      </c>
      <c r="BD474" s="26">
        <v>-101457146</v>
      </c>
      <c r="BE474" s="26">
        <v>-112350224</v>
      </c>
      <c r="BF474" s="26">
        <v>-122810078</v>
      </c>
      <c r="BG474" s="26">
        <v>-133439338</v>
      </c>
      <c r="BH474" s="26">
        <v>-106796267</v>
      </c>
      <c r="BI474" s="26">
        <v>-12215491</v>
      </c>
      <c r="BJ474" s="26">
        <v>-25658446</v>
      </c>
      <c r="BK474" s="26">
        <v>-37906285</v>
      </c>
      <c r="BL474" s="26">
        <v>-50520301</v>
      </c>
      <c r="BM474" s="26">
        <v>-63783631</v>
      </c>
      <c r="BN474" s="26">
        <v>-74640674</v>
      </c>
      <c r="BO474" s="26">
        <v>-84519809</v>
      </c>
      <c r="BP474" s="26">
        <v>-96196731</v>
      </c>
      <c r="BQ474" s="26"/>
      <c r="BR474" s="26"/>
      <c r="BS474" s="26"/>
      <c r="BT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</row>
    <row r="475" spans="1:85" hidden="1" outlineLevel="2" collapsed="1" x14ac:dyDescent="0.25">
      <c r="A475" s="103" t="s">
        <v>1753</v>
      </c>
      <c r="B475" s="103">
        <f t="shared" si="78"/>
        <v>4</v>
      </c>
      <c r="C475" s="103" t="s">
        <v>825</v>
      </c>
      <c r="D475" s="103" t="s">
        <v>826</v>
      </c>
      <c r="E475" s="104">
        <f t="shared" si="77"/>
        <v>0</v>
      </c>
      <c r="F475" s="104">
        <f t="shared" si="72"/>
        <v>221672</v>
      </c>
      <c r="G475" s="104">
        <f t="shared" si="73"/>
        <v>7664867</v>
      </c>
      <c r="H475" s="104">
        <f t="shared" si="79"/>
        <v>0</v>
      </c>
      <c r="I475" s="104">
        <f t="shared" si="74"/>
        <v>-201973035</v>
      </c>
      <c r="J475" s="104">
        <f t="shared" si="75"/>
        <v>-232623719</v>
      </c>
      <c r="K475" s="104">
        <f t="shared" si="76"/>
        <v>0</v>
      </c>
      <c r="L475" s="150"/>
      <c r="M475" s="104">
        <v>0</v>
      </c>
      <c r="N475" s="104">
        <v>0</v>
      </c>
      <c r="O475" s="104">
        <v>0</v>
      </c>
      <c r="P475" s="104">
        <v>0</v>
      </c>
      <c r="Q475" s="104">
        <v>0</v>
      </c>
      <c r="R475" s="104">
        <v>0</v>
      </c>
      <c r="S475" s="104">
        <v>0</v>
      </c>
      <c r="T475" s="104">
        <v>0</v>
      </c>
      <c r="U475" s="104">
        <v>0</v>
      </c>
      <c r="V475" s="104">
        <v>0</v>
      </c>
      <c r="W475" s="104">
        <v>0</v>
      </c>
      <c r="X475" s="104">
        <v>0</v>
      </c>
      <c r="Y475" s="104">
        <v>0</v>
      </c>
      <c r="Z475" s="104">
        <v>0</v>
      </c>
      <c r="AA475" s="104">
        <v>0</v>
      </c>
      <c r="AB475" s="104">
        <v>0</v>
      </c>
      <c r="AC475" s="104">
        <v>0</v>
      </c>
      <c r="AD475" s="104">
        <v>0</v>
      </c>
      <c r="AE475" s="104">
        <v>0</v>
      </c>
      <c r="AF475" s="104">
        <v>0</v>
      </c>
      <c r="AG475" s="104">
        <v>0</v>
      </c>
      <c r="AH475" s="104">
        <v>0</v>
      </c>
      <c r="AI475" s="104">
        <v>0</v>
      </c>
      <c r="AJ475" s="104">
        <v>221672</v>
      </c>
      <c r="AK475" s="104">
        <v>-68250203</v>
      </c>
      <c r="AL475" s="104">
        <v>-143336930</v>
      </c>
      <c r="AM475" s="104">
        <v>-214838942</v>
      </c>
      <c r="AN475" s="104">
        <v>-276130760</v>
      </c>
      <c r="AO475" s="104">
        <v>-336665457</v>
      </c>
      <c r="AP475" s="104">
        <v>9283335</v>
      </c>
      <c r="AQ475" s="104">
        <v>-64291686</v>
      </c>
      <c r="AR475" s="104">
        <v>-136454501</v>
      </c>
      <c r="AS475" s="104">
        <v>-208799990</v>
      </c>
      <c r="AT475" s="104">
        <v>-272150591</v>
      </c>
      <c r="AU475" s="104">
        <v>-343078331</v>
      </c>
      <c r="AV475" s="104">
        <v>7664867</v>
      </c>
      <c r="AW475" s="104">
        <v>-81060174</v>
      </c>
      <c r="AX475" s="104">
        <v>-161137568</v>
      </c>
      <c r="AY475" s="104">
        <v>-242715451</v>
      </c>
      <c r="AZ475" s="104">
        <v>-320750001</v>
      </c>
      <c r="BA475" s="104">
        <v>-403362032</v>
      </c>
      <c r="BB475" s="104">
        <v>-9724416</v>
      </c>
      <c r="BC475" s="104">
        <v>-105537149</v>
      </c>
      <c r="BD475" s="104">
        <v>-201973035</v>
      </c>
      <c r="BE475" s="104">
        <v>-295736660</v>
      </c>
      <c r="BF475" s="104">
        <v>-389431095</v>
      </c>
      <c r="BG475" s="104">
        <v>-478267785</v>
      </c>
      <c r="BH475" s="104">
        <v>0</v>
      </c>
      <c r="BI475" s="104">
        <v>-101754992</v>
      </c>
      <c r="BJ475" s="104">
        <v>-213727056</v>
      </c>
      <c r="BK475" s="104">
        <v>-315751489</v>
      </c>
      <c r="BL475" s="104">
        <v>-420826081</v>
      </c>
      <c r="BM475" s="104">
        <v>-531309534</v>
      </c>
      <c r="BN475" s="104">
        <v>0</v>
      </c>
      <c r="BO475" s="104">
        <v>-117152242</v>
      </c>
      <c r="BP475" s="104">
        <v>-232623719</v>
      </c>
      <c r="BQ475" s="104"/>
      <c r="BR475" s="104"/>
      <c r="BS475" s="104"/>
      <c r="BT475" s="104"/>
      <c r="BV475" s="144"/>
      <c r="BW475" s="144"/>
      <c r="BX475" s="144"/>
      <c r="BY475" s="144"/>
      <c r="BZ475" s="144"/>
      <c r="CA475" s="144"/>
      <c r="CB475" s="144"/>
      <c r="CC475" s="144"/>
      <c r="CD475" s="144"/>
      <c r="CE475" s="144"/>
      <c r="CF475" s="144"/>
      <c r="CG475" s="144"/>
    </row>
    <row r="476" spans="1:85" hidden="1" outlineLevel="3" x14ac:dyDescent="0.25">
      <c r="A476" s="105" t="s">
        <v>1753</v>
      </c>
      <c r="B476" s="105">
        <f t="shared" si="78"/>
        <v>6</v>
      </c>
      <c r="C476" s="105" t="s">
        <v>827</v>
      </c>
      <c r="D476" s="105" t="s">
        <v>826</v>
      </c>
      <c r="E476" s="26">
        <f t="shared" si="77"/>
        <v>0</v>
      </c>
      <c r="F476" s="26">
        <f t="shared" si="72"/>
        <v>221672</v>
      </c>
      <c r="G476" s="26">
        <f t="shared" si="73"/>
        <v>7664867</v>
      </c>
      <c r="H476" s="26">
        <f t="shared" si="79"/>
        <v>0</v>
      </c>
      <c r="I476" s="26">
        <f t="shared" si="74"/>
        <v>-201973035</v>
      </c>
      <c r="J476" s="26">
        <f t="shared" si="75"/>
        <v>-232623719</v>
      </c>
      <c r="K476" s="26">
        <f t="shared" si="76"/>
        <v>0</v>
      </c>
      <c r="L476" s="150"/>
      <c r="M476" s="26">
        <v>0</v>
      </c>
      <c r="N476" s="26">
        <v>0</v>
      </c>
      <c r="O476" s="26">
        <v>0</v>
      </c>
      <c r="P476" s="26">
        <v>0</v>
      </c>
      <c r="Q476" s="26">
        <v>0</v>
      </c>
      <c r="R476" s="26">
        <v>0</v>
      </c>
      <c r="S476" s="26">
        <v>0</v>
      </c>
      <c r="T476" s="26">
        <v>0</v>
      </c>
      <c r="U476" s="26">
        <v>0</v>
      </c>
      <c r="V476" s="26">
        <v>0</v>
      </c>
      <c r="W476" s="26">
        <v>0</v>
      </c>
      <c r="X476" s="26">
        <v>0</v>
      </c>
      <c r="Y476" s="26">
        <v>0</v>
      </c>
      <c r="Z476" s="26">
        <v>0</v>
      </c>
      <c r="AA476" s="26">
        <v>0</v>
      </c>
      <c r="AB476" s="26">
        <v>0</v>
      </c>
      <c r="AC476" s="26">
        <v>0</v>
      </c>
      <c r="AD476" s="26">
        <v>0</v>
      </c>
      <c r="AE476" s="26">
        <v>0</v>
      </c>
      <c r="AF476" s="26">
        <v>0</v>
      </c>
      <c r="AG476" s="26">
        <v>0</v>
      </c>
      <c r="AH476" s="26">
        <v>0</v>
      </c>
      <c r="AI476" s="26">
        <v>0</v>
      </c>
      <c r="AJ476" s="26">
        <v>221672</v>
      </c>
      <c r="AK476" s="26">
        <v>-68250203</v>
      </c>
      <c r="AL476" s="26">
        <v>-143336930</v>
      </c>
      <c r="AM476" s="26">
        <v>-214838942</v>
      </c>
      <c r="AN476" s="26">
        <v>-276130760</v>
      </c>
      <c r="AO476" s="26">
        <v>-336665457</v>
      </c>
      <c r="AP476" s="26">
        <v>9283335</v>
      </c>
      <c r="AQ476" s="26">
        <v>-64291686</v>
      </c>
      <c r="AR476" s="26">
        <v>-136454501</v>
      </c>
      <c r="AS476" s="26">
        <v>-208799990</v>
      </c>
      <c r="AT476" s="26">
        <v>-272150591</v>
      </c>
      <c r="AU476" s="26">
        <v>-343078331</v>
      </c>
      <c r="AV476" s="26">
        <v>7664867</v>
      </c>
      <c r="AW476" s="26">
        <v>-81060174</v>
      </c>
      <c r="AX476" s="26">
        <v>-161137568</v>
      </c>
      <c r="AY476" s="26">
        <v>-242715451</v>
      </c>
      <c r="AZ476" s="26">
        <v>-320750001</v>
      </c>
      <c r="BA476" s="26">
        <v>-403362032</v>
      </c>
      <c r="BB476" s="26">
        <v>-9724416</v>
      </c>
      <c r="BC476" s="26">
        <v>-105537149</v>
      </c>
      <c r="BD476" s="26">
        <v>-201973035</v>
      </c>
      <c r="BE476" s="26">
        <v>-295736660</v>
      </c>
      <c r="BF476" s="26">
        <v>-389431095</v>
      </c>
      <c r="BG476" s="26">
        <v>-478267785</v>
      </c>
      <c r="BH476" s="26">
        <v>0</v>
      </c>
      <c r="BI476" s="26">
        <v>-101754992</v>
      </c>
      <c r="BJ476" s="26">
        <v>-213727056</v>
      </c>
      <c r="BK476" s="26">
        <v>-315751489</v>
      </c>
      <c r="BL476" s="26">
        <v>-420826081</v>
      </c>
      <c r="BM476" s="26">
        <v>-531309534</v>
      </c>
      <c r="BN476" s="26">
        <v>0</v>
      </c>
      <c r="BO476" s="26">
        <v>-117152242</v>
      </c>
      <c r="BP476" s="26">
        <v>-232623719</v>
      </c>
      <c r="BQ476" s="26"/>
      <c r="BR476" s="26"/>
      <c r="BS476" s="26"/>
      <c r="BT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</row>
    <row r="477" spans="1:85" hidden="1" outlineLevel="2" collapsed="1" x14ac:dyDescent="0.25">
      <c r="A477" s="103" t="s">
        <v>1753</v>
      </c>
      <c r="B477" s="103">
        <f t="shared" si="78"/>
        <v>4</v>
      </c>
      <c r="C477" s="103" t="s">
        <v>828</v>
      </c>
      <c r="D477" s="103" t="s">
        <v>829</v>
      </c>
      <c r="E477" s="104">
        <f t="shared" si="77"/>
        <v>0</v>
      </c>
      <c r="F477" s="104">
        <f t="shared" si="72"/>
        <v>-169052248.61000001</v>
      </c>
      <c r="G477" s="104">
        <f t="shared" si="73"/>
        <v>-87535301.609999999</v>
      </c>
      <c r="H477" s="104">
        <f t="shared" si="79"/>
        <v>-851445738.11000001</v>
      </c>
      <c r="I477" s="104">
        <f t="shared" si="74"/>
        <v>-842066199</v>
      </c>
      <c r="J477" s="104">
        <f t="shared" si="75"/>
        <v>-977174486.88999999</v>
      </c>
      <c r="K477" s="104">
        <f t="shared" si="76"/>
        <v>0</v>
      </c>
      <c r="L477" s="150"/>
      <c r="M477" s="104">
        <v>0</v>
      </c>
      <c r="N477" s="104">
        <v>0</v>
      </c>
      <c r="O477" s="104">
        <v>0</v>
      </c>
      <c r="P477" s="104">
        <v>0</v>
      </c>
      <c r="Q477" s="104">
        <v>0</v>
      </c>
      <c r="R477" s="104">
        <v>0</v>
      </c>
      <c r="S477" s="104">
        <v>0</v>
      </c>
      <c r="T477" s="104">
        <v>0</v>
      </c>
      <c r="U477" s="104">
        <v>0</v>
      </c>
      <c r="V477" s="104">
        <v>0</v>
      </c>
      <c r="W477" s="104">
        <v>0</v>
      </c>
      <c r="X477" s="104">
        <v>0</v>
      </c>
      <c r="Y477" s="104">
        <v>-220404918.61000001</v>
      </c>
      <c r="Z477" s="104">
        <v>-220404918.61000001</v>
      </c>
      <c r="AA477" s="104">
        <v>-220404918.61000001</v>
      </c>
      <c r="AB477" s="104">
        <v>-220404918.61000001</v>
      </c>
      <c r="AC477" s="104">
        <v>-220404918.61000001</v>
      </c>
      <c r="AD477" s="104">
        <v>-220404918.61000001</v>
      </c>
      <c r="AE477" s="104">
        <v>-220404918.61000001</v>
      </c>
      <c r="AF477" s="104">
        <v>-220404918.61000001</v>
      </c>
      <c r="AG477" s="104">
        <v>-220404918.61000001</v>
      </c>
      <c r="AH477" s="104">
        <v>-220404918.61000001</v>
      </c>
      <c r="AI477" s="104">
        <v>-220404918.61000001</v>
      </c>
      <c r="AJ477" s="104">
        <v>-169052248.61000001</v>
      </c>
      <c r="AK477" s="104">
        <v>-109486450.61</v>
      </c>
      <c r="AL477" s="104">
        <v>-134725743.61000001</v>
      </c>
      <c r="AM477" s="104">
        <v>-125079400.61</v>
      </c>
      <c r="AN477" s="104">
        <v>-133154601.61</v>
      </c>
      <c r="AO477" s="104">
        <v>-158612976.61000001</v>
      </c>
      <c r="AP477" s="104">
        <v>-175953851.61000001</v>
      </c>
      <c r="AQ477" s="104">
        <v>-184763170.61000001</v>
      </c>
      <c r="AR477" s="104">
        <v>-199640883.61000001</v>
      </c>
      <c r="AS477" s="104">
        <v>-212112743.61000001</v>
      </c>
      <c r="AT477" s="104">
        <v>-211053716.61000001</v>
      </c>
      <c r="AU477" s="104">
        <v>-219785985.61000001</v>
      </c>
      <c r="AV477" s="104">
        <v>-87535301.609999999</v>
      </c>
      <c r="AW477" s="104">
        <v>-86681568.680000007</v>
      </c>
      <c r="AX477" s="104">
        <v>-112823191.34999999</v>
      </c>
      <c r="AY477" s="104">
        <v>-148551175.34999999</v>
      </c>
      <c r="AZ477" s="104">
        <v>-144050299.34999999</v>
      </c>
      <c r="BA477" s="104">
        <v>-166118953.34999999</v>
      </c>
      <c r="BB477" s="104">
        <v>-319639103.26999998</v>
      </c>
      <c r="BC477" s="104">
        <v>-814998350.32000005</v>
      </c>
      <c r="BD477" s="104">
        <v>-842066199</v>
      </c>
      <c r="BE477" s="104">
        <v>-870169914.66999996</v>
      </c>
      <c r="BF477" s="104">
        <v>-874185634</v>
      </c>
      <c r="BG477" s="104">
        <v>-895791601.65999997</v>
      </c>
      <c r="BH477" s="104">
        <v>-851445738.11000001</v>
      </c>
      <c r="BI477" s="104">
        <v>-815020017.78999996</v>
      </c>
      <c r="BJ477" s="104">
        <v>-851045384.00999999</v>
      </c>
      <c r="BK477" s="104">
        <v>-856676137.66999996</v>
      </c>
      <c r="BL477" s="104">
        <v>-898009116</v>
      </c>
      <c r="BM477" s="104">
        <v>-941655734</v>
      </c>
      <c r="BN477" s="104">
        <v>-951641296.00999999</v>
      </c>
      <c r="BO477" s="104">
        <v>-961818345.00999999</v>
      </c>
      <c r="BP477" s="104">
        <v>-977174486.88999999</v>
      </c>
      <c r="BQ477" s="104"/>
      <c r="BR477" s="104"/>
      <c r="BS477" s="104"/>
      <c r="BT477" s="104"/>
      <c r="BV477" s="144"/>
      <c r="BW477" s="144"/>
      <c r="BX477" s="144"/>
      <c r="BY477" s="144"/>
      <c r="BZ477" s="144"/>
      <c r="CA477" s="144"/>
      <c r="CB477" s="144"/>
      <c r="CC477" s="144"/>
      <c r="CD477" s="144"/>
      <c r="CE477" s="144"/>
      <c r="CF477" s="144"/>
      <c r="CG477" s="144"/>
    </row>
    <row r="478" spans="1:85" hidden="1" outlineLevel="3" x14ac:dyDescent="0.25">
      <c r="A478" s="105" t="s">
        <v>1753</v>
      </c>
      <c r="B478" s="105">
        <f t="shared" si="78"/>
        <v>6</v>
      </c>
      <c r="C478" s="105" t="s">
        <v>830</v>
      </c>
      <c r="D478" s="105" t="s">
        <v>829</v>
      </c>
      <c r="E478" s="26">
        <f t="shared" si="77"/>
        <v>0</v>
      </c>
      <c r="F478" s="26">
        <f t="shared" si="72"/>
        <v>-169052248.61000001</v>
      </c>
      <c r="G478" s="26">
        <f t="shared" si="73"/>
        <v>-87535301.609999999</v>
      </c>
      <c r="H478" s="83">
        <f t="shared" si="79"/>
        <v>-851445738.11000001</v>
      </c>
      <c r="I478" s="26">
        <f t="shared" si="74"/>
        <v>-842066199</v>
      </c>
      <c r="J478" s="83">
        <f t="shared" si="75"/>
        <v>-977174486.88999999</v>
      </c>
      <c r="K478" s="26">
        <f t="shared" si="76"/>
        <v>0</v>
      </c>
      <c r="L478" s="150"/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-220404918.61000001</v>
      </c>
      <c r="Z478" s="26">
        <v>-220404918.61000001</v>
      </c>
      <c r="AA478" s="26">
        <v>-220404918.61000001</v>
      </c>
      <c r="AB478" s="26">
        <v>-220404918.61000001</v>
      </c>
      <c r="AC478" s="26">
        <v>-220404918.61000001</v>
      </c>
      <c r="AD478" s="26">
        <v>-220404918.61000001</v>
      </c>
      <c r="AE478" s="26">
        <v>-220404918.61000001</v>
      </c>
      <c r="AF478" s="26">
        <v>-220404918.61000001</v>
      </c>
      <c r="AG478" s="26">
        <v>-220404918.61000001</v>
      </c>
      <c r="AH478" s="26">
        <v>-220404918.61000001</v>
      </c>
      <c r="AI478" s="26">
        <v>-220404918.61000001</v>
      </c>
      <c r="AJ478" s="26">
        <v>-169052248.61000001</v>
      </c>
      <c r="AK478" s="26">
        <v>-109486450.61</v>
      </c>
      <c r="AL478" s="26">
        <v>-134725743.61000001</v>
      </c>
      <c r="AM478" s="26">
        <v>-125079400.61</v>
      </c>
      <c r="AN478" s="26">
        <v>-133154601.61</v>
      </c>
      <c r="AO478" s="26">
        <v>-158612976.61000001</v>
      </c>
      <c r="AP478" s="26">
        <v>-175953851.61000001</v>
      </c>
      <c r="AQ478" s="26">
        <v>-184763170.61000001</v>
      </c>
      <c r="AR478" s="26">
        <v>-199640883.61000001</v>
      </c>
      <c r="AS478" s="26">
        <v>-212112743.61000001</v>
      </c>
      <c r="AT478" s="26">
        <v>-211053716.61000001</v>
      </c>
      <c r="AU478" s="26">
        <v>-219785985.61000001</v>
      </c>
      <c r="AV478" s="26">
        <v>-87535301.609999999</v>
      </c>
      <c r="AW478" s="26">
        <v>-86681568.680000007</v>
      </c>
      <c r="AX478" s="26">
        <v>-112823191.34999999</v>
      </c>
      <c r="AY478" s="26">
        <v>-148551175.34999999</v>
      </c>
      <c r="AZ478" s="26">
        <v>-144050299.34999999</v>
      </c>
      <c r="BA478" s="26">
        <v>-166118953.34999999</v>
      </c>
      <c r="BB478" s="26">
        <v>-319639103.26999998</v>
      </c>
      <c r="BC478" s="26">
        <v>-814998350.32000005</v>
      </c>
      <c r="BD478" s="26">
        <v>-842066199</v>
      </c>
      <c r="BE478" s="26">
        <v>-870169914.66999996</v>
      </c>
      <c r="BF478" s="26">
        <v>-874185634</v>
      </c>
      <c r="BG478" s="26">
        <v>-895791601.65999997</v>
      </c>
      <c r="BH478" s="26">
        <v>-851445738.11000001</v>
      </c>
      <c r="BI478" s="26">
        <v>-815020017.78999996</v>
      </c>
      <c r="BJ478" s="26">
        <v>-851045384.00999999</v>
      </c>
      <c r="BK478" s="26">
        <v>-856676137.66999996</v>
      </c>
      <c r="BL478" s="26">
        <v>-898009116</v>
      </c>
      <c r="BM478" s="26">
        <v>-941655734</v>
      </c>
      <c r="BN478" s="26">
        <v>-951641296.00999999</v>
      </c>
      <c r="BO478" s="26">
        <v>-961818345.00999999</v>
      </c>
      <c r="BP478" s="26">
        <v>-977174486.88999999</v>
      </c>
      <c r="BQ478" s="26"/>
      <c r="BR478" s="26"/>
      <c r="BS478" s="26"/>
      <c r="BT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</row>
    <row r="479" spans="1:85" hidden="1" outlineLevel="2" collapsed="1" x14ac:dyDescent="0.25">
      <c r="A479" s="103" t="s">
        <v>1753</v>
      </c>
      <c r="B479" s="103">
        <f t="shared" si="78"/>
        <v>4</v>
      </c>
      <c r="C479" s="103" t="s">
        <v>831</v>
      </c>
      <c r="D479" s="103" t="s">
        <v>832</v>
      </c>
      <c r="E479" s="104">
        <f t="shared" si="77"/>
        <v>-201586581.44999999</v>
      </c>
      <c r="F479" s="104">
        <f t="shared" si="72"/>
        <v>-278624478.74000001</v>
      </c>
      <c r="G479" s="104">
        <f t="shared" si="73"/>
        <v>-75300460.739999995</v>
      </c>
      <c r="H479" s="104">
        <f t="shared" si="79"/>
        <v>-21156315</v>
      </c>
      <c r="I479" s="104">
        <f t="shared" si="74"/>
        <v>11042346</v>
      </c>
      <c r="J479" s="104">
        <f t="shared" si="75"/>
        <v>-14803644</v>
      </c>
      <c r="K479" s="104">
        <f t="shared" si="76"/>
        <v>0</v>
      </c>
      <c r="L479" s="150"/>
      <c r="M479" s="104">
        <v>-120075397</v>
      </c>
      <c r="N479" s="104">
        <v>0</v>
      </c>
      <c r="O479" s="104">
        <v>0</v>
      </c>
      <c r="P479" s="104">
        <v>0</v>
      </c>
      <c r="Q479" s="104">
        <v>0</v>
      </c>
      <c r="R479" s="104">
        <v>0</v>
      </c>
      <c r="S479" s="104">
        <v>0</v>
      </c>
      <c r="T479" s="104">
        <v>0</v>
      </c>
      <c r="U479" s="104">
        <v>0</v>
      </c>
      <c r="V479" s="104">
        <v>0</v>
      </c>
      <c r="W479" s="104">
        <v>0</v>
      </c>
      <c r="X479" s="104">
        <v>-201586581.44999999</v>
      </c>
      <c r="Y479" s="104">
        <v>-245279559.19</v>
      </c>
      <c r="Z479" s="104">
        <v>-63787555.189999998</v>
      </c>
      <c r="AA479" s="104">
        <v>-63787555.189999998</v>
      </c>
      <c r="AB479" s="104">
        <v>-63787555.189999998</v>
      </c>
      <c r="AC479" s="104">
        <v>-63787555.189999998</v>
      </c>
      <c r="AD479" s="104">
        <v>-63787555.189999998</v>
      </c>
      <c r="AE479" s="104">
        <v>-63787555.189999998</v>
      </c>
      <c r="AF479" s="104">
        <v>-63787555.189999998</v>
      </c>
      <c r="AG479" s="104">
        <v>-63787555.189999998</v>
      </c>
      <c r="AH479" s="104">
        <v>-63787555.189999998</v>
      </c>
      <c r="AI479" s="104">
        <v>-63787555.189999998</v>
      </c>
      <c r="AJ479" s="104">
        <v>-278624478.74000001</v>
      </c>
      <c r="AK479" s="104">
        <v>-274142902.74000001</v>
      </c>
      <c r="AL479" s="104">
        <v>-117846673.73999999</v>
      </c>
      <c r="AM479" s="104">
        <v>-161032337.74000001</v>
      </c>
      <c r="AN479" s="104">
        <v>-197292923.74000001</v>
      </c>
      <c r="AO479" s="104">
        <v>-235138135.74000001</v>
      </c>
      <c r="AP479" s="104">
        <v>-169143932.74000001</v>
      </c>
      <c r="AQ479" s="104">
        <v>-203741842.74000001</v>
      </c>
      <c r="AR479" s="104">
        <v>-243252183.74000001</v>
      </c>
      <c r="AS479" s="104">
        <v>-278831412.74000001</v>
      </c>
      <c r="AT479" s="104">
        <v>-264511018.74000001</v>
      </c>
      <c r="AU479" s="104">
        <v>-260075993.74000001</v>
      </c>
      <c r="AV479" s="104">
        <v>-75300460.739999995</v>
      </c>
      <c r="AW479" s="104">
        <v>-9830743</v>
      </c>
      <c r="AX479" s="104">
        <v>21256611</v>
      </c>
      <c r="AY479" s="104">
        <v>21256611</v>
      </c>
      <c r="AZ479" s="104">
        <v>22585712</v>
      </c>
      <c r="BA479" s="104">
        <v>22585712</v>
      </c>
      <c r="BB479" s="104">
        <v>9315777</v>
      </c>
      <c r="BC479" s="104">
        <v>10979687</v>
      </c>
      <c r="BD479" s="104">
        <v>11042346</v>
      </c>
      <c r="BE479" s="104">
        <v>12869592</v>
      </c>
      <c r="BF479" s="104">
        <v>12869592</v>
      </c>
      <c r="BG479" s="104">
        <v>12869592</v>
      </c>
      <c r="BH479" s="104">
        <v>-21156315</v>
      </c>
      <c r="BI479" s="104">
        <v>-22242697</v>
      </c>
      <c r="BJ479" s="104">
        <v>-6145911</v>
      </c>
      <c r="BK479" s="104">
        <v>-9133669</v>
      </c>
      <c r="BL479" s="104">
        <v>-12121427</v>
      </c>
      <c r="BM479" s="104">
        <v>-15109185</v>
      </c>
      <c r="BN479" s="104">
        <v>-9810781</v>
      </c>
      <c r="BO479" s="104">
        <v>-11782613</v>
      </c>
      <c r="BP479" s="104">
        <v>-14803644</v>
      </c>
      <c r="BQ479" s="104"/>
      <c r="BR479" s="104"/>
      <c r="BS479" s="104"/>
      <c r="BT479" s="104"/>
      <c r="BV479" s="144"/>
      <c r="BW479" s="144"/>
      <c r="BX479" s="144"/>
      <c r="BY479" s="144"/>
      <c r="BZ479" s="144"/>
      <c r="CA479" s="144"/>
      <c r="CB479" s="144"/>
      <c r="CC479" s="144"/>
      <c r="CD479" s="144"/>
      <c r="CE479" s="144"/>
      <c r="CF479" s="144"/>
      <c r="CG479" s="144"/>
    </row>
    <row r="480" spans="1:85" hidden="1" outlineLevel="3" x14ac:dyDescent="0.25">
      <c r="A480" s="105" t="s">
        <v>1753</v>
      </c>
      <c r="B480" s="105">
        <f t="shared" si="78"/>
        <v>6</v>
      </c>
      <c r="C480" s="105" t="s">
        <v>833</v>
      </c>
      <c r="D480" s="105" t="s">
        <v>832</v>
      </c>
      <c r="E480" s="26">
        <f t="shared" si="77"/>
        <v>-201586581.44999999</v>
      </c>
      <c r="F480" s="26">
        <f t="shared" si="72"/>
        <v>-278624478.74000001</v>
      </c>
      <c r="G480" s="26">
        <f t="shared" si="73"/>
        <v>-75300460.739999995</v>
      </c>
      <c r="H480" s="26">
        <f t="shared" si="79"/>
        <v>-21156315</v>
      </c>
      <c r="I480" s="26">
        <f t="shared" si="74"/>
        <v>11042346</v>
      </c>
      <c r="J480" s="26">
        <f t="shared" si="75"/>
        <v>-14803644</v>
      </c>
      <c r="K480" s="26">
        <f t="shared" si="76"/>
        <v>0</v>
      </c>
      <c r="L480" s="150"/>
      <c r="M480" s="26">
        <v>-120075397</v>
      </c>
      <c r="N480" s="26">
        <v>0</v>
      </c>
      <c r="O480" s="26">
        <v>0</v>
      </c>
      <c r="P480" s="26">
        <v>0</v>
      </c>
      <c r="Q480" s="26">
        <v>0</v>
      </c>
      <c r="R480" s="26">
        <v>0</v>
      </c>
      <c r="S480" s="26">
        <v>0</v>
      </c>
      <c r="T480" s="26">
        <v>0</v>
      </c>
      <c r="U480" s="26">
        <v>0</v>
      </c>
      <c r="V480" s="26">
        <v>0</v>
      </c>
      <c r="W480" s="26">
        <v>0</v>
      </c>
      <c r="X480" s="26">
        <v>-201586581.44999999</v>
      </c>
      <c r="Y480" s="26">
        <v>-245279559.19</v>
      </c>
      <c r="Z480" s="26">
        <v>-63787555.189999998</v>
      </c>
      <c r="AA480" s="26">
        <v>-63787555.189999998</v>
      </c>
      <c r="AB480" s="26">
        <v>-63787555.189999998</v>
      </c>
      <c r="AC480" s="26">
        <v>-63787555.189999998</v>
      </c>
      <c r="AD480" s="26">
        <v>-63787555.189999998</v>
      </c>
      <c r="AE480" s="26">
        <v>-63787555.189999998</v>
      </c>
      <c r="AF480" s="26">
        <v>-63787555.189999998</v>
      </c>
      <c r="AG480" s="26">
        <v>-63787555.189999998</v>
      </c>
      <c r="AH480" s="26">
        <v>-63787555.189999998</v>
      </c>
      <c r="AI480" s="26">
        <v>-63787555.189999998</v>
      </c>
      <c r="AJ480" s="26">
        <v>-278624478.74000001</v>
      </c>
      <c r="AK480" s="26">
        <v>-274142902.74000001</v>
      </c>
      <c r="AL480" s="26">
        <v>-117846673.73999999</v>
      </c>
      <c r="AM480" s="26">
        <v>-161032337.74000001</v>
      </c>
      <c r="AN480" s="26">
        <v>-197292923.74000001</v>
      </c>
      <c r="AO480" s="26">
        <v>-235138135.74000001</v>
      </c>
      <c r="AP480" s="26">
        <v>-169143932.74000001</v>
      </c>
      <c r="AQ480" s="26">
        <v>-203741842.74000001</v>
      </c>
      <c r="AR480" s="26">
        <v>-243252183.74000001</v>
      </c>
      <c r="AS480" s="26">
        <v>-278831412.74000001</v>
      </c>
      <c r="AT480" s="26">
        <v>-264511018.74000001</v>
      </c>
      <c r="AU480" s="26">
        <v>-260075993.74000001</v>
      </c>
      <c r="AV480" s="26">
        <v>-75300460.739999995</v>
      </c>
      <c r="AW480" s="26">
        <v>-9830743</v>
      </c>
      <c r="AX480" s="26">
        <v>21256611</v>
      </c>
      <c r="AY480" s="26">
        <v>21256611</v>
      </c>
      <c r="AZ480" s="26">
        <v>22585712</v>
      </c>
      <c r="BA480" s="26">
        <v>22585712</v>
      </c>
      <c r="BB480" s="26">
        <v>9315777</v>
      </c>
      <c r="BC480" s="26">
        <v>10979687</v>
      </c>
      <c r="BD480" s="26">
        <v>11042346</v>
      </c>
      <c r="BE480" s="26">
        <v>12869592</v>
      </c>
      <c r="BF480" s="26">
        <v>12869592</v>
      </c>
      <c r="BG480" s="26">
        <v>12869592</v>
      </c>
      <c r="BH480" s="26">
        <v>-21156315</v>
      </c>
      <c r="BI480" s="26">
        <v>-22242697</v>
      </c>
      <c r="BJ480" s="26">
        <v>-6145911</v>
      </c>
      <c r="BK480" s="26">
        <v>-9133669</v>
      </c>
      <c r="BL480" s="26">
        <v>-12121427</v>
      </c>
      <c r="BM480" s="26">
        <v>-15109185</v>
      </c>
      <c r="BN480" s="26">
        <v>-9810781</v>
      </c>
      <c r="BO480" s="26">
        <v>-11782613</v>
      </c>
      <c r="BP480" s="26">
        <v>-14803644</v>
      </c>
      <c r="BQ480" s="26"/>
      <c r="BR480" s="26"/>
      <c r="BS480" s="26"/>
      <c r="BT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</row>
    <row r="481" spans="1:85" hidden="1" outlineLevel="3" x14ac:dyDescent="0.25">
      <c r="A481" s="106" t="s">
        <v>1753</v>
      </c>
      <c r="B481" s="106">
        <f t="shared" si="78"/>
        <v>8</v>
      </c>
      <c r="C481" s="106" t="s">
        <v>834</v>
      </c>
      <c r="D481" s="106" t="s">
        <v>835</v>
      </c>
      <c r="E481" s="107">
        <f t="shared" si="77"/>
        <v>0</v>
      </c>
      <c r="F481" s="107">
        <f t="shared" si="72"/>
        <v>1863966</v>
      </c>
      <c r="G481" s="107">
        <f t="shared" si="73"/>
        <v>12363167</v>
      </c>
      <c r="H481" s="108">
        <f t="shared" si="79"/>
        <v>0</v>
      </c>
      <c r="I481" s="108">
        <f t="shared" si="74"/>
        <v>223424</v>
      </c>
      <c r="J481" s="108">
        <f t="shared" si="75"/>
        <v>-2747636</v>
      </c>
      <c r="K481" s="108">
        <f t="shared" si="76"/>
        <v>0</v>
      </c>
      <c r="L481" s="150"/>
      <c r="M481" s="108">
        <v>0</v>
      </c>
      <c r="N481" s="108">
        <v>0</v>
      </c>
      <c r="O481" s="108">
        <v>0</v>
      </c>
      <c r="P481" s="108">
        <v>0</v>
      </c>
      <c r="Q481" s="108">
        <v>0</v>
      </c>
      <c r="R481" s="108">
        <v>0</v>
      </c>
      <c r="S481" s="108">
        <v>0</v>
      </c>
      <c r="T481" s="108">
        <v>0</v>
      </c>
      <c r="U481" s="108">
        <v>0</v>
      </c>
      <c r="V481" s="108">
        <v>0</v>
      </c>
      <c r="W481" s="108">
        <v>0</v>
      </c>
      <c r="X481" s="108">
        <v>0</v>
      </c>
      <c r="Y481" s="108">
        <v>0</v>
      </c>
      <c r="Z481" s="108">
        <v>0</v>
      </c>
      <c r="AA481" s="108">
        <v>0</v>
      </c>
      <c r="AB481" s="108">
        <v>0</v>
      </c>
      <c r="AC481" s="108">
        <v>0</v>
      </c>
      <c r="AD481" s="108">
        <v>0</v>
      </c>
      <c r="AE481" s="108">
        <v>0</v>
      </c>
      <c r="AF481" s="108">
        <v>0</v>
      </c>
      <c r="AG481" s="108">
        <v>0</v>
      </c>
      <c r="AH481" s="108">
        <v>0</v>
      </c>
      <c r="AI481" s="108">
        <v>0</v>
      </c>
      <c r="AJ481" s="108">
        <v>1863966</v>
      </c>
      <c r="AK481" s="108">
        <v>-16794014</v>
      </c>
      <c r="AL481" s="108">
        <v>-36978497</v>
      </c>
      <c r="AM481" s="108">
        <v>-57306344</v>
      </c>
      <c r="AN481" s="108">
        <v>-73415768</v>
      </c>
      <c r="AO481" s="108">
        <v>-88119338</v>
      </c>
      <c r="AP481" s="108">
        <v>5187380</v>
      </c>
      <c r="AQ481" s="108">
        <v>-14090748</v>
      </c>
      <c r="AR481" s="108">
        <v>-32171434</v>
      </c>
      <c r="AS481" s="108">
        <v>-48928485</v>
      </c>
      <c r="AT481" s="108">
        <v>-46837373</v>
      </c>
      <c r="AU481" s="108">
        <v>-45564930</v>
      </c>
      <c r="AV481" s="108">
        <v>12363167</v>
      </c>
      <c r="AW481" s="108">
        <v>12379871</v>
      </c>
      <c r="AX481" s="108">
        <v>12616671</v>
      </c>
      <c r="AY481" s="108">
        <v>12616671</v>
      </c>
      <c r="AZ481" s="108">
        <v>13269935</v>
      </c>
      <c r="BA481" s="108">
        <v>13269935</v>
      </c>
      <c r="BB481" s="108">
        <v>0</v>
      </c>
      <c r="BC481" s="108">
        <v>193868</v>
      </c>
      <c r="BD481" s="108">
        <v>223424</v>
      </c>
      <c r="BE481" s="108">
        <v>598702</v>
      </c>
      <c r="BF481" s="108">
        <v>598702</v>
      </c>
      <c r="BG481" s="108">
        <v>598702</v>
      </c>
      <c r="BH481" s="108">
        <v>0</v>
      </c>
      <c r="BI481" s="108">
        <v>-1581665</v>
      </c>
      <c r="BJ481" s="108">
        <v>-2899014</v>
      </c>
      <c r="BK481" s="108">
        <v>-4308301</v>
      </c>
      <c r="BL481" s="108">
        <v>-5717588</v>
      </c>
      <c r="BM481" s="108">
        <v>-7126875</v>
      </c>
      <c r="BN481" s="108">
        <v>-250000</v>
      </c>
      <c r="BO481" s="108">
        <v>-1322655</v>
      </c>
      <c r="BP481" s="108">
        <v>-2747636</v>
      </c>
      <c r="BQ481" s="108"/>
      <c r="BR481" s="108"/>
      <c r="BS481" s="108"/>
      <c r="BT481" s="108"/>
      <c r="BV481" s="108"/>
      <c r="BW481" s="108"/>
      <c r="BX481" s="108"/>
      <c r="BY481" s="108"/>
      <c r="BZ481" s="108"/>
      <c r="CA481" s="108"/>
      <c r="CB481" s="108"/>
      <c r="CC481" s="108"/>
      <c r="CD481" s="108"/>
      <c r="CE481" s="108"/>
      <c r="CF481" s="108"/>
      <c r="CG481" s="108"/>
    </row>
    <row r="482" spans="1:85" hidden="1" outlineLevel="3" x14ac:dyDescent="0.25">
      <c r="A482" s="106" t="s">
        <v>1753</v>
      </c>
      <c r="B482" s="106">
        <f t="shared" si="78"/>
        <v>8</v>
      </c>
      <c r="C482" s="106" t="s">
        <v>836</v>
      </c>
      <c r="D482" s="106" t="s">
        <v>837</v>
      </c>
      <c r="E482" s="107">
        <f t="shared" si="77"/>
        <v>-201586581.44999999</v>
      </c>
      <c r="F482" s="107">
        <f t="shared" si="72"/>
        <v>-229257976</v>
      </c>
      <c r="G482" s="107">
        <f t="shared" si="73"/>
        <v>-31948711</v>
      </c>
      <c r="H482" s="108">
        <f t="shared" si="79"/>
        <v>-21156315</v>
      </c>
      <c r="I482" s="108">
        <f t="shared" si="74"/>
        <v>10818922</v>
      </c>
      <c r="J482" s="108">
        <f t="shared" si="75"/>
        <v>-12056008</v>
      </c>
      <c r="K482" s="108">
        <f t="shared" si="76"/>
        <v>0</v>
      </c>
      <c r="L482" s="150"/>
      <c r="M482" s="108">
        <v>-120075397</v>
      </c>
      <c r="N482" s="108">
        <v>0</v>
      </c>
      <c r="O482" s="108">
        <v>0</v>
      </c>
      <c r="P482" s="108">
        <v>0</v>
      </c>
      <c r="Q482" s="108">
        <v>0</v>
      </c>
      <c r="R482" s="108">
        <v>0</v>
      </c>
      <c r="S482" s="108">
        <v>0</v>
      </c>
      <c r="T482" s="108">
        <v>0</v>
      </c>
      <c r="U482" s="108">
        <v>0</v>
      </c>
      <c r="V482" s="108">
        <v>0</v>
      </c>
      <c r="W482" s="108">
        <v>0</v>
      </c>
      <c r="X482" s="108">
        <v>-201586581.44999999</v>
      </c>
      <c r="Y482" s="108">
        <v>-181492002.44999999</v>
      </c>
      <c r="Z482" s="108">
        <v>1.55</v>
      </c>
      <c r="AA482" s="108">
        <v>1.55</v>
      </c>
      <c r="AB482" s="108">
        <v>1.55</v>
      </c>
      <c r="AC482" s="108">
        <v>1.55</v>
      </c>
      <c r="AD482" s="108">
        <v>1.55</v>
      </c>
      <c r="AE482" s="108">
        <v>1.55</v>
      </c>
      <c r="AF482" s="108">
        <v>1.55</v>
      </c>
      <c r="AG482" s="108">
        <v>1.55</v>
      </c>
      <c r="AH482" s="108">
        <v>1.55</v>
      </c>
      <c r="AI482" s="108">
        <v>1.55</v>
      </c>
      <c r="AJ482" s="108">
        <v>-229257976</v>
      </c>
      <c r="AK482" s="108">
        <v>-221281304</v>
      </c>
      <c r="AL482" s="108">
        <v>-39780892</v>
      </c>
      <c r="AM482" s="108">
        <v>-62644536</v>
      </c>
      <c r="AN482" s="108">
        <v>-81133361</v>
      </c>
      <c r="AO482" s="108">
        <v>-98023724</v>
      </c>
      <c r="AP482" s="108">
        <v>-119631897</v>
      </c>
      <c r="AQ482" s="108">
        <v>-134010197</v>
      </c>
      <c r="AR482" s="108">
        <v>-151773826</v>
      </c>
      <c r="AS482" s="108">
        <v>-168655136</v>
      </c>
      <c r="AT482" s="108">
        <v>-161958729</v>
      </c>
      <c r="AU482" s="108">
        <v>-158796147</v>
      </c>
      <c r="AV482" s="108">
        <v>-31948711</v>
      </c>
      <c r="AW482" s="108">
        <v>-22210614</v>
      </c>
      <c r="AX482" s="108">
        <v>8639940</v>
      </c>
      <c r="AY482" s="108">
        <v>8639940</v>
      </c>
      <c r="AZ482" s="108">
        <v>9315777</v>
      </c>
      <c r="BA482" s="108">
        <v>9315777</v>
      </c>
      <c r="BB482" s="108">
        <v>9315777</v>
      </c>
      <c r="BC482" s="108">
        <v>10785819</v>
      </c>
      <c r="BD482" s="108">
        <v>10818922</v>
      </c>
      <c r="BE482" s="108">
        <v>12270890</v>
      </c>
      <c r="BF482" s="108">
        <v>12270890</v>
      </c>
      <c r="BG482" s="108">
        <v>12270890</v>
      </c>
      <c r="BH482" s="108">
        <v>-21156315</v>
      </c>
      <c r="BI482" s="108">
        <v>-20661032</v>
      </c>
      <c r="BJ482" s="108">
        <v>-3246897</v>
      </c>
      <c r="BK482" s="108">
        <v>-4825368</v>
      </c>
      <c r="BL482" s="108">
        <v>-6403839</v>
      </c>
      <c r="BM482" s="108">
        <v>-7982310</v>
      </c>
      <c r="BN482" s="108">
        <v>-9560781</v>
      </c>
      <c r="BO482" s="108">
        <v>-10459958</v>
      </c>
      <c r="BP482" s="108">
        <v>-12056008</v>
      </c>
      <c r="BQ482" s="108"/>
      <c r="BR482" s="108"/>
      <c r="BS482" s="108"/>
      <c r="BT482" s="108"/>
      <c r="BV482" s="108"/>
      <c r="BW482" s="108"/>
      <c r="BX482" s="108"/>
      <c r="BY482" s="108"/>
      <c r="BZ482" s="108"/>
      <c r="CA482" s="108"/>
      <c r="CB482" s="108"/>
      <c r="CC482" s="108"/>
      <c r="CD482" s="108"/>
      <c r="CE482" s="108"/>
      <c r="CF482" s="108"/>
      <c r="CG482" s="108"/>
    </row>
    <row r="483" spans="1:85" hidden="1" outlineLevel="3" x14ac:dyDescent="0.25">
      <c r="A483" s="106" t="s">
        <v>1753</v>
      </c>
      <c r="B483" s="106">
        <f t="shared" si="78"/>
        <v>8</v>
      </c>
      <c r="C483" s="106" t="s">
        <v>838</v>
      </c>
      <c r="D483" s="106" t="s">
        <v>839</v>
      </c>
      <c r="E483" s="107">
        <f t="shared" si="77"/>
        <v>0</v>
      </c>
      <c r="F483" s="107">
        <f t="shared" si="72"/>
        <v>-51230468.740000002</v>
      </c>
      <c r="G483" s="107">
        <f t="shared" si="73"/>
        <v>-55714916.740000002</v>
      </c>
      <c r="H483" s="108">
        <f t="shared" si="79"/>
        <v>0</v>
      </c>
      <c r="I483" s="108">
        <f t="shared" si="74"/>
        <v>0</v>
      </c>
      <c r="J483" s="108">
        <f t="shared" si="75"/>
        <v>0</v>
      </c>
      <c r="K483" s="108">
        <f t="shared" si="76"/>
        <v>0</v>
      </c>
      <c r="L483" s="150"/>
      <c r="M483" s="108">
        <v>0</v>
      </c>
      <c r="N483" s="108">
        <v>0</v>
      </c>
      <c r="O483" s="108">
        <v>0</v>
      </c>
      <c r="P483" s="108">
        <v>0</v>
      </c>
      <c r="Q483" s="108">
        <v>0</v>
      </c>
      <c r="R483" s="108">
        <v>0</v>
      </c>
      <c r="S483" s="108">
        <v>0</v>
      </c>
      <c r="T483" s="108">
        <v>0</v>
      </c>
      <c r="U483" s="108">
        <v>0</v>
      </c>
      <c r="V483" s="108">
        <v>0</v>
      </c>
      <c r="W483" s="108">
        <v>0</v>
      </c>
      <c r="X483" s="108">
        <v>0</v>
      </c>
      <c r="Y483" s="108">
        <v>-63787556.740000002</v>
      </c>
      <c r="Z483" s="108">
        <v>-63787556.740000002</v>
      </c>
      <c r="AA483" s="108">
        <v>-63787556.740000002</v>
      </c>
      <c r="AB483" s="108">
        <v>-63787556.740000002</v>
      </c>
      <c r="AC483" s="108">
        <v>-63787556.740000002</v>
      </c>
      <c r="AD483" s="108">
        <v>-63787556.740000002</v>
      </c>
      <c r="AE483" s="108">
        <v>-63787556.740000002</v>
      </c>
      <c r="AF483" s="108">
        <v>-63787556.740000002</v>
      </c>
      <c r="AG483" s="108">
        <v>-63787556.740000002</v>
      </c>
      <c r="AH483" s="108">
        <v>-63787556.740000002</v>
      </c>
      <c r="AI483" s="108">
        <v>-63787556.740000002</v>
      </c>
      <c r="AJ483" s="108">
        <v>-51230468.740000002</v>
      </c>
      <c r="AK483" s="108">
        <v>-36067584.740000002</v>
      </c>
      <c r="AL483" s="108">
        <v>-41087284.740000002</v>
      </c>
      <c r="AM483" s="108">
        <v>-41081457.740000002</v>
      </c>
      <c r="AN483" s="108">
        <v>-42743794.740000002</v>
      </c>
      <c r="AO483" s="108">
        <v>-48995073.740000002</v>
      </c>
      <c r="AP483" s="108">
        <v>-54699415.740000002</v>
      </c>
      <c r="AQ483" s="108">
        <v>-55640897.740000002</v>
      </c>
      <c r="AR483" s="108">
        <v>-59306923.740000002</v>
      </c>
      <c r="AS483" s="108">
        <v>-61247791.740000002</v>
      </c>
      <c r="AT483" s="108">
        <v>-55714916.740000002</v>
      </c>
      <c r="AU483" s="108">
        <v>-55714916.740000002</v>
      </c>
      <c r="AV483" s="108">
        <v>-55714916.740000002</v>
      </c>
      <c r="AW483" s="108">
        <v>0</v>
      </c>
      <c r="AX483" s="108">
        <v>0</v>
      </c>
      <c r="AY483" s="108">
        <v>0</v>
      </c>
      <c r="AZ483" s="108">
        <v>0</v>
      </c>
      <c r="BA483" s="108">
        <v>0</v>
      </c>
      <c r="BB483" s="108">
        <v>0</v>
      </c>
      <c r="BC483" s="108">
        <v>0</v>
      </c>
      <c r="BD483" s="108">
        <v>0</v>
      </c>
      <c r="BE483" s="108">
        <v>0</v>
      </c>
      <c r="BF483" s="108">
        <v>0</v>
      </c>
      <c r="BG483" s="108">
        <v>0</v>
      </c>
      <c r="BH483" s="108">
        <v>0</v>
      </c>
      <c r="BI483" s="108">
        <v>0</v>
      </c>
      <c r="BJ483" s="108">
        <v>0</v>
      </c>
      <c r="BK483" s="108">
        <v>0</v>
      </c>
      <c r="BL483" s="108">
        <v>0</v>
      </c>
      <c r="BM483" s="108">
        <v>0</v>
      </c>
      <c r="BN483" s="108">
        <v>0</v>
      </c>
      <c r="BO483" s="108">
        <v>0</v>
      </c>
      <c r="BP483" s="108">
        <v>0</v>
      </c>
      <c r="BQ483" s="108"/>
      <c r="BR483" s="108"/>
      <c r="BS483" s="108"/>
      <c r="BT483" s="108"/>
      <c r="BV483" s="108"/>
      <c r="BW483" s="108"/>
      <c r="BX483" s="108"/>
      <c r="BY483" s="108"/>
      <c r="BZ483" s="108"/>
      <c r="CA483" s="108"/>
      <c r="CB483" s="108"/>
      <c r="CC483" s="108"/>
      <c r="CD483" s="108"/>
      <c r="CE483" s="108"/>
      <c r="CF483" s="108"/>
      <c r="CG483" s="108"/>
    </row>
    <row r="484" spans="1:85" hidden="1" outlineLevel="2" collapsed="1" x14ac:dyDescent="0.25">
      <c r="A484" s="103" t="s">
        <v>1753</v>
      </c>
      <c r="B484" s="103">
        <f t="shared" si="78"/>
        <v>4</v>
      </c>
      <c r="C484" s="103" t="s">
        <v>840</v>
      </c>
      <c r="D484" s="103" t="s">
        <v>841</v>
      </c>
      <c r="E484" s="104">
        <f t="shared" si="77"/>
        <v>0</v>
      </c>
      <c r="F484" s="104">
        <f t="shared" si="72"/>
        <v>0</v>
      </c>
      <c r="G484" s="104">
        <f t="shared" si="73"/>
        <v>0</v>
      </c>
      <c r="H484" s="104">
        <f t="shared" si="79"/>
        <v>0</v>
      </c>
      <c r="I484" s="104">
        <f t="shared" si="74"/>
        <v>0</v>
      </c>
      <c r="J484" s="104">
        <f t="shared" si="75"/>
        <v>0</v>
      </c>
      <c r="K484" s="104">
        <f t="shared" si="76"/>
        <v>0</v>
      </c>
      <c r="L484" s="150"/>
      <c r="M484" s="104">
        <v>0</v>
      </c>
      <c r="N484" s="104">
        <v>0</v>
      </c>
      <c r="O484" s="104">
        <v>0</v>
      </c>
      <c r="P484" s="104">
        <v>0</v>
      </c>
      <c r="Q484" s="104">
        <v>0</v>
      </c>
      <c r="R484" s="104">
        <v>0</v>
      </c>
      <c r="S484" s="104">
        <v>0</v>
      </c>
      <c r="T484" s="104">
        <v>0</v>
      </c>
      <c r="U484" s="104">
        <v>0</v>
      </c>
      <c r="V484" s="104">
        <v>0</v>
      </c>
      <c r="W484" s="104">
        <v>0</v>
      </c>
      <c r="X484" s="104">
        <v>0</v>
      </c>
      <c r="Y484" s="104">
        <v>0</v>
      </c>
      <c r="Z484" s="104">
        <v>0</v>
      </c>
      <c r="AA484" s="104">
        <v>0</v>
      </c>
      <c r="AB484" s="104">
        <v>0</v>
      </c>
      <c r="AC484" s="104">
        <v>0</v>
      </c>
      <c r="AD484" s="104">
        <v>0</v>
      </c>
      <c r="AE484" s="104">
        <v>0</v>
      </c>
      <c r="AF484" s="104">
        <v>0</v>
      </c>
      <c r="AG484" s="104">
        <v>0</v>
      </c>
      <c r="AH484" s="104">
        <v>0</v>
      </c>
      <c r="AI484" s="104">
        <v>0</v>
      </c>
      <c r="AJ484" s="104">
        <v>0</v>
      </c>
      <c r="AK484" s="104">
        <v>0</v>
      </c>
      <c r="AL484" s="104">
        <v>0</v>
      </c>
      <c r="AM484" s="104">
        <v>0</v>
      </c>
      <c r="AN484" s="104">
        <v>0</v>
      </c>
      <c r="AO484" s="104">
        <v>0</v>
      </c>
      <c r="AP484" s="104">
        <v>0</v>
      </c>
      <c r="AQ484" s="104">
        <v>0</v>
      </c>
      <c r="AR484" s="104">
        <v>0</v>
      </c>
      <c r="AS484" s="104">
        <v>0</v>
      </c>
      <c r="AT484" s="104">
        <v>0</v>
      </c>
      <c r="AU484" s="104">
        <v>0</v>
      </c>
      <c r="AV484" s="104">
        <v>0</v>
      </c>
      <c r="AW484" s="104">
        <v>0</v>
      </c>
      <c r="AX484" s="104">
        <v>0</v>
      </c>
      <c r="AY484" s="104">
        <v>0</v>
      </c>
      <c r="AZ484" s="104">
        <v>0</v>
      </c>
      <c r="BA484" s="104">
        <v>0</v>
      </c>
      <c r="BB484" s="104">
        <v>0</v>
      </c>
      <c r="BC484" s="104">
        <v>0</v>
      </c>
      <c r="BD484" s="104">
        <v>0</v>
      </c>
      <c r="BE484" s="104">
        <v>0</v>
      </c>
      <c r="BF484" s="104">
        <v>0</v>
      </c>
      <c r="BG484" s="104">
        <v>0</v>
      </c>
      <c r="BH484" s="104">
        <v>0</v>
      </c>
      <c r="BI484" s="104">
        <v>0</v>
      </c>
      <c r="BJ484" s="104">
        <v>0</v>
      </c>
      <c r="BK484" s="104">
        <v>0</v>
      </c>
      <c r="BL484" s="104">
        <v>0</v>
      </c>
      <c r="BM484" s="104">
        <v>0</v>
      </c>
      <c r="BN484" s="104">
        <v>0</v>
      </c>
      <c r="BO484" s="104">
        <v>0</v>
      </c>
      <c r="BP484" s="104">
        <v>0</v>
      </c>
      <c r="BQ484" s="104"/>
      <c r="BR484" s="104"/>
      <c r="BS484" s="104"/>
      <c r="BT484" s="104"/>
      <c r="BV484" s="144"/>
      <c r="BW484" s="144"/>
      <c r="BX484" s="144"/>
      <c r="BY484" s="144"/>
      <c r="BZ484" s="144"/>
      <c r="CA484" s="144"/>
      <c r="CB484" s="144"/>
      <c r="CC484" s="144"/>
      <c r="CD484" s="144"/>
      <c r="CE484" s="144"/>
      <c r="CF484" s="144"/>
      <c r="CG484" s="144"/>
    </row>
    <row r="485" spans="1:85" hidden="1" outlineLevel="3" x14ac:dyDescent="0.25">
      <c r="A485" s="105" t="s">
        <v>1753</v>
      </c>
      <c r="B485" s="105">
        <f t="shared" si="78"/>
        <v>6</v>
      </c>
      <c r="C485" s="105" t="s">
        <v>842</v>
      </c>
      <c r="D485" s="105" t="s">
        <v>843</v>
      </c>
      <c r="E485" s="26">
        <f t="shared" si="77"/>
        <v>0</v>
      </c>
      <c r="F485" s="26">
        <f t="shared" si="72"/>
        <v>0</v>
      </c>
      <c r="G485" s="26">
        <f t="shared" si="73"/>
        <v>0</v>
      </c>
      <c r="H485" s="26">
        <f t="shared" si="79"/>
        <v>0</v>
      </c>
      <c r="I485" s="26">
        <f t="shared" si="74"/>
        <v>0</v>
      </c>
      <c r="J485" s="26">
        <f t="shared" si="75"/>
        <v>0</v>
      </c>
      <c r="K485" s="26">
        <f t="shared" si="76"/>
        <v>0</v>
      </c>
      <c r="L485" s="150"/>
      <c r="M485" s="26">
        <v>0</v>
      </c>
      <c r="N485" s="26">
        <v>0</v>
      </c>
      <c r="O485" s="26">
        <v>0</v>
      </c>
      <c r="P485" s="26">
        <v>0</v>
      </c>
      <c r="Q485" s="26">
        <v>0</v>
      </c>
      <c r="R485" s="26">
        <v>0</v>
      </c>
      <c r="S485" s="26">
        <v>0</v>
      </c>
      <c r="T485" s="26">
        <v>0</v>
      </c>
      <c r="U485" s="26">
        <v>0</v>
      </c>
      <c r="V485" s="26">
        <v>0</v>
      </c>
      <c r="W485" s="26">
        <v>0</v>
      </c>
      <c r="X485" s="26">
        <v>0</v>
      </c>
      <c r="Y485" s="26">
        <v>0</v>
      </c>
      <c r="Z485" s="26">
        <v>0</v>
      </c>
      <c r="AA485" s="26">
        <v>0</v>
      </c>
      <c r="AB485" s="26">
        <v>0</v>
      </c>
      <c r="AC485" s="26">
        <v>0</v>
      </c>
      <c r="AD485" s="26">
        <v>0</v>
      </c>
      <c r="AE485" s="26">
        <v>0</v>
      </c>
      <c r="AF485" s="26">
        <v>0</v>
      </c>
      <c r="AG485" s="26">
        <v>0</v>
      </c>
      <c r="AH485" s="26">
        <v>0</v>
      </c>
      <c r="AI485" s="26">
        <v>0</v>
      </c>
      <c r="AJ485" s="26">
        <v>0</v>
      </c>
      <c r="AK485" s="26">
        <v>0</v>
      </c>
      <c r="AL485" s="26">
        <v>0</v>
      </c>
      <c r="AM485" s="26">
        <v>0</v>
      </c>
      <c r="AN485" s="26">
        <v>0</v>
      </c>
      <c r="AO485" s="26">
        <v>0</v>
      </c>
      <c r="AP485" s="26">
        <v>0</v>
      </c>
      <c r="AQ485" s="26">
        <v>0</v>
      </c>
      <c r="AR485" s="26">
        <v>0</v>
      </c>
      <c r="AS485" s="26">
        <v>0</v>
      </c>
      <c r="AT485" s="26">
        <v>0</v>
      </c>
      <c r="AU485" s="26">
        <v>0</v>
      </c>
      <c r="AV485" s="26">
        <v>0</v>
      </c>
      <c r="AW485" s="26">
        <v>0</v>
      </c>
      <c r="AX485" s="26">
        <v>0</v>
      </c>
      <c r="AY485" s="26">
        <v>0</v>
      </c>
      <c r="AZ485" s="26">
        <v>0</v>
      </c>
      <c r="BA485" s="26">
        <v>0</v>
      </c>
      <c r="BB485" s="26">
        <v>0</v>
      </c>
      <c r="BC485" s="26">
        <v>0</v>
      </c>
      <c r="BD485" s="26">
        <v>0</v>
      </c>
      <c r="BE485" s="26">
        <v>0</v>
      </c>
      <c r="BF485" s="26">
        <v>0</v>
      </c>
      <c r="BG485" s="26">
        <v>0</v>
      </c>
      <c r="BH485" s="26">
        <v>0</v>
      </c>
      <c r="BI485" s="26">
        <v>0</v>
      </c>
      <c r="BJ485" s="26">
        <v>0</v>
      </c>
      <c r="BK485" s="26">
        <v>0</v>
      </c>
      <c r="BL485" s="26">
        <v>0</v>
      </c>
      <c r="BM485" s="26">
        <v>0</v>
      </c>
      <c r="BN485" s="26">
        <v>0</v>
      </c>
      <c r="BO485" s="26">
        <v>0</v>
      </c>
      <c r="BP485" s="26">
        <v>0</v>
      </c>
      <c r="BQ485" s="26"/>
      <c r="BR485" s="26"/>
      <c r="BS485" s="26"/>
      <c r="BT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</row>
    <row r="486" spans="1:85" hidden="1" outlineLevel="2" collapsed="1" x14ac:dyDescent="0.25">
      <c r="A486" s="103" t="s">
        <v>1753</v>
      </c>
      <c r="B486" s="103">
        <f t="shared" si="78"/>
        <v>4</v>
      </c>
      <c r="C486" s="103" t="s">
        <v>844</v>
      </c>
      <c r="D486" s="103" t="s">
        <v>845</v>
      </c>
      <c r="E486" s="104">
        <f t="shared" si="77"/>
        <v>0</v>
      </c>
      <c r="F486" s="104">
        <f t="shared" si="72"/>
        <v>0</v>
      </c>
      <c r="G486" s="104">
        <f t="shared" si="73"/>
        <v>0</v>
      </c>
      <c r="H486" s="104">
        <f t="shared" si="79"/>
        <v>0</v>
      </c>
      <c r="I486" s="104">
        <f t="shared" si="74"/>
        <v>0</v>
      </c>
      <c r="J486" s="104">
        <f t="shared" si="75"/>
        <v>0</v>
      </c>
      <c r="K486" s="104">
        <f t="shared" si="76"/>
        <v>0</v>
      </c>
      <c r="L486" s="150"/>
      <c r="M486" s="104">
        <v>0</v>
      </c>
      <c r="N486" s="104">
        <v>0</v>
      </c>
      <c r="O486" s="104">
        <v>0</v>
      </c>
      <c r="P486" s="104">
        <v>0</v>
      </c>
      <c r="Q486" s="104">
        <v>0</v>
      </c>
      <c r="R486" s="104">
        <v>0</v>
      </c>
      <c r="S486" s="104">
        <v>0</v>
      </c>
      <c r="T486" s="104">
        <v>0</v>
      </c>
      <c r="U486" s="104">
        <v>0</v>
      </c>
      <c r="V486" s="104">
        <v>0</v>
      </c>
      <c r="W486" s="104">
        <v>0</v>
      </c>
      <c r="X486" s="104">
        <v>0</v>
      </c>
      <c r="Y486" s="104">
        <v>0</v>
      </c>
      <c r="Z486" s="104">
        <v>0</v>
      </c>
      <c r="AA486" s="104">
        <v>0</v>
      </c>
      <c r="AB486" s="104">
        <v>0</v>
      </c>
      <c r="AC486" s="104">
        <v>0</v>
      </c>
      <c r="AD486" s="104">
        <v>0</v>
      </c>
      <c r="AE486" s="104">
        <v>0</v>
      </c>
      <c r="AF486" s="104">
        <v>0</v>
      </c>
      <c r="AG486" s="104">
        <v>0</v>
      </c>
      <c r="AH486" s="104">
        <v>0</v>
      </c>
      <c r="AI486" s="104">
        <v>0</v>
      </c>
      <c r="AJ486" s="104">
        <v>0</v>
      </c>
      <c r="AK486" s="104">
        <v>0</v>
      </c>
      <c r="AL486" s="104">
        <v>0</v>
      </c>
      <c r="AM486" s="104">
        <v>0</v>
      </c>
      <c r="AN486" s="104">
        <v>0</v>
      </c>
      <c r="AO486" s="104">
        <v>0</v>
      </c>
      <c r="AP486" s="104">
        <v>0</v>
      </c>
      <c r="AQ486" s="104">
        <v>0</v>
      </c>
      <c r="AR486" s="104">
        <v>0</v>
      </c>
      <c r="AS486" s="104">
        <v>0</v>
      </c>
      <c r="AT486" s="104">
        <v>0</v>
      </c>
      <c r="AU486" s="104">
        <v>0</v>
      </c>
      <c r="AV486" s="104">
        <v>0</v>
      </c>
      <c r="AW486" s="104">
        <v>0</v>
      </c>
      <c r="AX486" s="104">
        <v>0</v>
      </c>
      <c r="AY486" s="104">
        <v>0</v>
      </c>
      <c r="AZ486" s="104">
        <v>0</v>
      </c>
      <c r="BA486" s="104">
        <v>0</v>
      </c>
      <c r="BB486" s="104">
        <v>0</v>
      </c>
      <c r="BC486" s="104">
        <v>0</v>
      </c>
      <c r="BD486" s="104">
        <v>0</v>
      </c>
      <c r="BE486" s="104">
        <v>0</v>
      </c>
      <c r="BF486" s="104">
        <v>0</v>
      </c>
      <c r="BG486" s="104">
        <v>0</v>
      </c>
      <c r="BH486" s="104">
        <v>0</v>
      </c>
      <c r="BI486" s="104">
        <v>0</v>
      </c>
      <c r="BJ486" s="104">
        <v>0</v>
      </c>
      <c r="BK486" s="104">
        <v>0</v>
      </c>
      <c r="BL486" s="104">
        <v>0</v>
      </c>
      <c r="BM486" s="104">
        <v>0</v>
      </c>
      <c r="BN486" s="104">
        <v>0</v>
      </c>
      <c r="BO486" s="104">
        <v>0</v>
      </c>
      <c r="BP486" s="104">
        <v>0</v>
      </c>
      <c r="BQ486" s="104"/>
      <c r="BR486" s="104"/>
      <c r="BS486" s="104"/>
      <c r="BT486" s="104"/>
      <c r="BV486" s="144"/>
      <c r="BW486" s="144"/>
      <c r="BX486" s="144"/>
      <c r="BY486" s="144"/>
      <c r="BZ486" s="144"/>
      <c r="CA486" s="144"/>
      <c r="CB486" s="144"/>
      <c r="CC486" s="144"/>
      <c r="CD486" s="144"/>
      <c r="CE486" s="144"/>
      <c r="CF486" s="144"/>
      <c r="CG486" s="144"/>
    </row>
    <row r="487" spans="1:85" hidden="1" outlineLevel="3" x14ac:dyDescent="0.25">
      <c r="A487" s="105" t="s">
        <v>1753</v>
      </c>
      <c r="B487" s="105">
        <f t="shared" si="78"/>
        <v>6</v>
      </c>
      <c r="C487" s="105" t="s">
        <v>846</v>
      </c>
      <c r="D487" s="105" t="s">
        <v>847</v>
      </c>
      <c r="E487" s="26">
        <f t="shared" si="77"/>
        <v>0</v>
      </c>
      <c r="F487" s="26">
        <f t="shared" si="72"/>
        <v>0</v>
      </c>
      <c r="G487" s="26">
        <f t="shared" si="73"/>
        <v>0</v>
      </c>
      <c r="H487" s="26">
        <f t="shared" si="79"/>
        <v>0</v>
      </c>
      <c r="I487" s="26">
        <f t="shared" si="74"/>
        <v>0</v>
      </c>
      <c r="J487" s="26">
        <f t="shared" si="75"/>
        <v>0</v>
      </c>
      <c r="K487" s="26">
        <f t="shared" si="76"/>
        <v>0</v>
      </c>
      <c r="L487" s="150"/>
      <c r="M487" s="26">
        <v>0</v>
      </c>
      <c r="N487" s="26">
        <v>0</v>
      </c>
      <c r="O487" s="26">
        <v>0</v>
      </c>
      <c r="P487" s="26">
        <v>0</v>
      </c>
      <c r="Q487" s="26">
        <v>0</v>
      </c>
      <c r="R487" s="26">
        <v>0</v>
      </c>
      <c r="S487" s="26">
        <v>0</v>
      </c>
      <c r="T487" s="26">
        <v>0</v>
      </c>
      <c r="U487" s="26">
        <v>0</v>
      </c>
      <c r="V487" s="26">
        <v>0</v>
      </c>
      <c r="W487" s="26">
        <v>0</v>
      </c>
      <c r="X487" s="26">
        <v>0</v>
      </c>
      <c r="Y487" s="26">
        <v>0</v>
      </c>
      <c r="Z487" s="26">
        <v>0</v>
      </c>
      <c r="AA487" s="26">
        <v>0</v>
      </c>
      <c r="AB487" s="26">
        <v>0</v>
      </c>
      <c r="AC487" s="26">
        <v>0</v>
      </c>
      <c r="AD487" s="26">
        <v>0</v>
      </c>
      <c r="AE487" s="26">
        <v>0</v>
      </c>
      <c r="AF487" s="26">
        <v>0</v>
      </c>
      <c r="AG487" s="26">
        <v>0</v>
      </c>
      <c r="AH487" s="26">
        <v>0</v>
      </c>
      <c r="AI487" s="26">
        <v>0</v>
      </c>
      <c r="AJ487" s="26">
        <v>0</v>
      </c>
      <c r="AK487" s="26">
        <v>0</v>
      </c>
      <c r="AL487" s="26">
        <v>0</v>
      </c>
      <c r="AM487" s="26">
        <v>0</v>
      </c>
      <c r="AN487" s="26">
        <v>0</v>
      </c>
      <c r="AO487" s="26">
        <v>0</v>
      </c>
      <c r="AP487" s="26">
        <v>0</v>
      </c>
      <c r="AQ487" s="26">
        <v>0</v>
      </c>
      <c r="AR487" s="26">
        <v>0</v>
      </c>
      <c r="AS487" s="26">
        <v>0</v>
      </c>
      <c r="AT487" s="26">
        <v>0</v>
      </c>
      <c r="AU487" s="26">
        <v>0</v>
      </c>
      <c r="AV487" s="26">
        <v>0</v>
      </c>
      <c r="AW487" s="26">
        <v>0</v>
      </c>
      <c r="AX487" s="26">
        <v>0</v>
      </c>
      <c r="AY487" s="26">
        <v>0</v>
      </c>
      <c r="AZ487" s="26">
        <v>0</v>
      </c>
      <c r="BA487" s="26">
        <v>0</v>
      </c>
      <c r="BB487" s="26">
        <v>0</v>
      </c>
      <c r="BC487" s="26">
        <v>0</v>
      </c>
      <c r="BD487" s="26">
        <v>0</v>
      </c>
      <c r="BE487" s="26">
        <v>0</v>
      </c>
      <c r="BF487" s="26">
        <v>0</v>
      </c>
      <c r="BG487" s="26">
        <v>0</v>
      </c>
      <c r="BH487" s="26">
        <v>0</v>
      </c>
      <c r="BI487" s="26">
        <v>0</v>
      </c>
      <c r="BJ487" s="26">
        <v>0</v>
      </c>
      <c r="BK487" s="26">
        <v>0</v>
      </c>
      <c r="BL487" s="26">
        <v>0</v>
      </c>
      <c r="BM487" s="26">
        <v>0</v>
      </c>
      <c r="BN487" s="26">
        <v>0</v>
      </c>
      <c r="BO487" s="26">
        <v>0</v>
      </c>
      <c r="BP487" s="26">
        <v>0</v>
      </c>
      <c r="BQ487" s="26"/>
      <c r="BR487" s="26"/>
      <c r="BS487" s="26"/>
      <c r="BT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</row>
    <row r="488" spans="1:85" hidden="1" outlineLevel="3" x14ac:dyDescent="0.25">
      <c r="A488" s="106" t="s">
        <v>1753</v>
      </c>
      <c r="B488" s="106">
        <f t="shared" si="78"/>
        <v>8</v>
      </c>
      <c r="C488" s="106" t="s">
        <v>848</v>
      </c>
      <c r="D488" s="106" t="s">
        <v>849</v>
      </c>
      <c r="E488" s="107">
        <f t="shared" si="77"/>
        <v>0</v>
      </c>
      <c r="F488" s="107">
        <f t="shared" si="72"/>
        <v>0</v>
      </c>
      <c r="G488" s="107">
        <f t="shared" si="73"/>
        <v>0</v>
      </c>
      <c r="H488" s="108">
        <f t="shared" si="79"/>
        <v>0</v>
      </c>
      <c r="I488" s="108">
        <f t="shared" si="74"/>
        <v>0</v>
      </c>
      <c r="J488" s="108">
        <f t="shared" si="75"/>
        <v>0</v>
      </c>
      <c r="K488" s="108">
        <f t="shared" si="76"/>
        <v>0</v>
      </c>
      <c r="L488" s="150"/>
      <c r="M488" s="108">
        <v>0</v>
      </c>
      <c r="N488" s="108">
        <v>0</v>
      </c>
      <c r="O488" s="108">
        <v>0</v>
      </c>
      <c r="P488" s="108">
        <v>0</v>
      </c>
      <c r="Q488" s="108">
        <v>0</v>
      </c>
      <c r="R488" s="108">
        <v>0</v>
      </c>
      <c r="S488" s="108">
        <v>0</v>
      </c>
      <c r="T488" s="108">
        <v>0</v>
      </c>
      <c r="U488" s="108">
        <v>0</v>
      </c>
      <c r="V488" s="108">
        <v>0</v>
      </c>
      <c r="W488" s="108">
        <v>0</v>
      </c>
      <c r="X488" s="108">
        <v>0</v>
      </c>
      <c r="Y488" s="108">
        <v>0</v>
      </c>
      <c r="Z488" s="108">
        <v>0</v>
      </c>
      <c r="AA488" s="108">
        <v>0</v>
      </c>
      <c r="AB488" s="108">
        <v>0</v>
      </c>
      <c r="AC488" s="108">
        <v>0</v>
      </c>
      <c r="AD488" s="108">
        <v>0</v>
      </c>
      <c r="AE488" s="108">
        <v>0</v>
      </c>
      <c r="AF488" s="108">
        <v>0</v>
      </c>
      <c r="AG488" s="108">
        <v>0</v>
      </c>
      <c r="AH488" s="108">
        <v>0</v>
      </c>
      <c r="AI488" s="108">
        <v>0</v>
      </c>
      <c r="AJ488" s="108">
        <v>0</v>
      </c>
      <c r="AK488" s="108">
        <v>0</v>
      </c>
      <c r="AL488" s="108">
        <v>0</v>
      </c>
      <c r="AM488" s="108">
        <v>0</v>
      </c>
      <c r="AN488" s="108">
        <v>0</v>
      </c>
      <c r="AO488" s="108">
        <v>0</v>
      </c>
      <c r="AP488" s="108">
        <v>0</v>
      </c>
      <c r="AQ488" s="108">
        <v>0</v>
      </c>
      <c r="AR488" s="108">
        <v>0</v>
      </c>
      <c r="AS488" s="108">
        <v>0</v>
      </c>
      <c r="AT488" s="108">
        <v>0</v>
      </c>
      <c r="AU488" s="108">
        <v>0</v>
      </c>
      <c r="AV488" s="108">
        <v>0</v>
      </c>
      <c r="AW488" s="108">
        <v>0</v>
      </c>
      <c r="AX488" s="108">
        <v>0</v>
      </c>
      <c r="AY488" s="108">
        <v>0</v>
      </c>
      <c r="AZ488" s="108">
        <v>0</v>
      </c>
      <c r="BA488" s="108">
        <v>0</v>
      </c>
      <c r="BB488" s="108">
        <v>0</v>
      </c>
      <c r="BC488" s="108">
        <v>0</v>
      </c>
      <c r="BD488" s="108">
        <v>0</v>
      </c>
      <c r="BE488" s="108">
        <v>0</v>
      </c>
      <c r="BF488" s="108">
        <v>0</v>
      </c>
      <c r="BG488" s="108">
        <v>0</v>
      </c>
      <c r="BH488" s="108">
        <v>0</v>
      </c>
      <c r="BI488" s="108">
        <v>0</v>
      </c>
      <c r="BJ488" s="108">
        <v>0</v>
      </c>
      <c r="BK488" s="108">
        <v>0</v>
      </c>
      <c r="BL488" s="108">
        <v>0</v>
      </c>
      <c r="BM488" s="108">
        <v>0</v>
      </c>
      <c r="BN488" s="108">
        <v>0</v>
      </c>
      <c r="BO488" s="108">
        <v>0</v>
      </c>
      <c r="BP488" s="108">
        <v>0</v>
      </c>
      <c r="BQ488" s="108"/>
      <c r="BR488" s="108"/>
      <c r="BS488" s="108"/>
      <c r="BT488" s="108"/>
      <c r="BV488" s="108"/>
      <c r="BW488" s="108"/>
      <c r="BX488" s="108"/>
      <c r="BY488" s="108"/>
      <c r="BZ488" s="108"/>
      <c r="CA488" s="108"/>
      <c r="CB488" s="108"/>
      <c r="CC488" s="108"/>
      <c r="CD488" s="108"/>
      <c r="CE488" s="108"/>
      <c r="CF488" s="108"/>
      <c r="CG488" s="108"/>
    </row>
    <row r="489" spans="1:85" hidden="1" outlineLevel="1" collapsed="1" x14ac:dyDescent="0.25">
      <c r="A489" s="101" t="s">
        <v>1753</v>
      </c>
      <c r="B489" s="101">
        <f t="shared" si="78"/>
        <v>2</v>
      </c>
      <c r="C489" s="101" t="s">
        <v>850</v>
      </c>
      <c r="D489" s="101" t="s">
        <v>851</v>
      </c>
      <c r="E489" s="102">
        <f t="shared" si="77"/>
        <v>-284192475.35000002</v>
      </c>
      <c r="F489" s="102">
        <f t="shared" si="72"/>
        <v>0</v>
      </c>
      <c r="G489" s="102">
        <f t="shared" si="73"/>
        <v>0</v>
      </c>
      <c r="H489" s="102">
        <f t="shared" si="79"/>
        <v>0</v>
      </c>
      <c r="I489" s="102">
        <f t="shared" si="74"/>
        <v>0</v>
      </c>
      <c r="J489" s="102">
        <f t="shared" si="75"/>
        <v>0</v>
      </c>
      <c r="K489" s="102">
        <f t="shared" si="76"/>
        <v>0</v>
      </c>
      <c r="L489" s="150"/>
      <c r="M489" s="102">
        <v>-397725146.92000002</v>
      </c>
      <c r="N489" s="102">
        <v>-574413495.13999999</v>
      </c>
      <c r="O489" s="102">
        <v>-752902546.27999997</v>
      </c>
      <c r="P489" s="102">
        <v>-916495055.13999999</v>
      </c>
      <c r="Q489" s="102">
        <v>-1084873551.4400001</v>
      </c>
      <c r="R489" s="102">
        <v>-824326769.12</v>
      </c>
      <c r="S489" s="102">
        <v>-992415735.57000005</v>
      </c>
      <c r="T489" s="102">
        <v>-1181760369.4300001</v>
      </c>
      <c r="U489" s="102">
        <v>-1337307971.1099999</v>
      </c>
      <c r="V489" s="102">
        <v>-1500146687.3</v>
      </c>
      <c r="W489" s="102">
        <v>-1658945404.21</v>
      </c>
      <c r="X489" s="102">
        <v>-284192475.35000002</v>
      </c>
      <c r="Y489" s="102">
        <v>-112625067</v>
      </c>
      <c r="Z489" s="102">
        <v>-315958203</v>
      </c>
      <c r="AA489" s="102">
        <v>-508169107</v>
      </c>
      <c r="AB489" s="102">
        <v>-707359684</v>
      </c>
      <c r="AC489" s="102">
        <v>-874818891</v>
      </c>
      <c r="AD489" s="102">
        <v>-578261927</v>
      </c>
      <c r="AE489" s="102">
        <v>-788030830</v>
      </c>
      <c r="AF489" s="102">
        <v>-992123337</v>
      </c>
      <c r="AG489" s="102">
        <v>-1171467489</v>
      </c>
      <c r="AH489" s="102">
        <v>-1331425599</v>
      </c>
      <c r="AI489" s="102">
        <v>-1534442122</v>
      </c>
      <c r="AJ489" s="102">
        <v>0</v>
      </c>
      <c r="AK489" s="102">
        <v>0</v>
      </c>
      <c r="AL489" s="102">
        <v>0</v>
      </c>
      <c r="AM489" s="102">
        <v>0</v>
      </c>
      <c r="AN489" s="102">
        <v>0</v>
      </c>
      <c r="AO489" s="102">
        <v>0</v>
      </c>
      <c r="AP489" s="102">
        <v>0</v>
      </c>
      <c r="AQ489" s="102">
        <v>0</v>
      </c>
      <c r="AR489" s="102">
        <v>0</v>
      </c>
      <c r="AS489" s="102">
        <v>0</v>
      </c>
      <c r="AT489" s="102">
        <v>0</v>
      </c>
      <c r="AU489" s="102">
        <v>0</v>
      </c>
      <c r="AV489" s="102">
        <v>0</v>
      </c>
      <c r="AW489" s="102">
        <v>0</v>
      </c>
      <c r="AX489" s="102">
        <v>0</v>
      </c>
      <c r="AY489" s="102">
        <v>0</v>
      </c>
      <c r="AZ489" s="102">
        <v>0</v>
      </c>
      <c r="BA489" s="102">
        <v>0</v>
      </c>
      <c r="BB489" s="102">
        <v>0</v>
      </c>
      <c r="BC489" s="102">
        <v>0</v>
      </c>
      <c r="BD489" s="102">
        <v>0</v>
      </c>
      <c r="BE489" s="102">
        <v>0</v>
      </c>
      <c r="BF489" s="102">
        <v>0</v>
      </c>
      <c r="BG489" s="102">
        <v>0</v>
      </c>
      <c r="BH489" s="102">
        <v>0</v>
      </c>
      <c r="BI489" s="102">
        <v>0</v>
      </c>
      <c r="BJ489" s="102">
        <v>0</v>
      </c>
      <c r="BK489" s="102">
        <v>0</v>
      </c>
      <c r="BL489" s="102">
        <v>0</v>
      </c>
      <c r="BM489" s="102">
        <v>0</v>
      </c>
      <c r="BN489" s="102">
        <v>0</v>
      </c>
      <c r="BO489" s="102">
        <v>0</v>
      </c>
      <c r="BP489" s="102">
        <v>0</v>
      </c>
      <c r="BQ489" s="102"/>
      <c r="BR489" s="102"/>
      <c r="BS489" s="102"/>
      <c r="BT489" s="102"/>
      <c r="BV489" s="143"/>
      <c r="BW489" s="143"/>
      <c r="BX489" s="143"/>
      <c r="BY489" s="143"/>
      <c r="BZ489" s="143"/>
      <c r="CA489" s="143"/>
      <c r="CB489" s="143"/>
      <c r="CC489" s="143"/>
      <c r="CD489" s="143"/>
      <c r="CE489" s="143"/>
      <c r="CF489" s="143"/>
      <c r="CG489" s="143"/>
    </row>
    <row r="490" spans="1:85" hidden="1" outlineLevel="2" collapsed="1" x14ac:dyDescent="0.25">
      <c r="A490" s="103" t="s">
        <v>1753</v>
      </c>
      <c r="B490" s="103">
        <f t="shared" si="78"/>
        <v>4</v>
      </c>
      <c r="C490" s="103" t="s">
        <v>852</v>
      </c>
      <c r="D490" s="103" t="s">
        <v>853</v>
      </c>
      <c r="E490" s="104">
        <f t="shared" si="77"/>
        <v>0</v>
      </c>
      <c r="F490" s="104">
        <f t="shared" si="72"/>
        <v>0</v>
      </c>
      <c r="G490" s="104">
        <f t="shared" si="73"/>
        <v>0</v>
      </c>
      <c r="H490" s="104">
        <f t="shared" si="79"/>
        <v>0</v>
      </c>
      <c r="I490" s="104">
        <f t="shared" si="74"/>
        <v>0</v>
      </c>
      <c r="J490" s="104">
        <f t="shared" si="75"/>
        <v>0</v>
      </c>
      <c r="K490" s="104">
        <f t="shared" si="76"/>
        <v>0</v>
      </c>
      <c r="L490" s="150"/>
      <c r="M490" s="104">
        <v>0</v>
      </c>
      <c r="N490" s="104">
        <v>0</v>
      </c>
      <c r="O490" s="104">
        <v>0</v>
      </c>
      <c r="P490" s="104">
        <v>0</v>
      </c>
      <c r="Q490" s="104">
        <v>0</v>
      </c>
      <c r="R490" s="104">
        <v>0</v>
      </c>
      <c r="S490" s="104">
        <v>0</v>
      </c>
      <c r="T490" s="104">
        <v>0</v>
      </c>
      <c r="U490" s="104">
        <v>0</v>
      </c>
      <c r="V490" s="104">
        <v>0</v>
      </c>
      <c r="W490" s="104">
        <v>0</v>
      </c>
      <c r="X490" s="104">
        <v>0</v>
      </c>
      <c r="Y490" s="104">
        <v>0</v>
      </c>
      <c r="Z490" s="104">
        <v>0</v>
      </c>
      <c r="AA490" s="104">
        <v>0</v>
      </c>
      <c r="AB490" s="104">
        <v>0</v>
      </c>
      <c r="AC490" s="104">
        <v>0</v>
      </c>
      <c r="AD490" s="104">
        <v>0</v>
      </c>
      <c r="AE490" s="104">
        <v>0</v>
      </c>
      <c r="AF490" s="104">
        <v>0</v>
      </c>
      <c r="AG490" s="104">
        <v>0</v>
      </c>
      <c r="AH490" s="104">
        <v>0</v>
      </c>
      <c r="AI490" s="104">
        <v>0</v>
      </c>
      <c r="AJ490" s="104">
        <v>0</v>
      </c>
      <c r="AK490" s="104">
        <v>0</v>
      </c>
      <c r="AL490" s="104">
        <v>0</v>
      </c>
      <c r="AM490" s="104">
        <v>0</v>
      </c>
      <c r="AN490" s="104">
        <v>0</v>
      </c>
      <c r="AO490" s="104">
        <v>0</v>
      </c>
      <c r="AP490" s="104">
        <v>0</v>
      </c>
      <c r="AQ490" s="104">
        <v>0</v>
      </c>
      <c r="AR490" s="104">
        <v>0</v>
      </c>
      <c r="AS490" s="104">
        <v>0</v>
      </c>
      <c r="AT490" s="104">
        <v>0</v>
      </c>
      <c r="AU490" s="104">
        <v>0</v>
      </c>
      <c r="AV490" s="104">
        <v>0</v>
      </c>
      <c r="AW490" s="104">
        <v>0</v>
      </c>
      <c r="AX490" s="104">
        <v>0</v>
      </c>
      <c r="AY490" s="104">
        <v>0</v>
      </c>
      <c r="AZ490" s="104">
        <v>0</v>
      </c>
      <c r="BA490" s="104">
        <v>0</v>
      </c>
      <c r="BB490" s="104">
        <v>0</v>
      </c>
      <c r="BC490" s="104">
        <v>0</v>
      </c>
      <c r="BD490" s="104">
        <v>0</v>
      </c>
      <c r="BE490" s="104">
        <v>0</v>
      </c>
      <c r="BF490" s="104">
        <v>0</v>
      </c>
      <c r="BG490" s="104">
        <v>0</v>
      </c>
      <c r="BH490" s="104">
        <v>0</v>
      </c>
      <c r="BI490" s="104">
        <v>0</v>
      </c>
      <c r="BJ490" s="104">
        <v>0</v>
      </c>
      <c r="BK490" s="104">
        <v>0</v>
      </c>
      <c r="BL490" s="104">
        <v>0</v>
      </c>
      <c r="BM490" s="104">
        <v>0</v>
      </c>
      <c r="BN490" s="104">
        <v>0</v>
      </c>
      <c r="BO490" s="104">
        <v>0</v>
      </c>
      <c r="BP490" s="104">
        <v>0</v>
      </c>
      <c r="BQ490" s="104"/>
      <c r="BR490" s="104"/>
      <c r="BS490" s="104"/>
      <c r="BT490" s="104"/>
      <c r="BV490" s="144"/>
      <c r="BW490" s="144"/>
      <c r="BX490" s="144"/>
      <c r="BY490" s="144"/>
      <c r="BZ490" s="144"/>
      <c r="CA490" s="144"/>
      <c r="CB490" s="144"/>
      <c r="CC490" s="144"/>
      <c r="CD490" s="144"/>
      <c r="CE490" s="144"/>
      <c r="CF490" s="144"/>
      <c r="CG490" s="144"/>
    </row>
    <row r="491" spans="1:85" hidden="1" outlineLevel="3" x14ac:dyDescent="0.25">
      <c r="A491" s="105" t="s">
        <v>1753</v>
      </c>
      <c r="B491" s="105">
        <f t="shared" si="78"/>
        <v>6</v>
      </c>
      <c r="C491" s="105" t="s">
        <v>854</v>
      </c>
      <c r="D491" s="105" t="s">
        <v>855</v>
      </c>
      <c r="E491" s="26">
        <f t="shared" si="77"/>
        <v>0</v>
      </c>
      <c r="F491" s="26">
        <f t="shared" si="72"/>
        <v>0</v>
      </c>
      <c r="G491" s="26">
        <f t="shared" si="73"/>
        <v>0</v>
      </c>
      <c r="H491" s="26">
        <f t="shared" si="79"/>
        <v>0</v>
      </c>
      <c r="I491" s="26">
        <f t="shared" si="74"/>
        <v>0</v>
      </c>
      <c r="J491" s="26">
        <f t="shared" si="75"/>
        <v>0</v>
      </c>
      <c r="K491" s="26">
        <f t="shared" si="76"/>
        <v>0</v>
      </c>
      <c r="L491" s="150"/>
      <c r="M491" s="26">
        <v>0</v>
      </c>
      <c r="N491" s="26">
        <v>0</v>
      </c>
      <c r="O491" s="26">
        <v>0</v>
      </c>
      <c r="P491" s="26">
        <v>0</v>
      </c>
      <c r="Q491" s="26">
        <v>0</v>
      </c>
      <c r="R491" s="26">
        <v>0</v>
      </c>
      <c r="S491" s="26">
        <v>0</v>
      </c>
      <c r="T491" s="26">
        <v>0</v>
      </c>
      <c r="U491" s="26">
        <v>0</v>
      </c>
      <c r="V491" s="26">
        <v>0</v>
      </c>
      <c r="W491" s="26">
        <v>0</v>
      </c>
      <c r="X491" s="26">
        <v>0</v>
      </c>
      <c r="Y491" s="26">
        <v>0</v>
      </c>
      <c r="Z491" s="26">
        <v>0</v>
      </c>
      <c r="AA491" s="26">
        <v>0</v>
      </c>
      <c r="AB491" s="26">
        <v>0</v>
      </c>
      <c r="AC491" s="26">
        <v>0</v>
      </c>
      <c r="AD491" s="26">
        <v>0</v>
      </c>
      <c r="AE491" s="26">
        <v>0</v>
      </c>
      <c r="AF491" s="26">
        <v>0</v>
      </c>
      <c r="AG491" s="26">
        <v>0</v>
      </c>
      <c r="AH491" s="26">
        <v>0</v>
      </c>
      <c r="AI491" s="26">
        <v>0</v>
      </c>
      <c r="AJ491" s="26">
        <v>0</v>
      </c>
      <c r="AK491" s="26">
        <v>0</v>
      </c>
      <c r="AL491" s="26">
        <v>0</v>
      </c>
      <c r="AM491" s="26">
        <v>0</v>
      </c>
      <c r="AN491" s="26">
        <v>0</v>
      </c>
      <c r="AO491" s="26">
        <v>0</v>
      </c>
      <c r="AP491" s="26">
        <v>0</v>
      </c>
      <c r="AQ491" s="26">
        <v>0</v>
      </c>
      <c r="AR491" s="26">
        <v>0</v>
      </c>
      <c r="AS491" s="26">
        <v>0</v>
      </c>
      <c r="AT491" s="26">
        <v>0</v>
      </c>
      <c r="AU491" s="26">
        <v>0</v>
      </c>
      <c r="AV491" s="26">
        <v>0</v>
      </c>
      <c r="AW491" s="26">
        <v>0</v>
      </c>
      <c r="AX491" s="26">
        <v>0</v>
      </c>
      <c r="AY491" s="26">
        <v>0</v>
      </c>
      <c r="AZ491" s="26">
        <v>0</v>
      </c>
      <c r="BA491" s="26">
        <v>0</v>
      </c>
      <c r="BB491" s="26">
        <v>0</v>
      </c>
      <c r="BC491" s="26">
        <v>0</v>
      </c>
      <c r="BD491" s="26">
        <v>0</v>
      </c>
      <c r="BE491" s="26">
        <v>0</v>
      </c>
      <c r="BF491" s="26">
        <v>0</v>
      </c>
      <c r="BG491" s="26">
        <v>0</v>
      </c>
      <c r="BH491" s="26">
        <v>0</v>
      </c>
      <c r="BI491" s="26">
        <v>0</v>
      </c>
      <c r="BJ491" s="26">
        <v>0</v>
      </c>
      <c r="BK491" s="26">
        <v>0</v>
      </c>
      <c r="BL491" s="26">
        <v>0</v>
      </c>
      <c r="BM491" s="26">
        <v>0</v>
      </c>
      <c r="BN491" s="26">
        <v>0</v>
      </c>
      <c r="BO491" s="26">
        <v>0</v>
      </c>
      <c r="BP491" s="26">
        <v>0</v>
      </c>
      <c r="BQ491" s="26"/>
      <c r="BR491" s="26"/>
      <c r="BS491" s="26"/>
      <c r="BT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</row>
    <row r="492" spans="1:85" hidden="1" outlineLevel="2" collapsed="1" x14ac:dyDescent="0.25">
      <c r="A492" s="103" t="s">
        <v>1753</v>
      </c>
      <c r="B492" s="103">
        <f t="shared" si="78"/>
        <v>4</v>
      </c>
      <c r="C492" s="103" t="s">
        <v>856</v>
      </c>
      <c r="D492" s="103" t="s">
        <v>857</v>
      </c>
      <c r="E492" s="104">
        <f t="shared" si="77"/>
        <v>-284192475.35000002</v>
      </c>
      <c r="F492" s="104">
        <f t="shared" si="72"/>
        <v>0</v>
      </c>
      <c r="G492" s="104">
        <f t="shared" si="73"/>
        <v>0</v>
      </c>
      <c r="H492" s="104">
        <f t="shared" si="79"/>
        <v>0</v>
      </c>
      <c r="I492" s="104">
        <f t="shared" si="74"/>
        <v>0</v>
      </c>
      <c r="J492" s="104">
        <f t="shared" si="75"/>
        <v>0</v>
      </c>
      <c r="K492" s="104">
        <f t="shared" si="76"/>
        <v>0</v>
      </c>
      <c r="L492" s="150"/>
      <c r="M492" s="104">
        <v>-397725146.92000002</v>
      </c>
      <c r="N492" s="104">
        <v>-574413495.13999999</v>
      </c>
      <c r="O492" s="104">
        <v>-752902546.27999997</v>
      </c>
      <c r="P492" s="104">
        <v>-916495055.13999999</v>
      </c>
      <c r="Q492" s="104">
        <v>-1084873551.4400001</v>
      </c>
      <c r="R492" s="104">
        <v>-824326769.12</v>
      </c>
      <c r="S492" s="104">
        <v>-992415735.57000005</v>
      </c>
      <c r="T492" s="104">
        <v>-1181760369.4300001</v>
      </c>
      <c r="U492" s="104">
        <v>-1337307971.1099999</v>
      </c>
      <c r="V492" s="104">
        <v>-1500146687.3</v>
      </c>
      <c r="W492" s="104">
        <v>-1658945404.21</v>
      </c>
      <c r="X492" s="104">
        <v>-284192475.35000002</v>
      </c>
      <c r="Y492" s="104">
        <v>-112625067</v>
      </c>
      <c r="Z492" s="104">
        <v>-315958203</v>
      </c>
      <c r="AA492" s="104">
        <v>-508169107</v>
      </c>
      <c r="AB492" s="104">
        <v>-707359684</v>
      </c>
      <c r="AC492" s="104">
        <v>-874818891</v>
      </c>
      <c r="AD492" s="104">
        <v>-578261927</v>
      </c>
      <c r="AE492" s="104">
        <v>-788030830</v>
      </c>
      <c r="AF492" s="104">
        <v>-992123337</v>
      </c>
      <c r="AG492" s="104">
        <v>-1171467489</v>
      </c>
      <c r="AH492" s="104">
        <v>-1331425599</v>
      </c>
      <c r="AI492" s="104">
        <v>-1534442122</v>
      </c>
      <c r="AJ492" s="104">
        <v>0</v>
      </c>
      <c r="AK492" s="104">
        <v>0</v>
      </c>
      <c r="AL492" s="104">
        <v>0</v>
      </c>
      <c r="AM492" s="104">
        <v>0</v>
      </c>
      <c r="AN492" s="104">
        <v>0</v>
      </c>
      <c r="AO492" s="104">
        <v>0</v>
      </c>
      <c r="AP492" s="104">
        <v>0</v>
      </c>
      <c r="AQ492" s="104">
        <v>0</v>
      </c>
      <c r="AR492" s="104">
        <v>0</v>
      </c>
      <c r="AS492" s="104">
        <v>0</v>
      </c>
      <c r="AT492" s="104">
        <v>0</v>
      </c>
      <c r="AU492" s="104">
        <v>0</v>
      </c>
      <c r="AV492" s="104">
        <v>0</v>
      </c>
      <c r="AW492" s="104">
        <v>0</v>
      </c>
      <c r="AX492" s="104">
        <v>0</v>
      </c>
      <c r="AY492" s="104">
        <v>0</v>
      </c>
      <c r="AZ492" s="104">
        <v>0</v>
      </c>
      <c r="BA492" s="104">
        <v>0</v>
      </c>
      <c r="BB492" s="104">
        <v>0</v>
      </c>
      <c r="BC492" s="104">
        <v>0</v>
      </c>
      <c r="BD492" s="104">
        <v>0</v>
      </c>
      <c r="BE492" s="104">
        <v>0</v>
      </c>
      <c r="BF492" s="104">
        <v>0</v>
      </c>
      <c r="BG492" s="104">
        <v>0</v>
      </c>
      <c r="BH492" s="104">
        <v>0</v>
      </c>
      <c r="BI492" s="104">
        <v>0</v>
      </c>
      <c r="BJ492" s="104">
        <v>0</v>
      </c>
      <c r="BK492" s="104">
        <v>0</v>
      </c>
      <c r="BL492" s="104">
        <v>0</v>
      </c>
      <c r="BM492" s="104">
        <v>0</v>
      </c>
      <c r="BN492" s="104">
        <v>0</v>
      </c>
      <c r="BO492" s="104">
        <v>0</v>
      </c>
      <c r="BP492" s="104">
        <v>0</v>
      </c>
      <c r="BQ492" s="104"/>
      <c r="BR492" s="104"/>
      <c r="BS492" s="104"/>
      <c r="BT492" s="104"/>
      <c r="BV492" s="144"/>
      <c r="BW492" s="144"/>
      <c r="BX492" s="144"/>
      <c r="BY492" s="144"/>
      <c r="BZ492" s="144"/>
      <c r="CA492" s="144"/>
      <c r="CB492" s="144"/>
      <c r="CC492" s="144"/>
      <c r="CD492" s="144"/>
      <c r="CE492" s="144"/>
      <c r="CF492" s="144"/>
      <c r="CG492" s="144"/>
    </row>
    <row r="493" spans="1:85" hidden="1" outlineLevel="3" x14ac:dyDescent="0.25">
      <c r="A493" s="105" t="s">
        <v>1753</v>
      </c>
      <c r="B493" s="105">
        <f t="shared" si="78"/>
        <v>6</v>
      </c>
      <c r="C493" s="105" t="s">
        <v>858</v>
      </c>
      <c r="D493" s="105" t="s">
        <v>859</v>
      </c>
      <c r="E493" s="26">
        <f t="shared" si="77"/>
        <v>0</v>
      </c>
      <c r="F493" s="26">
        <f t="shared" si="72"/>
        <v>0</v>
      </c>
      <c r="G493" s="26">
        <f t="shared" si="73"/>
        <v>0</v>
      </c>
      <c r="H493" s="26">
        <f t="shared" si="79"/>
        <v>0</v>
      </c>
      <c r="I493" s="26">
        <f t="shared" si="74"/>
        <v>0</v>
      </c>
      <c r="J493" s="26">
        <f t="shared" si="75"/>
        <v>0</v>
      </c>
      <c r="K493" s="26">
        <f t="shared" si="76"/>
        <v>0</v>
      </c>
      <c r="L493" s="150"/>
      <c r="M493" s="26">
        <v>-36262235.82</v>
      </c>
      <c r="N493" s="26">
        <v>-87796565.099999994</v>
      </c>
      <c r="O493" s="26">
        <v>-150629644.74000001</v>
      </c>
      <c r="P493" s="26">
        <v>-203901049.81</v>
      </c>
      <c r="Q493" s="26">
        <v>-255514584.66999999</v>
      </c>
      <c r="R493" s="26">
        <v>-302582815.74000001</v>
      </c>
      <c r="S493" s="26">
        <v>-345658276.87</v>
      </c>
      <c r="T493" s="26">
        <v>-399866967.08999997</v>
      </c>
      <c r="U493" s="26">
        <v>-447357530.56999999</v>
      </c>
      <c r="V493" s="26">
        <v>-491231917.11000001</v>
      </c>
      <c r="W493" s="26">
        <v>-539010677.74000001</v>
      </c>
      <c r="X493" s="26">
        <v>0</v>
      </c>
      <c r="Y493" s="26">
        <v>-57501019</v>
      </c>
      <c r="Z493" s="26">
        <v>-120285958</v>
      </c>
      <c r="AA493" s="26">
        <v>-180564879</v>
      </c>
      <c r="AB493" s="26">
        <v>-241524263</v>
      </c>
      <c r="AC493" s="26">
        <v>-294410753</v>
      </c>
      <c r="AD493" s="26">
        <v>-360657896</v>
      </c>
      <c r="AE493" s="26">
        <v>-425855909</v>
      </c>
      <c r="AF493" s="26">
        <v>-483532385</v>
      </c>
      <c r="AG493" s="26">
        <v>-531671153</v>
      </c>
      <c r="AH493" s="26">
        <v>-584195050</v>
      </c>
      <c r="AI493" s="26">
        <v>-641536264</v>
      </c>
      <c r="AJ493" s="26">
        <v>0</v>
      </c>
      <c r="AK493" s="26">
        <v>0</v>
      </c>
      <c r="AL493" s="26">
        <v>0</v>
      </c>
      <c r="AM493" s="26">
        <v>0</v>
      </c>
      <c r="AN493" s="26">
        <v>0</v>
      </c>
      <c r="AO493" s="26">
        <v>0</v>
      </c>
      <c r="AP493" s="26">
        <v>0</v>
      </c>
      <c r="AQ493" s="26">
        <v>0</v>
      </c>
      <c r="AR493" s="26">
        <v>0</v>
      </c>
      <c r="AS493" s="26">
        <v>0</v>
      </c>
      <c r="AT493" s="26">
        <v>0</v>
      </c>
      <c r="AU493" s="26">
        <v>0</v>
      </c>
      <c r="AV493" s="26">
        <v>0</v>
      </c>
      <c r="AW493" s="26">
        <v>0</v>
      </c>
      <c r="AX493" s="26">
        <v>0</v>
      </c>
      <c r="AY493" s="26">
        <v>0</v>
      </c>
      <c r="AZ493" s="26">
        <v>0</v>
      </c>
      <c r="BA493" s="26">
        <v>0</v>
      </c>
      <c r="BB493" s="26">
        <v>0</v>
      </c>
      <c r="BC493" s="26">
        <v>0</v>
      </c>
      <c r="BD493" s="26">
        <v>0</v>
      </c>
      <c r="BE493" s="26">
        <v>0</v>
      </c>
      <c r="BF493" s="26">
        <v>0</v>
      </c>
      <c r="BG493" s="26">
        <v>0</v>
      </c>
      <c r="BH493" s="26">
        <v>0</v>
      </c>
      <c r="BI493" s="26">
        <v>0</v>
      </c>
      <c r="BJ493" s="26">
        <v>0</v>
      </c>
      <c r="BK493" s="26">
        <v>0</v>
      </c>
      <c r="BL493" s="26">
        <v>0</v>
      </c>
      <c r="BM493" s="26">
        <v>0</v>
      </c>
      <c r="BN493" s="26">
        <v>0</v>
      </c>
      <c r="BO493" s="26">
        <v>0</v>
      </c>
      <c r="BP493" s="26">
        <v>0</v>
      </c>
      <c r="BQ493" s="26"/>
      <c r="BR493" s="26"/>
      <c r="BS493" s="26"/>
      <c r="BT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</row>
    <row r="494" spans="1:85" hidden="1" outlineLevel="3" x14ac:dyDescent="0.25">
      <c r="A494" s="105" t="s">
        <v>1753</v>
      </c>
      <c r="B494" s="105">
        <f t="shared" si="78"/>
        <v>6</v>
      </c>
      <c r="C494" s="105" t="s">
        <v>860</v>
      </c>
      <c r="D494" s="105" t="s">
        <v>823</v>
      </c>
      <c r="E494" s="26">
        <f t="shared" si="77"/>
        <v>0</v>
      </c>
      <c r="F494" s="26">
        <f t="shared" si="72"/>
        <v>0</v>
      </c>
      <c r="G494" s="26">
        <f t="shared" si="73"/>
        <v>0</v>
      </c>
      <c r="H494" s="26">
        <f t="shared" si="79"/>
        <v>0</v>
      </c>
      <c r="I494" s="26">
        <f t="shared" si="74"/>
        <v>0</v>
      </c>
      <c r="J494" s="26">
        <f t="shared" si="75"/>
        <v>0</v>
      </c>
      <c r="K494" s="26">
        <f t="shared" si="76"/>
        <v>0</v>
      </c>
      <c r="L494" s="150"/>
      <c r="M494" s="26">
        <v>-5549049.3200000003</v>
      </c>
      <c r="N494" s="26">
        <v>-12060078.630000001</v>
      </c>
      <c r="O494" s="26">
        <v>-18730841.690000001</v>
      </c>
      <c r="P494" s="26">
        <v>-25483104.809999999</v>
      </c>
      <c r="Q494" s="26">
        <v>-32208097.199999999</v>
      </c>
      <c r="R494" s="26">
        <v>-38573870.68</v>
      </c>
      <c r="S494" s="26">
        <v>-44551982.960000001</v>
      </c>
      <c r="T494" s="26">
        <v>-51411455.359999999</v>
      </c>
      <c r="U494" s="26">
        <v>-57879286.479999997</v>
      </c>
      <c r="V494" s="26">
        <v>-63962761.619999997</v>
      </c>
      <c r="W494" s="26">
        <v>-70250555.25</v>
      </c>
      <c r="X494" s="26">
        <v>0</v>
      </c>
      <c r="Y494" s="26">
        <v>-6913239</v>
      </c>
      <c r="Z494" s="26">
        <v>-14910256</v>
      </c>
      <c r="AA494" s="26">
        <v>-22908578</v>
      </c>
      <c r="AB494" s="26">
        <v>-30828005</v>
      </c>
      <c r="AC494" s="26">
        <v>-38423294</v>
      </c>
      <c r="AD494" s="26">
        <v>-46786154</v>
      </c>
      <c r="AE494" s="26">
        <v>-55221040</v>
      </c>
      <c r="AF494" s="26">
        <v>-63158175</v>
      </c>
      <c r="AG494" s="26">
        <v>-70112166</v>
      </c>
      <c r="AH494" s="26">
        <v>-77341086</v>
      </c>
      <c r="AI494" s="26">
        <v>-84829281</v>
      </c>
      <c r="AJ494" s="26">
        <v>0</v>
      </c>
      <c r="AK494" s="26">
        <v>0</v>
      </c>
      <c r="AL494" s="26">
        <v>0</v>
      </c>
      <c r="AM494" s="26">
        <v>0</v>
      </c>
      <c r="AN494" s="26">
        <v>0</v>
      </c>
      <c r="AO494" s="26">
        <v>0</v>
      </c>
      <c r="AP494" s="26">
        <v>0</v>
      </c>
      <c r="AQ494" s="26">
        <v>0</v>
      </c>
      <c r="AR494" s="26">
        <v>0</v>
      </c>
      <c r="AS494" s="26">
        <v>0</v>
      </c>
      <c r="AT494" s="26">
        <v>0</v>
      </c>
      <c r="AU494" s="26">
        <v>0</v>
      </c>
      <c r="AV494" s="26">
        <v>0</v>
      </c>
      <c r="AW494" s="26">
        <v>0</v>
      </c>
      <c r="AX494" s="26">
        <v>0</v>
      </c>
      <c r="AY494" s="26">
        <v>0</v>
      </c>
      <c r="AZ494" s="26">
        <v>0</v>
      </c>
      <c r="BA494" s="26">
        <v>0</v>
      </c>
      <c r="BB494" s="26">
        <v>0</v>
      </c>
      <c r="BC494" s="26">
        <v>0</v>
      </c>
      <c r="BD494" s="26">
        <v>0</v>
      </c>
      <c r="BE494" s="26">
        <v>0</v>
      </c>
      <c r="BF494" s="26">
        <v>0</v>
      </c>
      <c r="BG494" s="26">
        <v>0</v>
      </c>
      <c r="BH494" s="26">
        <v>0</v>
      </c>
      <c r="BI494" s="26">
        <v>0</v>
      </c>
      <c r="BJ494" s="26">
        <v>0</v>
      </c>
      <c r="BK494" s="26">
        <v>0</v>
      </c>
      <c r="BL494" s="26">
        <v>0</v>
      </c>
      <c r="BM494" s="26">
        <v>0</v>
      </c>
      <c r="BN494" s="26">
        <v>0</v>
      </c>
      <c r="BO494" s="26">
        <v>0</v>
      </c>
      <c r="BP494" s="26">
        <v>0</v>
      </c>
      <c r="BQ494" s="26"/>
      <c r="BR494" s="26"/>
      <c r="BS494" s="26"/>
      <c r="BT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</row>
    <row r="495" spans="1:85" hidden="1" outlineLevel="3" x14ac:dyDescent="0.25">
      <c r="A495" s="105" t="s">
        <v>1753</v>
      </c>
      <c r="B495" s="105">
        <f t="shared" si="78"/>
        <v>6</v>
      </c>
      <c r="C495" s="105" t="s">
        <v>861</v>
      </c>
      <c r="D495" s="105" t="s">
        <v>862</v>
      </c>
      <c r="E495" s="26">
        <f t="shared" si="77"/>
        <v>-220404918.61000001</v>
      </c>
      <c r="F495" s="26">
        <f t="shared" si="72"/>
        <v>0</v>
      </c>
      <c r="G495" s="26">
        <f t="shared" si="73"/>
        <v>0</v>
      </c>
      <c r="H495" s="26">
        <f t="shared" si="79"/>
        <v>0</v>
      </c>
      <c r="I495" s="26">
        <f t="shared" si="74"/>
        <v>0</v>
      </c>
      <c r="J495" s="26">
        <f t="shared" si="75"/>
        <v>0</v>
      </c>
      <c r="K495" s="26">
        <f t="shared" si="76"/>
        <v>0</v>
      </c>
      <c r="L495" s="150"/>
      <c r="M495" s="26">
        <v>-213557460.65000001</v>
      </c>
      <c r="N495" s="26">
        <v>-237726516.47999999</v>
      </c>
      <c r="O495" s="26">
        <v>-254952491.72</v>
      </c>
      <c r="P495" s="26">
        <v>-265190479.44</v>
      </c>
      <c r="Q495" s="26">
        <v>-282315651.68000001</v>
      </c>
      <c r="R495" s="26">
        <v>-290302388.04000002</v>
      </c>
      <c r="S495" s="26">
        <v>-310155300.10000002</v>
      </c>
      <c r="T495" s="26">
        <v>-335454828.75</v>
      </c>
      <c r="U495" s="26">
        <v>-348053528.01999998</v>
      </c>
      <c r="V495" s="26">
        <v>-368359203.73000002</v>
      </c>
      <c r="W495" s="26">
        <v>-380964515.77999997</v>
      </c>
      <c r="X495" s="26">
        <v>-220404918.61000001</v>
      </c>
      <c r="Y495" s="26">
        <v>36029362</v>
      </c>
      <c r="Z495" s="26">
        <v>11497439</v>
      </c>
      <c r="AA495" s="26">
        <v>-4074178</v>
      </c>
      <c r="AB495" s="26">
        <v>-29733167</v>
      </c>
      <c r="AC495" s="26">
        <v>-42730072</v>
      </c>
      <c r="AD495" s="26">
        <v>-40827511</v>
      </c>
      <c r="AE495" s="26">
        <v>-56627857</v>
      </c>
      <c r="AF495" s="26">
        <v>-78336903</v>
      </c>
      <c r="AG495" s="26">
        <v>-94407433</v>
      </c>
      <c r="AH495" s="26">
        <v>-100542804</v>
      </c>
      <c r="AI495" s="26">
        <v>-124496864</v>
      </c>
      <c r="AJ495" s="26">
        <v>0</v>
      </c>
      <c r="AK495" s="26">
        <v>0</v>
      </c>
      <c r="AL495" s="26">
        <v>0</v>
      </c>
      <c r="AM495" s="26">
        <v>0</v>
      </c>
      <c r="AN495" s="26">
        <v>0</v>
      </c>
      <c r="AO495" s="26">
        <v>0</v>
      </c>
      <c r="AP495" s="26">
        <v>0</v>
      </c>
      <c r="AQ495" s="26">
        <v>0</v>
      </c>
      <c r="AR495" s="26">
        <v>0</v>
      </c>
      <c r="AS495" s="26">
        <v>0</v>
      </c>
      <c r="AT495" s="26">
        <v>0</v>
      </c>
      <c r="AU495" s="26">
        <v>0</v>
      </c>
      <c r="AV495" s="26">
        <v>0</v>
      </c>
      <c r="AW495" s="26">
        <v>0</v>
      </c>
      <c r="AX495" s="26">
        <v>0</v>
      </c>
      <c r="AY495" s="26">
        <v>0</v>
      </c>
      <c r="AZ495" s="26">
        <v>0</v>
      </c>
      <c r="BA495" s="26">
        <v>0</v>
      </c>
      <c r="BB495" s="26">
        <v>0</v>
      </c>
      <c r="BC495" s="26">
        <v>0</v>
      </c>
      <c r="BD495" s="26">
        <v>0</v>
      </c>
      <c r="BE495" s="26">
        <v>0</v>
      </c>
      <c r="BF495" s="26">
        <v>0</v>
      </c>
      <c r="BG495" s="26">
        <v>0</v>
      </c>
      <c r="BH495" s="26">
        <v>0</v>
      </c>
      <c r="BI495" s="26">
        <v>0</v>
      </c>
      <c r="BJ495" s="26">
        <v>0</v>
      </c>
      <c r="BK495" s="26">
        <v>0</v>
      </c>
      <c r="BL495" s="26">
        <v>0</v>
      </c>
      <c r="BM495" s="26">
        <v>0</v>
      </c>
      <c r="BN495" s="26">
        <v>0</v>
      </c>
      <c r="BO495" s="26">
        <v>0</v>
      </c>
      <c r="BP495" s="26">
        <v>0</v>
      </c>
      <c r="BQ495" s="26"/>
      <c r="BR495" s="26"/>
      <c r="BS495" s="26"/>
      <c r="BT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</row>
    <row r="496" spans="1:85" hidden="1" outlineLevel="3" x14ac:dyDescent="0.25">
      <c r="A496" s="105" t="s">
        <v>1753</v>
      </c>
      <c r="B496" s="105">
        <f t="shared" si="78"/>
        <v>6</v>
      </c>
      <c r="C496" s="105" t="s">
        <v>863</v>
      </c>
      <c r="D496" s="105" t="s">
        <v>826</v>
      </c>
      <c r="E496" s="26">
        <f t="shared" si="77"/>
        <v>0</v>
      </c>
      <c r="F496" s="26">
        <f t="shared" si="72"/>
        <v>0</v>
      </c>
      <c r="G496" s="26">
        <f t="shared" si="73"/>
        <v>0</v>
      </c>
      <c r="H496" s="26">
        <f t="shared" si="79"/>
        <v>0</v>
      </c>
      <c r="I496" s="26">
        <f t="shared" si="74"/>
        <v>0</v>
      </c>
      <c r="J496" s="26">
        <f t="shared" si="75"/>
        <v>0</v>
      </c>
      <c r="K496" s="26">
        <f t="shared" si="76"/>
        <v>0</v>
      </c>
      <c r="L496" s="150"/>
      <c r="M496" s="26">
        <v>-46178649.82</v>
      </c>
      <c r="N496" s="26">
        <v>-99429579.099999994</v>
      </c>
      <c r="O496" s="26">
        <v>-150570523.43000001</v>
      </c>
      <c r="P496" s="26">
        <v>-203841928.5</v>
      </c>
      <c r="Q496" s="26">
        <v>-255455463.36000001</v>
      </c>
      <c r="R496" s="26">
        <v>5466758.5700000003</v>
      </c>
      <c r="S496" s="26">
        <v>-50390952.560000002</v>
      </c>
      <c r="T496" s="26">
        <v>-108768875.78</v>
      </c>
      <c r="U496" s="26">
        <v>-166713130.25999999</v>
      </c>
      <c r="V496" s="26">
        <v>-221475646.80000001</v>
      </c>
      <c r="W496" s="26">
        <v>-277400929.43000001</v>
      </c>
      <c r="X496" s="26">
        <v>0</v>
      </c>
      <c r="Y496" s="26">
        <v>-56918830</v>
      </c>
      <c r="Z496" s="26">
        <v>-119703761</v>
      </c>
      <c r="AA496" s="26">
        <v>-179957749</v>
      </c>
      <c r="AB496" s="26">
        <v>-240917133</v>
      </c>
      <c r="AC496" s="26">
        <v>-293803616</v>
      </c>
      <c r="AD496" s="26">
        <v>7111268</v>
      </c>
      <c r="AE496" s="26">
        <v>-65607474</v>
      </c>
      <c r="AF496" s="26">
        <v>-135474774</v>
      </c>
      <c r="AG496" s="26">
        <v>-201106701</v>
      </c>
      <c r="AH496" s="26">
        <v>-265797853</v>
      </c>
      <c r="AI496" s="26">
        <v>-331870345</v>
      </c>
      <c r="AJ496" s="26">
        <v>0</v>
      </c>
      <c r="AK496" s="26">
        <v>0</v>
      </c>
      <c r="AL496" s="26">
        <v>0</v>
      </c>
      <c r="AM496" s="26">
        <v>0</v>
      </c>
      <c r="AN496" s="26">
        <v>0</v>
      </c>
      <c r="AO496" s="26">
        <v>0</v>
      </c>
      <c r="AP496" s="26">
        <v>0</v>
      </c>
      <c r="AQ496" s="26">
        <v>0</v>
      </c>
      <c r="AR496" s="26">
        <v>0</v>
      </c>
      <c r="AS496" s="26">
        <v>0</v>
      </c>
      <c r="AT496" s="26">
        <v>0</v>
      </c>
      <c r="AU496" s="26">
        <v>0</v>
      </c>
      <c r="AV496" s="26">
        <v>0</v>
      </c>
      <c r="AW496" s="26">
        <v>0</v>
      </c>
      <c r="AX496" s="26">
        <v>0</v>
      </c>
      <c r="AY496" s="26">
        <v>0</v>
      </c>
      <c r="AZ496" s="26">
        <v>0</v>
      </c>
      <c r="BA496" s="26">
        <v>0</v>
      </c>
      <c r="BB496" s="26">
        <v>0</v>
      </c>
      <c r="BC496" s="26">
        <v>0</v>
      </c>
      <c r="BD496" s="26">
        <v>0</v>
      </c>
      <c r="BE496" s="26">
        <v>0</v>
      </c>
      <c r="BF496" s="26">
        <v>0</v>
      </c>
      <c r="BG496" s="26">
        <v>0</v>
      </c>
      <c r="BH496" s="26">
        <v>0</v>
      </c>
      <c r="BI496" s="26">
        <v>0</v>
      </c>
      <c r="BJ496" s="26">
        <v>0</v>
      </c>
      <c r="BK496" s="26">
        <v>0</v>
      </c>
      <c r="BL496" s="26">
        <v>0</v>
      </c>
      <c r="BM496" s="26">
        <v>0</v>
      </c>
      <c r="BN496" s="26">
        <v>0</v>
      </c>
      <c r="BO496" s="26">
        <v>0</v>
      </c>
      <c r="BP496" s="26">
        <v>0</v>
      </c>
      <c r="BQ496" s="26"/>
      <c r="BR496" s="26"/>
      <c r="BS496" s="26"/>
      <c r="BT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</row>
    <row r="497" spans="1:85" hidden="1" outlineLevel="3" x14ac:dyDescent="0.25">
      <c r="A497" s="105" t="s">
        <v>1753</v>
      </c>
      <c r="B497" s="105">
        <f t="shared" si="78"/>
        <v>6</v>
      </c>
      <c r="C497" s="105" t="s">
        <v>864</v>
      </c>
      <c r="D497" s="105" t="s">
        <v>865</v>
      </c>
      <c r="E497" s="26">
        <f t="shared" si="77"/>
        <v>-63787556.740000002</v>
      </c>
      <c r="F497" s="26">
        <f t="shared" si="72"/>
        <v>0</v>
      </c>
      <c r="G497" s="26">
        <f t="shared" si="73"/>
        <v>0</v>
      </c>
      <c r="H497" s="26">
        <f t="shared" si="79"/>
        <v>0</v>
      </c>
      <c r="I497" s="26">
        <f t="shared" si="74"/>
        <v>0</v>
      </c>
      <c r="J497" s="26">
        <f t="shared" si="75"/>
        <v>0</v>
      </c>
      <c r="K497" s="26">
        <f t="shared" si="76"/>
        <v>0</v>
      </c>
      <c r="L497" s="150"/>
      <c r="M497" s="26">
        <v>-96177751.310000002</v>
      </c>
      <c r="N497" s="26">
        <v>-137400755.83000001</v>
      </c>
      <c r="O497" s="26">
        <v>-178019044.69999999</v>
      </c>
      <c r="P497" s="26">
        <v>-218078492.58000001</v>
      </c>
      <c r="Q497" s="26">
        <v>-259379754.53</v>
      </c>
      <c r="R497" s="26">
        <v>-198334453.22999999</v>
      </c>
      <c r="S497" s="26">
        <v>-241659223.08000001</v>
      </c>
      <c r="T497" s="26">
        <v>-286258242.44999999</v>
      </c>
      <c r="U497" s="26">
        <v>-317304495.77999997</v>
      </c>
      <c r="V497" s="26">
        <v>-355117158.04000002</v>
      </c>
      <c r="W497" s="26">
        <v>-391318726.00999999</v>
      </c>
      <c r="X497" s="26">
        <v>-63787556.740000002</v>
      </c>
      <c r="Y497" s="26">
        <v>-27321341</v>
      </c>
      <c r="Z497" s="26">
        <v>-72555667</v>
      </c>
      <c r="AA497" s="26">
        <v>-120663723</v>
      </c>
      <c r="AB497" s="26">
        <v>-164357116</v>
      </c>
      <c r="AC497" s="26">
        <v>-205451156</v>
      </c>
      <c r="AD497" s="26">
        <v>-137101634</v>
      </c>
      <c r="AE497" s="26">
        <v>-184718550</v>
      </c>
      <c r="AF497" s="26">
        <v>-231621100</v>
      </c>
      <c r="AG497" s="26">
        <v>-274170036</v>
      </c>
      <c r="AH497" s="26">
        <v>-303548806</v>
      </c>
      <c r="AI497" s="26">
        <v>-351709368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  <c r="BP497" s="26">
        <v>0</v>
      </c>
      <c r="BQ497" s="26"/>
      <c r="BR497" s="26"/>
      <c r="BS497" s="26"/>
      <c r="BT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</row>
    <row r="498" spans="1:85" hidden="1" outlineLevel="3" x14ac:dyDescent="0.25">
      <c r="A498" s="106" t="s">
        <v>1753</v>
      </c>
      <c r="B498" s="106">
        <f t="shared" si="78"/>
        <v>8</v>
      </c>
      <c r="C498" s="106" t="s">
        <v>866</v>
      </c>
      <c r="D498" s="106" t="s">
        <v>835</v>
      </c>
      <c r="E498" s="107">
        <f t="shared" si="77"/>
        <v>0</v>
      </c>
      <c r="F498" s="107">
        <f t="shared" si="72"/>
        <v>0</v>
      </c>
      <c r="G498" s="107">
        <f t="shared" si="73"/>
        <v>0</v>
      </c>
      <c r="H498" s="108">
        <f t="shared" si="79"/>
        <v>0</v>
      </c>
      <c r="I498" s="108">
        <f t="shared" si="74"/>
        <v>0</v>
      </c>
      <c r="J498" s="108">
        <f t="shared" si="75"/>
        <v>0</v>
      </c>
      <c r="K498" s="108">
        <f t="shared" si="76"/>
        <v>0</v>
      </c>
      <c r="L498" s="150"/>
      <c r="M498" s="108">
        <v>-14711633.48</v>
      </c>
      <c r="N498" s="108">
        <v>-31042762.309999999</v>
      </c>
      <c r="O498" s="108">
        <v>-46737581.68</v>
      </c>
      <c r="P498" s="108">
        <v>-63295744.479999997</v>
      </c>
      <c r="Q498" s="108">
        <v>-79910410.849999994</v>
      </c>
      <c r="R498" s="108">
        <v>1298447.94</v>
      </c>
      <c r="S498" s="108">
        <v>-16716406.050000001</v>
      </c>
      <c r="T498" s="108">
        <v>-35031771.590000004</v>
      </c>
      <c r="U498" s="108">
        <v>-52024337.469999999</v>
      </c>
      <c r="V498" s="108">
        <v>-68742805.590000004</v>
      </c>
      <c r="W498" s="108">
        <v>-85071679.310000002</v>
      </c>
      <c r="X498" s="108">
        <v>0</v>
      </c>
      <c r="Y498" s="108">
        <v>-16470765</v>
      </c>
      <c r="Z498" s="108">
        <v>-34485920</v>
      </c>
      <c r="AA498" s="108">
        <v>-53416607</v>
      </c>
      <c r="AB498" s="108">
        <v>-70663890</v>
      </c>
      <c r="AC498" s="108">
        <v>-87663097</v>
      </c>
      <c r="AD498" s="108">
        <v>1988984</v>
      </c>
      <c r="AE498" s="108">
        <v>-19080711</v>
      </c>
      <c r="AF498" s="108">
        <v>-40132197</v>
      </c>
      <c r="AG498" s="108">
        <v>-60139874</v>
      </c>
      <c r="AH498" s="108">
        <v>-78263804</v>
      </c>
      <c r="AI498" s="108">
        <v>-97789646</v>
      </c>
      <c r="AJ498" s="108">
        <v>0</v>
      </c>
      <c r="AK498" s="108">
        <v>0</v>
      </c>
      <c r="AL498" s="108">
        <v>0</v>
      </c>
      <c r="AM498" s="108">
        <v>0</v>
      </c>
      <c r="AN498" s="108">
        <v>0</v>
      </c>
      <c r="AO498" s="108">
        <v>0</v>
      </c>
      <c r="AP498" s="108">
        <v>0</v>
      </c>
      <c r="AQ498" s="108">
        <v>0</v>
      </c>
      <c r="AR498" s="108">
        <v>0</v>
      </c>
      <c r="AS498" s="108">
        <v>0</v>
      </c>
      <c r="AT498" s="108">
        <v>0</v>
      </c>
      <c r="AU498" s="108">
        <v>0</v>
      </c>
      <c r="AV498" s="108">
        <v>0</v>
      </c>
      <c r="AW498" s="108">
        <v>0</v>
      </c>
      <c r="AX498" s="108">
        <v>0</v>
      </c>
      <c r="AY498" s="108">
        <v>0</v>
      </c>
      <c r="AZ498" s="108">
        <v>0</v>
      </c>
      <c r="BA498" s="108">
        <v>0</v>
      </c>
      <c r="BB498" s="108">
        <v>0</v>
      </c>
      <c r="BC498" s="108">
        <v>0</v>
      </c>
      <c r="BD498" s="108">
        <v>0</v>
      </c>
      <c r="BE498" s="108">
        <v>0</v>
      </c>
      <c r="BF498" s="108">
        <v>0</v>
      </c>
      <c r="BG498" s="108">
        <v>0</v>
      </c>
      <c r="BH498" s="108">
        <v>0</v>
      </c>
      <c r="BI498" s="108">
        <v>0</v>
      </c>
      <c r="BJ498" s="108">
        <v>0</v>
      </c>
      <c r="BK498" s="108">
        <v>0</v>
      </c>
      <c r="BL498" s="108">
        <v>0</v>
      </c>
      <c r="BM498" s="108">
        <v>0</v>
      </c>
      <c r="BN498" s="108">
        <v>0</v>
      </c>
      <c r="BO498" s="108">
        <v>0</v>
      </c>
      <c r="BP498" s="108">
        <v>0</v>
      </c>
      <c r="BQ498" s="108"/>
      <c r="BR498" s="108"/>
      <c r="BS498" s="108"/>
      <c r="BT498" s="108"/>
      <c r="BV498" s="108"/>
      <c r="BW498" s="108"/>
      <c r="BX498" s="108"/>
      <c r="BY498" s="108"/>
      <c r="BZ498" s="108"/>
      <c r="CA498" s="108"/>
      <c r="CB498" s="108"/>
      <c r="CC498" s="108"/>
      <c r="CD498" s="108"/>
      <c r="CE498" s="108"/>
      <c r="CF498" s="108"/>
      <c r="CG498" s="108"/>
    </row>
    <row r="499" spans="1:85" hidden="1" outlineLevel="3" x14ac:dyDescent="0.25">
      <c r="A499" s="106" t="s">
        <v>1753</v>
      </c>
      <c r="B499" s="106">
        <f t="shared" si="78"/>
        <v>8</v>
      </c>
      <c r="C499" s="106" t="s">
        <v>867</v>
      </c>
      <c r="D499" s="106" t="s">
        <v>837</v>
      </c>
      <c r="E499" s="107">
        <f t="shared" si="77"/>
        <v>0</v>
      </c>
      <c r="F499" s="107">
        <f t="shared" si="72"/>
        <v>0</v>
      </c>
      <c r="G499" s="107">
        <f t="shared" si="73"/>
        <v>0</v>
      </c>
      <c r="H499" s="108">
        <f t="shared" si="79"/>
        <v>0</v>
      </c>
      <c r="I499" s="108">
        <f t="shared" si="74"/>
        <v>0</v>
      </c>
      <c r="J499" s="108">
        <f t="shared" si="75"/>
        <v>0</v>
      </c>
      <c r="K499" s="108">
        <f t="shared" si="76"/>
        <v>0</v>
      </c>
      <c r="L499" s="150"/>
      <c r="M499" s="108">
        <v>-16652512.949999999</v>
      </c>
      <c r="N499" s="108">
        <v>-34857564.509999998</v>
      </c>
      <c r="O499" s="108">
        <v>-52561485.890000001</v>
      </c>
      <c r="P499" s="108">
        <v>-70795607.719999999</v>
      </c>
      <c r="Q499" s="108">
        <v>-89533425.349999994</v>
      </c>
      <c r="R499" s="108">
        <v>-108282399.51000001</v>
      </c>
      <c r="S499" s="108">
        <v>-126071317.37</v>
      </c>
      <c r="T499" s="108">
        <v>-144717773.84</v>
      </c>
      <c r="U499" s="108">
        <v>-157525645.37</v>
      </c>
      <c r="V499" s="108">
        <v>-172652971.08000001</v>
      </c>
      <c r="W499" s="108">
        <v>-188178150.24000001</v>
      </c>
      <c r="X499" s="108">
        <v>0</v>
      </c>
      <c r="Y499" s="108">
        <v>-18460316</v>
      </c>
      <c r="Z499" s="108">
        <v>-38786830</v>
      </c>
      <c r="AA499" s="108">
        <v>-60137404</v>
      </c>
      <c r="AB499" s="108">
        <v>-79721256</v>
      </c>
      <c r="AC499" s="108">
        <v>-99024029</v>
      </c>
      <c r="AD499" s="108">
        <v>-122568021</v>
      </c>
      <c r="AE499" s="108">
        <v>-143933753</v>
      </c>
      <c r="AF499" s="108">
        <v>-163926435</v>
      </c>
      <c r="AG499" s="108">
        <v>-181037178</v>
      </c>
      <c r="AH499" s="108">
        <v>-194988051</v>
      </c>
      <c r="AI499" s="108">
        <v>-215526158</v>
      </c>
      <c r="AJ499" s="108">
        <v>0</v>
      </c>
      <c r="AK499" s="108">
        <v>0</v>
      </c>
      <c r="AL499" s="108">
        <v>0</v>
      </c>
      <c r="AM499" s="108">
        <v>0</v>
      </c>
      <c r="AN499" s="108">
        <v>0</v>
      </c>
      <c r="AO499" s="108">
        <v>0</v>
      </c>
      <c r="AP499" s="108">
        <v>0</v>
      </c>
      <c r="AQ499" s="108">
        <v>0</v>
      </c>
      <c r="AR499" s="108">
        <v>0</v>
      </c>
      <c r="AS499" s="108">
        <v>0</v>
      </c>
      <c r="AT499" s="108">
        <v>0</v>
      </c>
      <c r="AU499" s="108">
        <v>0</v>
      </c>
      <c r="AV499" s="108">
        <v>0</v>
      </c>
      <c r="AW499" s="108">
        <v>0</v>
      </c>
      <c r="AX499" s="108">
        <v>0</v>
      </c>
      <c r="AY499" s="108">
        <v>0</v>
      </c>
      <c r="AZ499" s="108">
        <v>0</v>
      </c>
      <c r="BA499" s="108">
        <v>0</v>
      </c>
      <c r="BB499" s="108">
        <v>0</v>
      </c>
      <c r="BC499" s="108">
        <v>0</v>
      </c>
      <c r="BD499" s="108">
        <v>0</v>
      </c>
      <c r="BE499" s="108">
        <v>0</v>
      </c>
      <c r="BF499" s="108">
        <v>0</v>
      </c>
      <c r="BG499" s="108">
        <v>0</v>
      </c>
      <c r="BH499" s="108">
        <v>0</v>
      </c>
      <c r="BI499" s="108">
        <v>0</v>
      </c>
      <c r="BJ499" s="108">
        <v>0</v>
      </c>
      <c r="BK499" s="108">
        <v>0</v>
      </c>
      <c r="BL499" s="108">
        <v>0</v>
      </c>
      <c r="BM499" s="108">
        <v>0</v>
      </c>
      <c r="BN499" s="108">
        <v>0</v>
      </c>
      <c r="BO499" s="108">
        <v>0</v>
      </c>
      <c r="BP499" s="108">
        <v>0</v>
      </c>
      <c r="BQ499" s="108"/>
      <c r="BR499" s="108"/>
      <c r="BS499" s="108"/>
      <c r="BT499" s="108"/>
      <c r="BV499" s="108"/>
      <c r="BW499" s="108"/>
      <c r="BX499" s="108"/>
      <c r="BY499" s="108"/>
      <c r="BZ499" s="108"/>
      <c r="CA499" s="108"/>
      <c r="CB499" s="108"/>
      <c r="CC499" s="108"/>
      <c r="CD499" s="108"/>
      <c r="CE499" s="108"/>
      <c r="CF499" s="108"/>
      <c r="CG499" s="108"/>
    </row>
    <row r="500" spans="1:85" hidden="1" outlineLevel="3" x14ac:dyDescent="0.25">
      <c r="A500" s="106" t="s">
        <v>1753</v>
      </c>
      <c r="B500" s="106">
        <f t="shared" si="78"/>
        <v>8</v>
      </c>
      <c r="C500" s="106" t="s">
        <v>868</v>
      </c>
      <c r="D500" s="106" t="s">
        <v>839</v>
      </c>
      <c r="E500" s="107">
        <f t="shared" si="77"/>
        <v>-63787556.740000002</v>
      </c>
      <c r="F500" s="107">
        <f t="shared" si="72"/>
        <v>0</v>
      </c>
      <c r="G500" s="107">
        <f t="shared" si="73"/>
        <v>0</v>
      </c>
      <c r="H500" s="108">
        <f t="shared" si="79"/>
        <v>0</v>
      </c>
      <c r="I500" s="108">
        <f t="shared" si="74"/>
        <v>0</v>
      </c>
      <c r="J500" s="108">
        <f t="shared" si="75"/>
        <v>0</v>
      </c>
      <c r="K500" s="108">
        <f t="shared" si="76"/>
        <v>0</v>
      </c>
      <c r="L500" s="150"/>
      <c r="M500" s="108">
        <v>-64813604.880000003</v>
      </c>
      <c r="N500" s="108">
        <v>-71500429.010000005</v>
      </c>
      <c r="O500" s="108">
        <v>-78719977.129999995</v>
      </c>
      <c r="P500" s="108">
        <v>-83987140.379999995</v>
      </c>
      <c r="Q500" s="108">
        <v>-89935918.329999998</v>
      </c>
      <c r="R500" s="108">
        <v>-91350501.659999996</v>
      </c>
      <c r="S500" s="108">
        <v>-98871499.659999996</v>
      </c>
      <c r="T500" s="108">
        <v>-106508697.02</v>
      </c>
      <c r="U500" s="108">
        <v>-107754512.94</v>
      </c>
      <c r="V500" s="108">
        <v>-113721381.37</v>
      </c>
      <c r="W500" s="108">
        <v>-118068896.45999999</v>
      </c>
      <c r="X500" s="108">
        <v>-63787556.740000002</v>
      </c>
      <c r="Y500" s="108">
        <v>7609740</v>
      </c>
      <c r="Z500" s="108">
        <v>717083</v>
      </c>
      <c r="AA500" s="108">
        <v>-7109712</v>
      </c>
      <c r="AB500" s="108">
        <v>-13971970</v>
      </c>
      <c r="AC500" s="108">
        <v>-18764030</v>
      </c>
      <c r="AD500" s="108">
        <v>-16522597</v>
      </c>
      <c r="AE500" s="108">
        <v>-21704086</v>
      </c>
      <c r="AF500" s="108">
        <v>-27562468</v>
      </c>
      <c r="AG500" s="108">
        <v>-32992984</v>
      </c>
      <c r="AH500" s="108">
        <v>-30296951</v>
      </c>
      <c r="AI500" s="108">
        <v>-38393564</v>
      </c>
      <c r="AJ500" s="108">
        <v>0</v>
      </c>
      <c r="AK500" s="108">
        <v>0</v>
      </c>
      <c r="AL500" s="108">
        <v>0</v>
      </c>
      <c r="AM500" s="108">
        <v>0</v>
      </c>
      <c r="AN500" s="108">
        <v>0</v>
      </c>
      <c r="AO500" s="108">
        <v>0</v>
      </c>
      <c r="AP500" s="108">
        <v>0</v>
      </c>
      <c r="AQ500" s="108">
        <v>0</v>
      </c>
      <c r="AR500" s="108">
        <v>0</v>
      </c>
      <c r="AS500" s="108">
        <v>0</v>
      </c>
      <c r="AT500" s="108">
        <v>0</v>
      </c>
      <c r="AU500" s="108">
        <v>0</v>
      </c>
      <c r="AV500" s="108">
        <v>0</v>
      </c>
      <c r="AW500" s="108">
        <v>0</v>
      </c>
      <c r="AX500" s="108">
        <v>0</v>
      </c>
      <c r="AY500" s="108">
        <v>0</v>
      </c>
      <c r="AZ500" s="108">
        <v>0</v>
      </c>
      <c r="BA500" s="108">
        <v>0</v>
      </c>
      <c r="BB500" s="108">
        <v>0</v>
      </c>
      <c r="BC500" s="108">
        <v>0</v>
      </c>
      <c r="BD500" s="108">
        <v>0</v>
      </c>
      <c r="BE500" s="108">
        <v>0</v>
      </c>
      <c r="BF500" s="108">
        <v>0</v>
      </c>
      <c r="BG500" s="108">
        <v>0</v>
      </c>
      <c r="BH500" s="108">
        <v>0</v>
      </c>
      <c r="BI500" s="108">
        <v>0</v>
      </c>
      <c r="BJ500" s="108">
        <v>0</v>
      </c>
      <c r="BK500" s="108">
        <v>0</v>
      </c>
      <c r="BL500" s="108">
        <v>0</v>
      </c>
      <c r="BM500" s="108">
        <v>0</v>
      </c>
      <c r="BN500" s="108">
        <v>0</v>
      </c>
      <c r="BO500" s="108">
        <v>0</v>
      </c>
      <c r="BP500" s="108">
        <v>0</v>
      </c>
      <c r="BQ500" s="108"/>
      <c r="BR500" s="108"/>
      <c r="BS500" s="108"/>
      <c r="BT500" s="108"/>
      <c r="BV500" s="108"/>
      <c r="BW500" s="108"/>
      <c r="BX500" s="108"/>
      <c r="BY500" s="108"/>
      <c r="BZ500" s="108"/>
      <c r="CA500" s="108"/>
      <c r="CB500" s="108"/>
      <c r="CC500" s="108"/>
      <c r="CD500" s="108"/>
      <c r="CE500" s="108"/>
      <c r="CF500" s="108"/>
      <c r="CG500" s="108"/>
    </row>
    <row r="501" spans="1:85" hidden="1" outlineLevel="3" x14ac:dyDescent="0.25">
      <c r="A501" s="105" t="s">
        <v>1753</v>
      </c>
      <c r="B501" s="105">
        <f t="shared" si="78"/>
        <v>6</v>
      </c>
      <c r="C501" s="105" t="s">
        <v>869</v>
      </c>
      <c r="D501" s="105" t="s">
        <v>222</v>
      </c>
      <c r="E501" s="26">
        <f t="shared" si="77"/>
        <v>0</v>
      </c>
      <c r="F501" s="26">
        <f t="shared" si="72"/>
        <v>0</v>
      </c>
      <c r="G501" s="26">
        <f t="shared" si="73"/>
        <v>0</v>
      </c>
      <c r="H501" s="26">
        <f t="shared" si="79"/>
        <v>0</v>
      </c>
      <c r="I501" s="26">
        <f t="shared" si="74"/>
        <v>0</v>
      </c>
      <c r="J501" s="26">
        <f t="shared" si="75"/>
        <v>0</v>
      </c>
      <c r="K501" s="26">
        <f t="shared" si="76"/>
        <v>0</v>
      </c>
      <c r="L501" s="150"/>
      <c r="M501" s="26">
        <v>0</v>
      </c>
      <c r="N501" s="26">
        <v>0</v>
      </c>
      <c r="O501" s="26">
        <v>0</v>
      </c>
      <c r="P501" s="26">
        <v>0</v>
      </c>
      <c r="Q501" s="26">
        <v>0</v>
      </c>
      <c r="R501" s="26">
        <v>0</v>
      </c>
      <c r="S501" s="26">
        <v>0</v>
      </c>
      <c r="T501" s="26">
        <v>0</v>
      </c>
      <c r="U501" s="26">
        <v>0</v>
      </c>
      <c r="V501" s="26">
        <v>0</v>
      </c>
      <c r="W501" s="26">
        <v>0</v>
      </c>
      <c r="X501" s="26">
        <v>0</v>
      </c>
      <c r="Y501" s="26">
        <v>0</v>
      </c>
      <c r="Z501" s="26">
        <v>0</v>
      </c>
      <c r="AA501" s="26">
        <v>0</v>
      </c>
      <c r="AB501" s="26">
        <v>0</v>
      </c>
      <c r="AC501" s="26">
        <v>0</v>
      </c>
      <c r="AD501" s="26">
        <v>0</v>
      </c>
      <c r="AE501" s="26">
        <v>0</v>
      </c>
      <c r="AF501" s="26">
        <v>0</v>
      </c>
      <c r="AG501" s="26">
        <v>0</v>
      </c>
      <c r="AH501" s="26">
        <v>0</v>
      </c>
      <c r="AI501" s="26">
        <v>0</v>
      </c>
      <c r="AJ501" s="26">
        <v>0</v>
      </c>
      <c r="AK501" s="26">
        <v>0</v>
      </c>
      <c r="AL501" s="26">
        <v>0</v>
      </c>
      <c r="AM501" s="26">
        <v>0</v>
      </c>
      <c r="AN501" s="26">
        <v>0</v>
      </c>
      <c r="AO501" s="26">
        <v>0</v>
      </c>
      <c r="AP501" s="26">
        <v>0</v>
      </c>
      <c r="AQ501" s="26">
        <v>0</v>
      </c>
      <c r="AR501" s="26">
        <v>0</v>
      </c>
      <c r="AS501" s="26">
        <v>0</v>
      </c>
      <c r="AT501" s="26">
        <v>0</v>
      </c>
      <c r="AU501" s="26">
        <v>0</v>
      </c>
      <c r="AV501" s="26">
        <v>0</v>
      </c>
      <c r="AW501" s="26">
        <v>0</v>
      </c>
      <c r="AX501" s="26">
        <v>0</v>
      </c>
      <c r="AY501" s="26">
        <v>0</v>
      </c>
      <c r="AZ501" s="26">
        <v>0</v>
      </c>
      <c r="BA501" s="26">
        <v>0</v>
      </c>
      <c r="BB501" s="26">
        <v>0</v>
      </c>
      <c r="BC501" s="26">
        <v>0</v>
      </c>
      <c r="BD501" s="26">
        <v>0</v>
      </c>
      <c r="BE501" s="26">
        <v>0</v>
      </c>
      <c r="BF501" s="26">
        <v>0</v>
      </c>
      <c r="BG501" s="26">
        <v>0</v>
      </c>
      <c r="BH501" s="26">
        <v>0</v>
      </c>
      <c r="BI501" s="26">
        <v>0</v>
      </c>
      <c r="BJ501" s="26">
        <v>0</v>
      </c>
      <c r="BK501" s="26">
        <v>0</v>
      </c>
      <c r="BL501" s="26">
        <v>0</v>
      </c>
      <c r="BM501" s="26">
        <v>0</v>
      </c>
      <c r="BN501" s="26">
        <v>0</v>
      </c>
      <c r="BO501" s="26">
        <v>0</v>
      </c>
      <c r="BP501" s="26">
        <v>0</v>
      </c>
      <c r="BQ501" s="26"/>
      <c r="BR501" s="26"/>
      <c r="BS501" s="26"/>
      <c r="BT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</row>
    <row r="502" spans="1:85" hidden="1" outlineLevel="2" collapsed="1" x14ac:dyDescent="0.25">
      <c r="A502" s="103" t="s">
        <v>1753</v>
      </c>
      <c r="B502" s="103">
        <f t="shared" si="78"/>
        <v>4</v>
      </c>
      <c r="C502" s="103" t="s">
        <v>870</v>
      </c>
      <c r="D502" s="103" t="s">
        <v>871</v>
      </c>
      <c r="E502" s="104">
        <f t="shared" si="77"/>
        <v>0</v>
      </c>
      <c r="F502" s="104">
        <f t="shared" si="72"/>
        <v>0</v>
      </c>
      <c r="G502" s="104">
        <f t="shared" si="73"/>
        <v>0</v>
      </c>
      <c r="H502" s="104">
        <f t="shared" si="79"/>
        <v>0</v>
      </c>
      <c r="I502" s="104">
        <f t="shared" si="74"/>
        <v>0</v>
      </c>
      <c r="J502" s="104">
        <f t="shared" si="75"/>
        <v>0</v>
      </c>
      <c r="K502" s="104">
        <f t="shared" si="76"/>
        <v>0</v>
      </c>
      <c r="L502" s="150"/>
      <c r="M502" s="104">
        <v>0</v>
      </c>
      <c r="N502" s="104">
        <v>0</v>
      </c>
      <c r="O502" s="104">
        <v>0</v>
      </c>
      <c r="P502" s="104">
        <v>0</v>
      </c>
      <c r="Q502" s="104">
        <v>0</v>
      </c>
      <c r="R502" s="104">
        <v>0</v>
      </c>
      <c r="S502" s="104">
        <v>0</v>
      </c>
      <c r="T502" s="104">
        <v>0</v>
      </c>
      <c r="U502" s="104">
        <v>0</v>
      </c>
      <c r="V502" s="104">
        <v>0</v>
      </c>
      <c r="W502" s="104">
        <v>0</v>
      </c>
      <c r="X502" s="104">
        <v>0</v>
      </c>
      <c r="Y502" s="104">
        <v>0</v>
      </c>
      <c r="Z502" s="104">
        <v>0</v>
      </c>
      <c r="AA502" s="104">
        <v>0</v>
      </c>
      <c r="AB502" s="104">
        <v>0</v>
      </c>
      <c r="AC502" s="104">
        <v>0</v>
      </c>
      <c r="AD502" s="104">
        <v>0</v>
      </c>
      <c r="AE502" s="104">
        <v>0</v>
      </c>
      <c r="AF502" s="104">
        <v>0</v>
      </c>
      <c r="AG502" s="104">
        <v>0</v>
      </c>
      <c r="AH502" s="104">
        <v>0</v>
      </c>
      <c r="AI502" s="104">
        <v>0</v>
      </c>
      <c r="AJ502" s="104">
        <v>0</v>
      </c>
      <c r="AK502" s="104">
        <v>0</v>
      </c>
      <c r="AL502" s="104">
        <v>0</v>
      </c>
      <c r="AM502" s="104">
        <v>0</v>
      </c>
      <c r="AN502" s="104">
        <v>0</v>
      </c>
      <c r="AO502" s="104">
        <v>0</v>
      </c>
      <c r="AP502" s="104">
        <v>0</v>
      </c>
      <c r="AQ502" s="104">
        <v>0</v>
      </c>
      <c r="AR502" s="104">
        <v>0</v>
      </c>
      <c r="AS502" s="104">
        <v>0</v>
      </c>
      <c r="AT502" s="104">
        <v>0</v>
      </c>
      <c r="AU502" s="104">
        <v>0</v>
      </c>
      <c r="AV502" s="104">
        <v>0</v>
      </c>
      <c r="AW502" s="104">
        <v>0</v>
      </c>
      <c r="AX502" s="104">
        <v>0</v>
      </c>
      <c r="AY502" s="104">
        <v>0</v>
      </c>
      <c r="AZ502" s="104">
        <v>0</v>
      </c>
      <c r="BA502" s="104">
        <v>0</v>
      </c>
      <c r="BB502" s="104">
        <v>0</v>
      </c>
      <c r="BC502" s="104">
        <v>0</v>
      </c>
      <c r="BD502" s="104">
        <v>0</v>
      </c>
      <c r="BE502" s="104">
        <v>0</v>
      </c>
      <c r="BF502" s="104">
        <v>0</v>
      </c>
      <c r="BG502" s="104">
        <v>0</v>
      </c>
      <c r="BH502" s="104">
        <v>0</v>
      </c>
      <c r="BI502" s="104">
        <v>0</v>
      </c>
      <c r="BJ502" s="104">
        <v>0</v>
      </c>
      <c r="BK502" s="104">
        <v>0</v>
      </c>
      <c r="BL502" s="104">
        <v>0</v>
      </c>
      <c r="BM502" s="104">
        <v>0</v>
      </c>
      <c r="BN502" s="104">
        <v>0</v>
      </c>
      <c r="BO502" s="104">
        <v>0</v>
      </c>
      <c r="BP502" s="104">
        <v>0</v>
      </c>
      <c r="BQ502" s="104"/>
      <c r="BR502" s="104"/>
      <c r="BS502" s="104"/>
      <c r="BT502" s="104"/>
      <c r="BV502" s="144"/>
      <c r="BW502" s="144"/>
      <c r="BX502" s="144"/>
      <c r="BY502" s="144"/>
      <c r="BZ502" s="144"/>
      <c r="CA502" s="144"/>
      <c r="CB502" s="144"/>
      <c r="CC502" s="144"/>
      <c r="CD502" s="144"/>
      <c r="CE502" s="144"/>
      <c r="CF502" s="144"/>
      <c r="CG502" s="144"/>
    </row>
    <row r="503" spans="1:85" hidden="1" outlineLevel="3" x14ac:dyDescent="0.25">
      <c r="A503" s="105" t="s">
        <v>1753</v>
      </c>
      <c r="B503" s="105">
        <f t="shared" si="78"/>
        <v>6</v>
      </c>
      <c r="C503" s="105" t="s">
        <v>872</v>
      </c>
      <c r="D503" s="105" t="s">
        <v>752</v>
      </c>
      <c r="E503" s="26">
        <f t="shared" si="77"/>
        <v>0</v>
      </c>
      <c r="F503" s="26">
        <f t="shared" si="72"/>
        <v>0</v>
      </c>
      <c r="G503" s="26">
        <f t="shared" si="73"/>
        <v>0</v>
      </c>
      <c r="H503" s="26">
        <f t="shared" si="79"/>
        <v>0</v>
      </c>
      <c r="I503" s="26">
        <f t="shared" si="74"/>
        <v>0</v>
      </c>
      <c r="J503" s="26">
        <f t="shared" si="75"/>
        <v>0</v>
      </c>
      <c r="K503" s="26">
        <f t="shared" si="76"/>
        <v>0</v>
      </c>
      <c r="L503" s="150"/>
      <c r="M503" s="26">
        <v>0</v>
      </c>
      <c r="N503" s="26">
        <v>0</v>
      </c>
      <c r="O503" s="26">
        <v>0</v>
      </c>
      <c r="P503" s="26">
        <v>0</v>
      </c>
      <c r="Q503" s="26">
        <v>0</v>
      </c>
      <c r="R503" s="26">
        <v>0</v>
      </c>
      <c r="S503" s="26">
        <v>0</v>
      </c>
      <c r="T503" s="26">
        <v>0</v>
      </c>
      <c r="U503" s="26">
        <v>0</v>
      </c>
      <c r="V503" s="26">
        <v>0</v>
      </c>
      <c r="W503" s="26">
        <v>0</v>
      </c>
      <c r="X503" s="26">
        <v>0</v>
      </c>
      <c r="Y503" s="26">
        <v>0</v>
      </c>
      <c r="Z503" s="26">
        <v>0</v>
      </c>
      <c r="AA503" s="26">
        <v>0</v>
      </c>
      <c r="AB503" s="26">
        <v>0</v>
      </c>
      <c r="AC503" s="26">
        <v>0</v>
      </c>
      <c r="AD503" s="26">
        <v>0</v>
      </c>
      <c r="AE503" s="26">
        <v>0</v>
      </c>
      <c r="AF503" s="26">
        <v>0</v>
      </c>
      <c r="AG503" s="26">
        <v>0</v>
      </c>
      <c r="AH503" s="26">
        <v>0</v>
      </c>
      <c r="AI503" s="26">
        <v>0</v>
      </c>
      <c r="AJ503" s="26">
        <v>0</v>
      </c>
      <c r="AK503" s="26">
        <v>0</v>
      </c>
      <c r="AL503" s="26">
        <v>0</v>
      </c>
      <c r="AM503" s="26">
        <v>0</v>
      </c>
      <c r="AN503" s="26">
        <v>0</v>
      </c>
      <c r="AO503" s="26">
        <v>0</v>
      </c>
      <c r="AP503" s="26">
        <v>0</v>
      </c>
      <c r="AQ503" s="26">
        <v>0</v>
      </c>
      <c r="AR503" s="26">
        <v>0</v>
      </c>
      <c r="AS503" s="26">
        <v>0</v>
      </c>
      <c r="AT503" s="26">
        <v>0</v>
      </c>
      <c r="AU503" s="26">
        <v>0</v>
      </c>
      <c r="AV503" s="26">
        <v>0</v>
      </c>
      <c r="AW503" s="26">
        <v>0</v>
      </c>
      <c r="AX503" s="26">
        <v>0</v>
      </c>
      <c r="AY503" s="26">
        <v>0</v>
      </c>
      <c r="AZ503" s="26">
        <v>0</v>
      </c>
      <c r="BA503" s="26">
        <v>0</v>
      </c>
      <c r="BB503" s="26">
        <v>0</v>
      </c>
      <c r="BC503" s="26">
        <v>0</v>
      </c>
      <c r="BD503" s="26">
        <v>0</v>
      </c>
      <c r="BE503" s="26">
        <v>0</v>
      </c>
      <c r="BF503" s="26">
        <v>0</v>
      </c>
      <c r="BG503" s="26">
        <v>0</v>
      </c>
      <c r="BH503" s="26">
        <v>0</v>
      </c>
      <c r="BI503" s="26">
        <v>0</v>
      </c>
      <c r="BJ503" s="26">
        <v>0</v>
      </c>
      <c r="BK503" s="26">
        <v>0</v>
      </c>
      <c r="BL503" s="26">
        <v>0</v>
      </c>
      <c r="BM503" s="26">
        <v>0</v>
      </c>
      <c r="BN503" s="26">
        <v>0</v>
      </c>
      <c r="BO503" s="26">
        <v>0</v>
      </c>
      <c r="BP503" s="26">
        <v>0</v>
      </c>
      <c r="BQ503" s="26"/>
      <c r="BR503" s="26"/>
      <c r="BS503" s="26"/>
      <c r="BT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</row>
    <row r="504" spans="1:85" hidden="1" outlineLevel="3" x14ac:dyDescent="0.25">
      <c r="A504" s="105" t="s">
        <v>1753</v>
      </c>
      <c r="B504" s="105">
        <f t="shared" si="78"/>
        <v>6</v>
      </c>
      <c r="C504" s="105" t="s">
        <v>873</v>
      </c>
      <c r="D504" s="105" t="s">
        <v>804</v>
      </c>
      <c r="E504" s="26">
        <f t="shared" si="77"/>
        <v>0</v>
      </c>
      <c r="F504" s="26">
        <f t="shared" si="72"/>
        <v>0</v>
      </c>
      <c r="G504" s="26">
        <f t="shared" si="73"/>
        <v>0</v>
      </c>
      <c r="H504" s="26">
        <f t="shared" si="79"/>
        <v>0</v>
      </c>
      <c r="I504" s="26">
        <f t="shared" si="74"/>
        <v>0</v>
      </c>
      <c r="J504" s="26">
        <f t="shared" si="75"/>
        <v>0</v>
      </c>
      <c r="K504" s="26">
        <f t="shared" si="76"/>
        <v>0</v>
      </c>
      <c r="L504" s="150"/>
      <c r="M504" s="26">
        <v>0</v>
      </c>
      <c r="N504" s="26">
        <v>0</v>
      </c>
      <c r="O504" s="26">
        <v>0</v>
      </c>
      <c r="P504" s="26">
        <v>0</v>
      </c>
      <c r="Q504" s="26">
        <v>0</v>
      </c>
      <c r="R504" s="26">
        <v>0</v>
      </c>
      <c r="S504" s="26">
        <v>0</v>
      </c>
      <c r="T504" s="26">
        <v>0</v>
      </c>
      <c r="U504" s="26">
        <v>0</v>
      </c>
      <c r="V504" s="26">
        <v>0</v>
      </c>
      <c r="W504" s="26">
        <v>0</v>
      </c>
      <c r="X504" s="26">
        <v>0</v>
      </c>
      <c r="Y504" s="26">
        <v>0</v>
      </c>
      <c r="Z504" s="26">
        <v>0</v>
      </c>
      <c r="AA504" s="26">
        <v>0</v>
      </c>
      <c r="AB504" s="26">
        <v>0</v>
      </c>
      <c r="AC504" s="26">
        <v>0</v>
      </c>
      <c r="AD504" s="26">
        <v>0</v>
      </c>
      <c r="AE504" s="26">
        <v>0</v>
      </c>
      <c r="AF504" s="26">
        <v>0</v>
      </c>
      <c r="AG504" s="26">
        <v>0</v>
      </c>
      <c r="AH504" s="26">
        <v>0</v>
      </c>
      <c r="AI504" s="26">
        <v>0</v>
      </c>
      <c r="AJ504" s="26">
        <v>0</v>
      </c>
      <c r="AK504" s="26">
        <v>0</v>
      </c>
      <c r="AL504" s="26">
        <v>0</v>
      </c>
      <c r="AM504" s="26">
        <v>0</v>
      </c>
      <c r="AN504" s="26">
        <v>0</v>
      </c>
      <c r="AO504" s="26">
        <v>0</v>
      </c>
      <c r="AP504" s="26">
        <v>0</v>
      </c>
      <c r="AQ504" s="26">
        <v>0</v>
      </c>
      <c r="AR504" s="26">
        <v>0</v>
      </c>
      <c r="AS504" s="26">
        <v>0</v>
      </c>
      <c r="AT504" s="26">
        <v>0</v>
      </c>
      <c r="AU504" s="26">
        <v>0</v>
      </c>
      <c r="AV504" s="26">
        <v>0</v>
      </c>
      <c r="AW504" s="26">
        <v>0</v>
      </c>
      <c r="AX504" s="26">
        <v>0</v>
      </c>
      <c r="AY504" s="26">
        <v>0</v>
      </c>
      <c r="AZ504" s="26">
        <v>0</v>
      </c>
      <c r="BA504" s="26">
        <v>0</v>
      </c>
      <c r="BB504" s="26">
        <v>0</v>
      </c>
      <c r="BC504" s="26">
        <v>0</v>
      </c>
      <c r="BD504" s="26">
        <v>0</v>
      </c>
      <c r="BE504" s="26">
        <v>0</v>
      </c>
      <c r="BF504" s="26">
        <v>0</v>
      </c>
      <c r="BG504" s="26">
        <v>0</v>
      </c>
      <c r="BH504" s="26">
        <v>0</v>
      </c>
      <c r="BI504" s="26">
        <v>0</v>
      </c>
      <c r="BJ504" s="26">
        <v>0</v>
      </c>
      <c r="BK504" s="26">
        <v>0</v>
      </c>
      <c r="BL504" s="26">
        <v>0</v>
      </c>
      <c r="BM504" s="26">
        <v>0</v>
      </c>
      <c r="BN504" s="26">
        <v>0</v>
      </c>
      <c r="BO504" s="26">
        <v>0</v>
      </c>
      <c r="BP504" s="26">
        <v>0</v>
      </c>
      <c r="BQ504" s="26"/>
      <c r="BR504" s="26"/>
      <c r="BS504" s="26"/>
      <c r="BT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</row>
    <row r="505" spans="1:85" hidden="1" outlineLevel="3" x14ac:dyDescent="0.25">
      <c r="A505" s="105" t="s">
        <v>1753</v>
      </c>
      <c r="B505" s="105">
        <f t="shared" si="78"/>
        <v>6</v>
      </c>
      <c r="C505" s="105" t="s">
        <v>874</v>
      </c>
      <c r="D505" s="105" t="s">
        <v>222</v>
      </c>
      <c r="E505" s="26">
        <f t="shared" si="77"/>
        <v>0</v>
      </c>
      <c r="F505" s="26">
        <f t="shared" si="72"/>
        <v>0</v>
      </c>
      <c r="G505" s="26">
        <f t="shared" si="73"/>
        <v>0</v>
      </c>
      <c r="H505" s="26">
        <f t="shared" si="79"/>
        <v>0</v>
      </c>
      <c r="I505" s="26">
        <f t="shared" si="74"/>
        <v>0</v>
      </c>
      <c r="J505" s="26">
        <f t="shared" si="75"/>
        <v>0</v>
      </c>
      <c r="K505" s="26">
        <f t="shared" si="76"/>
        <v>0</v>
      </c>
      <c r="L505" s="150"/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  <c r="BP505" s="26">
        <v>0</v>
      </c>
      <c r="BQ505" s="26"/>
      <c r="BR505" s="26"/>
      <c r="BS505" s="26"/>
      <c r="BT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</row>
    <row r="506" spans="1:85" hidden="1" outlineLevel="1" collapsed="1" x14ac:dyDescent="0.25">
      <c r="A506" s="101" t="s">
        <v>1753</v>
      </c>
      <c r="B506" s="101">
        <f t="shared" si="78"/>
        <v>2</v>
      </c>
      <c r="C506" s="101" t="s">
        <v>875</v>
      </c>
      <c r="D506" s="101" t="s">
        <v>500</v>
      </c>
      <c r="E506" s="102">
        <f t="shared" si="77"/>
        <v>-75103000</v>
      </c>
      <c r="F506" s="102">
        <f t="shared" si="72"/>
        <v>-1925049113</v>
      </c>
      <c r="G506" s="102">
        <f t="shared" si="73"/>
        <v>-2005548652</v>
      </c>
      <c r="H506" s="102">
        <f t="shared" si="79"/>
        <v>-261907334</v>
      </c>
      <c r="I506" s="102">
        <f t="shared" si="74"/>
        <v>-1993770742</v>
      </c>
      <c r="J506" s="102">
        <f t="shared" si="75"/>
        <v>-601711018</v>
      </c>
      <c r="K506" s="102">
        <f t="shared" si="76"/>
        <v>0</v>
      </c>
      <c r="L506" s="150"/>
      <c r="M506" s="102">
        <v>-63106600</v>
      </c>
      <c r="N506" s="102">
        <v>-57050000</v>
      </c>
      <c r="O506" s="102">
        <v>-55050000</v>
      </c>
      <c r="P506" s="102">
        <v>-55050000</v>
      </c>
      <c r="Q506" s="102">
        <v>-84775000</v>
      </c>
      <c r="R506" s="102">
        <v>-92275000</v>
      </c>
      <c r="S506" s="102">
        <v>-72825000</v>
      </c>
      <c r="T506" s="102">
        <v>-129111800</v>
      </c>
      <c r="U506" s="102">
        <v>-129111800</v>
      </c>
      <c r="V506" s="102">
        <v>-68086040</v>
      </c>
      <c r="W506" s="102">
        <v>-56936040</v>
      </c>
      <c r="X506" s="102">
        <v>-75103000</v>
      </c>
      <c r="Y506" s="102">
        <v>-1789811104</v>
      </c>
      <c r="Z506" s="102">
        <v>-1794715104</v>
      </c>
      <c r="AA506" s="102">
        <v>-1781765104</v>
      </c>
      <c r="AB506" s="102">
        <v>-1781765104</v>
      </c>
      <c r="AC506" s="102">
        <v>-1771524604</v>
      </c>
      <c r="AD506" s="102">
        <v>-1771674604</v>
      </c>
      <c r="AE506" s="102">
        <v>-1771674604</v>
      </c>
      <c r="AF506" s="102">
        <v>-1769674604</v>
      </c>
      <c r="AG506" s="102">
        <v>-1763774604</v>
      </c>
      <c r="AH506" s="102">
        <v>-1836615904</v>
      </c>
      <c r="AI506" s="102">
        <v>-1777224190</v>
      </c>
      <c r="AJ506" s="102">
        <v>-1925049113</v>
      </c>
      <c r="AK506" s="102">
        <v>-1924554137</v>
      </c>
      <c r="AL506" s="102">
        <v>-1929709162</v>
      </c>
      <c r="AM506" s="102">
        <v>-1946214186</v>
      </c>
      <c r="AN506" s="102">
        <v>-1955069210</v>
      </c>
      <c r="AO506" s="102">
        <v>-1952574235</v>
      </c>
      <c r="AP506" s="102">
        <v>-2004441329</v>
      </c>
      <c r="AQ506" s="102">
        <v>-2003946354</v>
      </c>
      <c r="AR506" s="102">
        <v>-1990951378</v>
      </c>
      <c r="AS506" s="102">
        <v>-1973956402</v>
      </c>
      <c r="AT506" s="102">
        <v>-1955738707</v>
      </c>
      <c r="AU506" s="102">
        <v>-1928904636</v>
      </c>
      <c r="AV506" s="102">
        <v>-2005548652</v>
      </c>
      <c r="AW506" s="102">
        <v>-2005053931</v>
      </c>
      <c r="AX506" s="102">
        <v>-2004159211</v>
      </c>
      <c r="AY506" s="102">
        <v>-2003663216</v>
      </c>
      <c r="AZ506" s="102">
        <v>-2003167221</v>
      </c>
      <c r="BA506" s="102">
        <v>-2006671226</v>
      </c>
      <c r="BB506" s="102">
        <v>-2006175231</v>
      </c>
      <c r="BC506" s="102">
        <v>-1999379237</v>
      </c>
      <c r="BD506" s="102">
        <v>-1993770742</v>
      </c>
      <c r="BE506" s="102">
        <v>-2016401897</v>
      </c>
      <c r="BF506" s="102">
        <v>-1996138096</v>
      </c>
      <c r="BG506" s="102">
        <v>-2074346783</v>
      </c>
      <c r="BH506" s="102">
        <v>-261907334</v>
      </c>
      <c r="BI506" s="102">
        <v>-216431822</v>
      </c>
      <c r="BJ506" s="102">
        <v>-216431822</v>
      </c>
      <c r="BK506" s="102">
        <v>-257184394</v>
      </c>
      <c r="BL506" s="102">
        <v>-246004193</v>
      </c>
      <c r="BM506" s="102">
        <v>-664823992</v>
      </c>
      <c r="BN506" s="102">
        <v>-664823992</v>
      </c>
      <c r="BO506" s="102">
        <v>-664823992</v>
      </c>
      <c r="BP506" s="102">
        <v>-601711018</v>
      </c>
      <c r="BQ506" s="102"/>
      <c r="BR506" s="102"/>
      <c r="BS506" s="102"/>
      <c r="BT506" s="102"/>
      <c r="BU506" s="24" t="s">
        <v>2007</v>
      </c>
      <c r="BV506" s="143"/>
      <c r="BW506" s="143"/>
      <c r="BX506" s="143"/>
      <c r="BY506" s="143"/>
      <c r="BZ506" s="143"/>
      <c r="CA506" s="143"/>
      <c r="CB506" s="143"/>
      <c r="CC506" s="143"/>
      <c r="CD506" s="143"/>
      <c r="CE506" s="143"/>
      <c r="CF506" s="143"/>
      <c r="CG506" s="143"/>
    </row>
    <row r="507" spans="1:85" hidden="1" outlineLevel="2" collapsed="1" x14ac:dyDescent="0.25">
      <c r="A507" s="103" t="s">
        <v>1753</v>
      </c>
      <c r="B507" s="103">
        <f t="shared" si="78"/>
        <v>4</v>
      </c>
      <c r="C507" s="103" t="s">
        <v>876</v>
      </c>
      <c r="D507" s="103" t="s">
        <v>877</v>
      </c>
      <c r="E507" s="104">
        <f t="shared" si="77"/>
        <v>-75103000</v>
      </c>
      <c r="F507" s="104">
        <f t="shared" si="72"/>
        <v>-61113978</v>
      </c>
      <c r="G507" s="104">
        <f t="shared" si="73"/>
        <v>-64474780</v>
      </c>
      <c r="H507" s="104">
        <f t="shared" si="79"/>
        <v>-201452631</v>
      </c>
      <c r="I507" s="104">
        <f t="shared" si="74"/>
        <v>-52696870</v>
      </c>
      <c r="J507" s="104">
        <f t="shared" si="75"/>
        <v>-541256315</v>
      </c>
      <c r="K507" s="104">
        <f t="shared" si="76"/>
        <v>0</v>
      </c>
      <c r="L507" s="150"/>
      <c r="M507" s="104">
        <v>-63106600</v>
      </c>
      <c r="N507" s="104">
        <v>-57050000</v>
      </c>
      <c r="O507" s="104">
        <v>-55050000</v>
      </c>
      <c r="P507" s="104">
        <v>-55050000</v>
      </c>
      <c r="Q507" s="104">
        <v>-84775000</v>
      </c>
      <c r="R507" s="104">
        <v>-92275000</v>
      </c>
      <c r="S507" s="104">
        <v>-72825000</v>
      </c>
      <c r="T507" s="104">
        <v>-129111800</v>
      </c>
      <c r="U507" s="104">
        <v>-129111800</v>
      </c>
      <c r="V507" s="104">
        <v>-68086040</v>
      </c>
      <c r="W507" s="104">
        <v>-56936040</v>
      </c>
      <c r="X507" s="104">
        <v>-75103000</v>
      </c>
      <c r="Y507" s="104">
        <v>-93206448</v>
      </c>
      <c r="Z507" s="104">
        <v>-98110448</v>
      </c>
      <c r="AA507" s="104">
        <v>-85160448</v>
      </c>
      <c r="AB507" s="104">
        <v>-85160448</v>
      </c>
      <c r="AC507" s="104">
        <v>-74919948</v>
      </c>
      <c r="AD507" s="104">
        <v>-75069948</v>
      </c>
      <c r="AE507" s="104">
        <v>-75069948</v>
      </c>
      <c r="AF507" s="104">
        <v>-73069948</v>
      </c>
      <c r="AG507" s="104">
        <v>-67169948</v>
      </c>
      <c r="AH507" s="104">
        <v>-140011248</v>
      </c>
      <c r="AI507" s="104">
        <v>-80619534</v>
      </c>
      <c r="AJ507" s="104">
        <v>-61113978</v>
      </c>
      <c r="AK507" s="104">
        <v>-60619002</v>
      </c>
      <c r="AL507" s="104">
        <v>-65774027</v>
      </c>
      <c r="AM507" s="104">
        <v>-82279051</v>
      </c>
      <c r="AN507" s="104">
        <v>-91134075</v>
      </c>
      <c r="AO507" s="104">
        <v>-88639100</v>
      </c>
      <c r="AP507" s="104">
        <v>-140506194</v>
      </c>
      <c r="AQ507" s="104">
        <v>-140011219</v>
      </c>
      <c r="AR507" s="104">
        <v>-127016243</v>
      </c>
      <c r="AS507" s="104">
        <v>-110021267</v>
      </c>
      <c r="AT507" s="104">
        <v>-91803572</v>
      </c>
      <c r="AU507" s="104">
        <v>-64969501</v>
      </c>
      <c r="AV507" s="104">
        <v>-64474780</v>
      </c>
      <c r="AW507" s="104">
        <v>-63980059</v>
      </c>
      <c r="AX507" s="104">
        <v>-63085339</v>
      </c>
      <c r="AY507" s="104">
        <v>-62589344</v>
      </c>
      <c r="AZ507" s="104">
        <v>-62093349</v>
      </c>
      <c r="BA507" s="104">
        <v>-65597354</v>
      </c>
      <c r="BB507" s="104">
        <v>-65101359</v>
      </c>
      <c r="BC507" s="104">
        <v>-58305365</v>
      </c>
      <c r="BD507" s="104">
        <v>-52696870</v>
      </c>
      <c r="BE507" s="104">
        <v>-75328025</v>
      </c>
      <c r="BF507" s="104">
        <v>-55064224</v>
      </c>
      <c r="BG507" s="104">
        <v>-133272911</v>
      </c>
      <c r="BH507" s="104">
        <v>-201452631</v>
      </c>
      <c r="BI507" s="104">
        <v>-155977119</v>
      </c>
      <c r="BJ507" s="104">
        <v>-155977119</v>
      </c>
      <c r="BK507" s="104">
        <v>-196729691</v>
      </c>
      <c r="BL507" s="104">
        <v>-185549490</v>
      </c>
      <c r="BM507" s="104">
        <v>-604369289</v>
      </c>
      <c r="BN507" s="104">
        <v>-604369289</v>
      </c>
      <c r="BO507" s="104">
        <v>-604369289</v>
      </c>
      <c r="BP507" s="104">
        <v>-541256315</v>
      </c>
      <c r="BQ507" s="104"/>
      <c r="BR507" s="104"/>
      <c r="BS507" s="104"/>
      <c r="BT507" s="104"/>
      <c r="BV507" s="144"/>
      <c r="BW507" s="144"/>
      <c r="BX507" s="144"/>
      <c r="BY507" s="144"/>
      <c r="BZ507" s="144"/>
      <c r="CA507" s="144"/>
      <c r="CB507" s="144"/>
      <c r="CC507" s="144"/>
      <c r="CD507" s="144"/>
      <c r="CE507" s="144"/>
      <c r="CF507" s="144"/>
      <c r="CG507" s="144"/>
    </row>
    <row r="508" spans="1:85" hidden="1" outlineLevel="3" x14ac:dyDescent="0.25">
      <c r="A508" s="105" t="s">
        <v>1753</v>
      </c>
      <c r="B508" s="105">
        <f t="shared" si="78"/>
        <v>6</v>
      </c>
      <c r="C508" s="105" t="s">
        <v>878</v>
      </c>
      <c r="D508" s="105" t="s">
        <v>504</v>
      </c>
      <c r="E508" s="26">
        <f t="shared" si="77"/>
        <v>0</v>
      </c>
      <c r="F508" s="26">
        <f t="shared" si="72"/>
        <v>0</v>
      </c>
      <c r="G508" s="26">
        <f t="shared" si="73"/>
        <v>0</v>
      </c>
      <c r="H508" s="26">
        <f t="shared" si="79"/>
        <v>0</v>
      </c>
      <c r="I508" s="26">
        <f t="shared" si="74"/>
        <v>0</v>
      </c>
      <c r="J508" s="26">
        <f t="shared" si="75"/>
        <v>0</v>
      </c>
      <c r="K508" s="26">
        <f t="shared" si="76"/>
        <v>0</v>
      </c>
      <c r="L508" s="150"/>
      <c r="M508" s="26">
        <v>0</v>
      </c>
      <c r="N508" s="26">
        <v>0</v>
      </c>
      <c r="O508" s="26">
        <v>0</v>
      </c>
      <c r="P508" s="26">
        <v>0</v>
      </c>
      <c r="Q508" s="26">
        <v>0</v>
      </c>
      <c r="R508" s="26">
        <v>0</v>
      </c>
      <c r="S508" s="26">
        <v>0</v>
      </c>
      <c r="T508" s="26">
        <v>0</v>
      </c>
      <c r="U508" s="26">
        <v>0</v>
      </c>
      <c r="V508" s="26">
        <v>0</v>
      </c>
      <c r="W508" s="26">
        <v>0</v>
      </c>
      <c r="X508" s="26">
        <v>0</v>
      </c>
      <c r="Y508" s="26">
        <v>0</v>
      </c>
      <c r="Z508" s="26">
        <v>0</v>
      </c>
      <c r="AA508" s="26">
        <v>0</v>
      </c>
      <c r="AB508" s="26">
        <v>0</v>
      </c>
      <c r="AC508" s="26">
        <v>0</v>
      </c>
      <c r="AD508" s="26">
        <v>0</v>
      </c>
      <c r="AE508" s="26">
        <v>0</v>
      </c>
      <c r="AF508" s="26">
        <v>0</v>
      </c>
      <c r="AG508" s="26">
        <v>0</v>
      </c>
      <c r="AH508" s="26">
        <v>0</v>
      </c>
      <c r="AI508" s="26">
        <v>0</v>
      </c>
      <c r="AJ508" s="26">
        <v>0</v>
      </c>
      <c r="AK508" s="26">
        <v>0</v>
      </c>
      <c r="AL508" s="26">
        <v>0</v>
      </c>
      <c r="AM508" s="26">
        <v>0</v>
      </c>
      <c r="AN508" s="26">
        <v>0</v>
      </c>
      <c r="AO508" s="26">
        <v>0</v>
      </c>
      <c r="AP508" s="26">
        <v>0</v>
      </c>
      <c r="AQ508" s="26">
        <v>0</v>
      </c>
      <c r="AR508" s="26">
        <v>0</v>
      </c>
      <c r="AS508" s="26">
        <v>0</v>
      </c>
      <c r="AT508" s="26">
        <v>0</v>
      </c>
      <c r="AU508" s="26">
        <v>0</v>
      </c>
      <c r="AV508" s="26">
        <v>0</v>
      </c>
      <c r="AW508" s="26">
        <v>0</v>
      </c>
      <c r="AX508" s="26">
        <v>0</v>
      </c>
      <c r="AY508" s="26">
        <v>0</v>
      </c>
      <c r="AZ508" s="26">
        <v>0</v>
      </c>
      <c r="BA508" s="26">
        <v>0</v>
      </c>
      <c r="BB508" s="26">
        <v>0</v>
      </c>
      <c r="BC508" s="26">
        <v>0</v>
      </c>
      <c r="BD508" s="26">
        <v>0</v>
      </c>
      <c r="BE508" s="26">
        <v>0</v>
      </c>
      <c r="BF508" s="26">
        <v>0</v>
      </c>
      <c r="BG508" s="26">
        <v>0</v>
      </c>
      <c r="BH508" s="26">
        <v>0</v>
      </c>
      <c r="BI508" s="26">
        <v>0</v>
      </c>
      <c r="BJ508" s="26">
        <v>0</v>
      </c>
      <c r="BK508" s="26">
        <v>0</v>
      </c>
      <c r="BL508" s="26">
        <v>0</v>
      </c>
      <c r="BM508" s="26">
        <v>0</v>
      </c>
      <c r="BN508" s="26">
        <v>0</v>
      </c>
      <c r="BO508" s="26">
        <v>0</v>
      </c>
      <c r="BP508" s="26">
        <v>0</v>
      </c>
      <c r="BQ508" s="26"/>
      <c r="BR508" s="26"/>
      <c r="BS508" s="26"/>
      <c r="BT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</row>
    <row r="509" spans="1:85" hidden="1" outlineLevel="3" x14ac:dyDescent="0.25">
      <c r="A509" s="105" t="s">
        <v>1753</v>
      </c>
      <c r="B509" s="105">
        <f t="shared" si="78"/>
        <v>6</v>
      </c>
      <c r="C509" s="105" t="s">
        <v>879</v>
      </c>
      <c r="D509" s="105" t="s">
        <v>880</v>
      </c>
      <c r="E509" s="26">
        <f t="shared" si="77"/>
        <v>-75103000</v>
      </c>
      <c r="F509" s="26">
        <f t="shared" ref="F509:F574" si="80">AJ509</f>
        <v>-42669948</v>
      </c>
      <c r="G509" s="26">
        <f t="shared" ref="G509:G574" si="81">AV509</f>
        <v>-51969948</v>
      </c>
      <c r="H509" s="26">
        <f t="shared" si="79"/>
        <v>-194897188</v>
      </c>
      <c r="I509" s="26">
        <f t="shared" si="74"/>
        <v>-44157448</v>
      </c>
      <c r="J509" s="26">
        <f t="shared" si="75"/>
        <v>-534700872</v>
      </c>
      <c r="K509" s="26">
        <f t="shared" si="76"/>
        <v>0</v>
      </c>
      <c r="L509" s="150"/>
      <c r="M509" s="26">
        <v>-63106600</v>
      </c>
      <c r="N509" s="26">
        <v>-57050000</v>
      </c>
      <c r="O509" s="26">
        <v>-55050000</v>
      </c>
      <c r="P509" s="26">
        <v>-55050000</v>
      </c>
      <c r="Q509" s="26">
        <v>-84775000</v>
      </c>
      <c r="R509" s="26">
        <v>-92275000</v>
      </c>
      <c r="S509" s="26">
        <v>-72825000</v>
      </c>
      <c r="T509" s="26">
        <v>-129111800</v>
      </c>
      <c r="U509" s="26">
        <v>-129111800</v>
      </c>
      <c r="V509" s="26">
        <v>-68086040</v>
      </c>
      <c r="W509" s="26">
        <v>-56936040</v>
      </c>
      <c r="X509" s="26">
        <v>-75103000</v>
      </c>
      <c r="Y509" s="26">
        <v>-93206448</v>
      </c>
      <c r="Z509" s="26">
        <v>-98110448</v>
      </c>
      <c r="AA509" s="26">
        <v>-85160448</v>
      </c>
      <c r="AB509" s="26">
        <v>-85160448</v>
      </c>
      <c r="AC509" s="26">
        <v>-74919948</v>
      </c>
      <c r="AD509" s="26">
        <v>-75069948</v>
      </c>
      <c r="AE509" s="26">
        <v>-75069948</v>
      </c>
      <c r="AF509" s="26">
        <v>-73069948</v>
      </c>
      <c r="AG509" s="26">
        <v>-67169948</v>
      </c>
      <c r="AH509" s="26">
        <v>-140011248</v>
      </c>
      <c r="AI509" s="26">
        <v>-80619534</v>
      </c>
      <c r="AJ509" s="26">
        <v>-42669948</v>
      </c>
      <c r="AK509" s="26">
        <v>-42669948</v>
      </c>
      <c r="AL509" s="26">
        <v>-48319948</v>
      </c>
      <c r="AM509" s="26">
        <v>-65319948</v>
      </c>
      <c r="AN509" s="26">
        <v>-74669948</v>
      </c>
      <c r="AO509" s="26">
        <v>-72669948</v>
      </c>
      <c r="AP509" s="26">
        <v>-125032018</v>
      </c>
      <c r="AQ509" s="26">
        <v>-125032018</v>
      </c>
      <c r="AR509" s="26">
        <v>-112532018</v>
      </c>
      <c r="AS509" s="26">
        <v>-96032018</v>
      </c>
      <c r="AT509" s="26">
        <v>-78309298</v>
      </c>
      <c r="AU509" s="26">
        <v>-51969948</v>
      </c>
      <c r="AV509" s="26">
        <v>-51969948</v>
      </c>
      <c r="AW509" s="26">
        <v>-51969948</v>
      </c>
      <c r="AX509" s="26">
        <v>-51569948</v>
      </c>
      <c r="AY509" s="26">
        <v>-51569948</v>
      </c>
      <c r="AZ509" s="26">
        <v>-51569948</v>
      </c>
      <c r="BA509" s="26">
        <v>-55569948</v>
      </c>
      <c r="BB509" s="26">
        <v>-55569948</v>
      </c>
      <c r="BC509" s="26">
        <v>-49269948</v>
      </c>
      <c r="BD509" s="26">
        <v>-44157448</v>
      </c>
      <c r="BE509" s="26">
        <v>-67284598</v>
      </c>
      <c r="BF509" s="26">
        <v>-47516792</v>
      </c>
      <c r="BG509" s="26">
        <v>-126221474</v>
      </c>
      <c r="BH509" s="26">
        <v>-194897188</v>
      </c>
      <c r="BI509" s="26">
        <v>-149421676</v>
      </c>
      <c r="BJ509" s="26">
        <v>-149421676</v>
      </c>
      <c r="BK509" s="26">
        <v>-190174248</v>
      </c>
      <c r="BL509" s="26">
        <v>-178994047</v>
      </c>
      <c r="BM509" s="26">
        <v>-597813846</v>
      </c>
      <c r="BN509" s="26">
        <v>-597813846</v>
      </c>
      <c r="BO509" s="26">
        <v>-597813846</v>
      </c>
      <c r="BP509" s="26">
        <v>-534700872</v>
      </c>
      <c r="BQ509" s="26"/>
      <c r="BR509" s="26"/>
      <c r="BS509" s="26"/>
      <c r="BT509" s="26"/>
      <c r="BU509" s="205" t="s">
        <v>2093</v>
      </c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</row>
    <row r="510" spans="1:85" hidden="1" outlineLevel="3" x14ac:dyDescent="0.25">
      <c r="A510" s="105" t="s">
        <v>1753</v>
      </c>
      <c r="B510" s="105">
        <f t="shared" si="78"/>
        <v>6</v>
      </c>
      <c r="C510" s="105" t="s">
        <v>881</v>
      </c>
      <c r="D510" s="105" t="s">
        <v>222</v>
      </c>
      <c r="E510" s="26">
        <f t="shared" si="77"/>
        <v>0</v>
      </c>
      <c r="F510" s="26">
        <f t="shared" si="80"/>
        <v>-18444030</v>
      </c>
      <c r="G510" s="26">
        <f t="shared" si="81"/>
        <v>-12504832</v>
      </c>
      <c r="H510" s="26">
        <f t="shared" si="79"/>
        <v>-6555443</v>
      </c>
      <c r="I510" s="26">
        <f t="shared" si="74"/>
        <v>-8539422</v>
      </c>
      <c r="J510" s="26">
        <f t="shared" si="75"/>
        <v>-6555443</v>
      </c>
      <c r="K510" s="26">
        <f t="shared" si="76"/>
        <v>0</v>
      </c>
      <c r="L510" s="150"/>
      <c r="M510" s="26">
        <v>0</v>
      </c>
      <c r="N510" s="26">
        <v>0</v>
      </c>
      <c r="O510" s="26">
        <v>0</v>
      </c>
      <c r="P510" s="26">
        <v>0</v>
      </c>
      <c r="Q510" s="26">
        <v>0</v>
      </c>
      <c r="R510" s="26">
        <v>0</v>
      </c>
      <c r="S510" s="26">
        <v>0</v>
      </c>
      <c r="T510" s="26">
        <v>0</v>
      </c>
      <c r="U510" s="26">
        <v>0</v>
      </c>
      <c r="V510" s="26">
        <v>0</v>
      </c>
      <c r="W510" s="26">
        <v>0</v>
      </c>
      <c r="X510" s="26">
        <v>0</v>
      </c>
      <c r="Y510" s="26">
        <v>0</v>
      </c>
      <c r="Z510" s="26">
        <v>0</v>
      </c>
      <c r="AA510" s="26">
        <v>0</v>
      </c>
      <c r="AB510" s="26">
        <v>0</v>
      </c>
      <c r="AC510" s="26">
        <v>0</v>
      </c>
      <c r="AD510" s="26">
        <v>0</v>
      </c>
      <c r="AE510" s="26">
        <v>0</v>
      </c>
      <c r="AF510" s="26">
        <v>0</v>
      </c>
      <c r="AG510" s="26">
        <v>0</v>
      </c>
      <c r="AH510" s="26">
        <v>0</v>
      </c>
      <c r="AI510" s="26">
        <v>0</v>
      </c>
      <c r="AJ510" s="26">
        <v>-18444030</v>
      </c>
      <c r="AK510" s="26">
        <v>-17949054</v>
      </c>
      <c r="AL510" s="26">
        <v>-17454079</v>
      </c>
      <c r="AM510" s="26">
        <v>-16959103</v>
      </c>
      <c r="AN510" s="26">
        <v>-16464127</v>
      </c>
      <c r="AO510" s="26">
        <v>-15969152</v>
      </c>
      <c r="AP510" s="26">
        <v>-15474176</v>
      </c>
      <c r="AQ510" s="26">
        <v>-14979201</v>
      </c>
      <c r="AR510" s="26">
        <v>-14484225</v>
      </c>
      <c r="AS510" s="26">
        <v>-13989249</v>
      </c>
      <c r="AT510" s="26">
        <v>-13494274</v>
      </c>
      <c r="AU510" s="26">
        <v>-12999553</v>
      </c>
      <c r="AV510" s="26">
        <v>-12504832</v>
      </c>
      <c r="AW510" s="26">
        <v>-12010111</v>
      </c>
      <c r="AX510" s="26">
        <v>-11515391</v>
      </c>
      <c r="AY510" s="26">
        <v>-11019396</v>
      </c>
      <c r="AZ510" s="26">
        <v>-10523401</v>
      </c>
      <c r="BA510" s="26">
        <v>-10027406</v>
      </c>
      <c r="BB510" s="26">
        <v>-9531411</v>
      </c>
      <c r="BC510" s="26">
        <v>-9035417</v>
      </c>
      <c r="BD510" s="26">
        <v>-8539422</v>
      </c>
      <c r="BE510" s="26">
        <v>-8043427</v>
      </c>
      <c r="BF510" s="26">
        <v>-7547432</v>
      </c>
      <c r="BG510" s="26">
        <v>-7051437</v>
      </c>
      <c r="BH510" s="26">
        <v>-6555443</v>
      </c>
      <c r="BI510" s="26">
        <v>-6555443</v>
      </c>
      <c r="BJ510" s="26">
        <v>-6555443</v>
      </c>
      <c r="BK510" s="26">
        <v>-6555443</v>
      </c>
      <c r="BL510" s="26">
        <v>-6555443</v>
      </c>
      <c r="BM510" s="26">
        <v>-6555443</v>
      </c>
      <c r="BN510" s="26">
        <v>-6555443</v>
      </c>
      <c r="BO510" s="26">
        <v>-6555443</v>
      </c>
      <c r="BP510" s="26">
        <v>-6555443</v>
      </c>
      <c r="BQ510" s="26"/>
      <c r="BR510" s="26"/>
      <c r="BS510" s="26"/>
      <c r="BT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</row>
    <row r="511" spans="1:85" hidden="1" outlineLevel="3" x14ac:dyDescent="0.25">
      <c r="A511" s="106" t="s">
        <v>1753</v>
      </c>
      <c r="B511" s="106">
        <f t="shared" si="78"/>
        <v>8</v>
      </c>
      <c r="C511" s="106" t="s">
        <v>882</v>
      </c>
      <c r="D511" s="106" t="s">
        <v>222</v>
      </c>
      <c r="E511" s="107">
        <f t="shared" si="77"/>
        <v>0</v>
      </c>
      <c r="F511" s="107">
        <f t="shared" si="80"/>
        <v>0</v>
      </c>
      <c r="G511" s="107">
        <f t="shared" si="81"/>
        <v>0</v>
      </c>
      <c r="H511" s="108">
        <f t="shared" si="79"/>
        <v>0</v>
      </c>
      <c r="I511" s="108">
        <f t="shared" si="74"/>
        <v>0</v>
      </c>
      <c r="J511" s="108">
        <f t="shared" si="75"/>
        <v>0</v>
      </c>
      <c r="K511" s="108">
        <f t="shared" si="76"/>
        <v>0</v>
      </c>
      <c r="L511" s="150"/>
      <c r="M511" s="108">
        <v>0</v>
      </c>
      <c r="N511" s="108">
        <v>0</v>
      </c>
      <c r="O511" s="108">
        <v>0</v>
      </c>
      <c r="P511" s="108">
        <v>0</v>
      </c>
      <c r="Q511" s="108">
        <v>0</v>
      </c>
      <c r="R511" s="108">
        <v>0</v>
      </c>
      <c r="S511" s="108">
        <v>0</v>
      </c>
      <c r="T511" s="108">
        <v>0</v>
      </c>
      <c r="U511" s="108">
        <v>0</v>
      </c>
      <c r="V511" s="108">
        <v>0</v>
      </c>
      <c r="W511" s="108">
        <v>0</v>
      </c>
      <c r="X511" s="108">
        <v>0</v>
      </c>
      <c r="Y511" s="108">
        <v>0</v>
      </c>
      <c r="Z511" s="108">
        <v>0</v>
      </c>
      <c r="AA511" s="108">
        <v>0</v>
      </c>
      <c r="AB511" s="108">
        <v>0</v>
      </c>
      <c r="AC511" s="108">
        <v>0</v>
      </c>
      <c r="AD511" s="108">
        <v>0</v>
      </c>
      <c r="AE511" s="108">
        <v>0</v>
      </c>
      <c r="AF511" s="108">
        <v>0</v>
      </c>
      <c r="AG511" s="108">
        <v>0</v>
      </c>
      <c r="AH511" s="108">
        <v>0</v>
      </c>
      <c r="AI511" s="108">
        <v>0</v>
      </c>
      <c r="AJ511" s="108">
        <v>0</v>
      </c>
      <c r="AK511" s="108">
        <v>0</v>
      </c>
      <c r="AL511" s="108">
        <v>0</v>
      </c>
      <c r="AM511" s="108">
        <v>0</v>
      </c>
      <c r="AN511" s="108">
        <v>0</v>
      </c>
      <c r="AO511" s="108">
        <v>0</v>
      </c>
      <c r="AP511" s="108">
        <v>0</v>
      </c>
      <c r="AQ511" s="108">
        <v>0</v>
      </c>
      <c r="AR511" s="108">
        <v>0</v>
      </c>
      <c r="AS511" s="108">
        <v>0</v>
      </c>
      <c r="AT511" s="108">
        <v>0</v>
      </c>
      <c r="AU511" s="108">
        <v>0</v>
      </c>
      <c r="AV511" s="108">
        <v>0</v>
      </c>
      <c r="AW511" s="108">
        <v>0</v>
      </c>
      <c r="AX511" s="108">
        <v>0</v>
      </c>
      <c r="AY511" s="108">
        <v>0</v>
      </c>
      <c r="AZ511" s="108">
        <v>0</v>
      </c>
      <c r="BA511" s="108">
        <v>0</v>
      </c>
      <c r="BB511" s="108">
        <v>0</v>
      </c>
      <c r="BC511" s="108">
        <v>0</v>
      </c>
      <c r="BD511" s="108">
        <v>0</v>
      </c>
      <c r="BE511" s="108">
        <v>0</v>
      </c>
      <c r="BF511" s="108">
        <v>0</v>
      </c>
      <c r="BG511" s="108">
        <v>0</v>
      </c>
      <c r="BH511" s="108">
        <v>0</v>
      </c>
      <c r="BI511" s="108">
        <v>0</v>
      </c>
      <c r="BJ511" s="108">
        <v>0</v>
      </c>
      <c r="BK511" s="108">
        <v>0</v>
      </c>
      <c r="BL511" s="108">
        <v>0</v>
      </c>
      <c r="BM511" s="108">
        <v>0</v>
      </c>
      <c r="BN511" s="108">
        <v>0</v>
      </c>
      <c r="BO511" s="108">
        <v>0</v>
      </c>
      <c r="BP511" s="108">
        <v>0</v>
      </c>
      <c r="BQ511" s="108"/>
      <c r="BR511" s="108"/>
      <c r="BS511" s="108"/>
      <c r="BT511" s="108"/>
      <c r="BV511" s="108"/>
      <c r="BW511" s="108"/>
      <c r="BX511" s="108"/>
      <c r="BY511" s="108"/>
      <c r="BZ511" s="108"/>
      <c r="CA511" s="108"/>
      <c r="CB511" s="108"/>
      <c r="CC511" s="108"/>
      <c r="CD511" s="108"/>
      <c r="CE511" s="108"/>
      <c r="CF511" s="108"/>
      <c r="CG511" s="108"/>
    </row>
    <row r="512" spans="1:85" hidden="1" outlineLevel="3" x14ac:dyDescent="0.25">
      <c r="A512" s="106" t="s">
        <v>1753</v>
      </c>
      <c r="B512" s="106">
        <f t="shared" si="78"/>
        <v>8</v>
      </c>
      <c r="C512" s="106" t="s">
        <v>883</v>
      </c>
      <c r="D512" s="106" t="s">
        <v>884</v>
      </c>
      <c r="E512" s="107">
        <f t="shared" si="77"/>
        <v>0</v>
      </c>
      <c r="F512" s="107">
        <f t="shared" si="80"/>
        <v>-18444030</v>
      </c>
      <c r="G512" s="107">
        <f t="shared" si="81"/>
        <v>-12504832</v>
      </c>
      <c r="H512" s="108">
        <f t="shared" si="79"/>
        <v>-6555443</v>
      </c>
      <c r="I512" s="108">
        <f t="shared" si="74"/>
        <v>-8539422</v>
      </c>
      <c r="J512" s="108">
        <f t="shared" si="75"/>
        <v>-6555443</v>
      </c>
      <c r="K512" s="108">
        <f t="shared" si="76"/>
        <v>0</v>
      </c>
      <c r="L512" s="150"/>
      <c r="M512" s="108">
        <v>0</v>
      </c>
      <c r="N512" s="108">
        <v>0</v>
      </c>
      <c r="O512" s="108">
        <v>0</v>
      </c>
      <c r="P512" s="108">
        <v>0</v>
      </c>
      <c r="Q512" s="108">
        <v>0</v>
      </c>
      <c r="R512" s="108">
        <v>0</v>
      </c>
      <c r="S512" s="108">
        <v>0</v>
      </c>
      <c r="T512" s="108">
        <v>0</v>
      </c>
      <c r="U512" s="108">
        <v>0</v>
      </c>
      <c r="V512" s="108">
        <v>0</v>
      </c>
      <c r="W512" s="108">
        <v>0</v>
      </c>
      <c r="X512" s="108">
        <v>0</v>
      </c>
      <c r="Y512" s="108">
        <v>0</v>
      </c>
      <c r="Z512" s="108">
        <v>0</v>
      </c>
      <c r="AA512" s="108">
        <v>0</v>
      </c>
      <c r="AB512" s="108">
        <v>0</v>
      </c>
      <c r="AC512" s="108">
        <v>0</v>
      </c>
      <c r="AD512" s="108">
        <v>0</v>
      </c>
      <c r="AE512" s="108">
        <v>0</v>
      </c>
      <c r="AF512" s="108">
        <v>0</v>
      </c>
      <c r="AG512" s="108">
        <v>0</v>
      </c>
      <c r="AH512" s="108">
        <v>0</v>
      </c>
      <c r="AI512" s="108">
        <v>0</v>
      </c>
      <c r="AJ512" s="108">
        <v>-18444030</v>
      </c>
      <c r="AK512" s="108">
        <v>-17949054</v>
      </c>
      <c r="AL512" s="108">
        <v>-17454079</v>
      </c>
      <c r="AM512" s="108">
        <v>-16959103</v>
      </c>
      <c r="AN512" s="108">
        <v>-16464127</v>
      </c>
      <c r="AO512" s="108">
        <v>-15969152</v>
      </c>
      <c r="AP512" s="108">
        <v>-15474176</v>
      </c>
      <c r="AQ512" s="108">
        <v>-14979201</v>
      </c>
      <c r="AR512" s="108">
        <v>-14484225</v>
      </c>
      <c r="AS512" s="108">
        <v>-13989249</v>
      </c>
      <c r="AT512" s="108">
        <v>-13494274</v>
      </c>
      <c r="AU512" s="108">
        <v>-12999553</v>
      </c>
      <c r="AV512" s="108">
        <v>-12504832</v>
      </c>
      <c r="AW512" s="108">
        <v>-12010111</v>
      </c>
      <c r="AX512" s="108">
        <v>-11515391</v>
      </c>
      <c r="AY512" s="108">
        <v>-11019396</v>
      </c>
      <c r="AZ512" s="108">
        <v>-10523401</v>
      </c>
      <c r="BA512" s="108">
        <v>-10027406</v>
      </c>
      <c r="BB512" s="108">
        <v>-9531411</v>
      </c>
      <c r="BC512" s="108">
        <v>-9035417</v>
      </c>
      <c r="BD512" s="108">
        <v>-8539422</v>
      </c>
      <c r="BE512" s="108">
        <v>-8043427</v>
      </c>
      <c r="BF512" s="108">
        <v>-7547432</v>
      </c>
      <c r="BG512" s="108">
        <v>-7051437</v>
      </c>
      <c r="BH512" s="108">
        <v>-6555443</v>
      </c>
      <c r="BI512" s="108">
        <v>-6555443</v>
      </c>
      <c r="BJ512" s="108">
        <v>-6555443</v>
      </c>
      <c r="BK512" s="108">
        <v>-6555443</v>
      </c>
      <c r="BL512" s="108">
        <v>-6555443</v>
      </c>
      <c r="BM512" s="108">
        <v>-6555443</v>
      </c>
      <c r="BN512" s="108">
        <v>-6555443</v>
      </c>
      <c r="BO512" s="108">
        <v>-6555443</v>
      </c>
      <c r="BP512" s="108">
        <v>-6555443</v>
      </c>
      <c r="BQ512" s="108"/>
      <c r="BR512" s="108"/>
      <c r="BS512" s="108"/>
      <c r="BT512" s="108"/>
      <c r="BV512" s="108"/>
      <c r="BW512" s="108"/>
      <c r="BX512" s="108"/>
      <c r="BY512" s="108"/>
      <c r="BZ512" s="108"/>
      <c r="CA512" s="108"/>
      <c r="CB512" s="108"/>
      <c r="CC512" s="108"/>
      <c r="CD512" s="108"/>
      <c r="CE512" s="108"/>
      <c r="CF512" s="108"/>
      <c r="CG512" s="108"/>
    </row>
    <row r="513" spans="1:85" hidden="1" outlineLevel="2" collapsed="1" x14ac:dyDescent="0.25">
      <c r="A513" s="103" t="s">
        <v>1753</v>
      </c>
      <c r="B513" s="103">
        <f t="shared" si="78"/>
        <v>4</v>
      </c>
      <c r="C513" s="103" t="s">
        <v>885</v>
      </c>
      <c r="D513" s="103" t="s">
        <v>886</v>
      </c>
      <c r="E513" s="104">
        <f t="shared" si="77"/>
        <v>0</v>
      </c>
      <c r="F513" s="104">
        <f t="shared" si="80"/>
        <v>-1863935135</v>
      </c>
      <c r="G513" s="104">
        <f t="shared" si="81"/>
        <v>-1941073872</v>
      </c>
      <c r="H513" s="104">
        <f t="shared" si="79"/>
        <v>-60454703</v>
      </c>
      <c r="I513" s="104">
        <f t="shared" si="74"/>
        <v>-1941073872</v>
      </c>
      <c r="J513" s="104">
        <f t="shared" si="75"/>
        <v>-60454703</v>
      </c>
      <c r="K513" s="104">
        <f t="shared" si="76"/>
        <v>0</v>
      </c>
      <c r="L513" s="150"/>
      <c r="M513" s="104">
        <v>0</v>
      </c>
      <c r="N513" s="104">
        <v>0</v>
      </c>
      <c r="O513" s="104">
        <v>0</v>
      </c>
      <c r="P513" s="104">
        <v>0</v>
      </c>
      <c r="Q513" s="104">
        <v>0</v>
      </c>
      <c r="R513" s="104">
        <v>0</v>
      </c>
      <c r="S513" s="104">
        <v>0</v>
      </c>
      <c r="T513" s="104">
        <v>0</v>
      </c>
      <c r="U513" s="104">
        <v>0</v>
      </c>
      <c r="V513" s="104">
        <v>0</v>
      </c>
      <c r="W513" s="104">
        <v>0</v>
      </c>
      <c r="X513" s="104">
        <v>0</v>
      </c>
      <c r="Y513" s="104">
        <v>-1696604656</v>
      </c>
      <c r="Z513" s="104">
        <v>-1696604656</v>
      </c>
      <c r="AA513" s="104">
        <v>-1696604656</v>
      </c>
      <c r="AB513" s="104">
        <v>-1696604656</v>
      </c>
      <c r="AC513" s="104">
        <v>-1696604656</v>
      </c>
      <c r="AD513" s="104">
        <v>-1696604656</v>
      </c>
      <c r="AE513" s="104">
        <v>-1696604656</v>
      </c>
      <c r="AF513" s="104">
        <v>-1696604656</v>
      </c>
      <c r="AG513" s="104">
        <v>-1696604656</v>
      </c>
      <c r="AH513" s="104">
        <v>-1696604656</v>
      </c>
      <c r="AI513" s="104">
        <v>-1696604656</v>
      </c>
      <c r="AJ513" s="104">
        <v>-1863935135</v>
      </c>
      <c r="AK513" s="104">
        <v>-1863935135</v>
      </c>
      <c r="AL513" s="104">
        <v>-1863935135</v>
      </c>
      <c r="AM513" s="104">
        <v>-1863935135</v>
      </c>
      <c r="AN513" s="104">
        <v>-1863935135</v>
      </c>
      <c r="AO513" s="104">
        <v>-1863935135</v>
      </c>
      <c r="AP513" s="104">
        <v>-1863935135</v>
      </c>
      <c r="AQ513" s="104">
        <v>-1863935135</v>
      </c>
      <c r="AR513" s="104">
        <v>-1863935135</v>
      </c>
      <c r="AS513" s="104">
        <v>-1863935135</v>
      </c>
      <c r="AT513" s="104">
        <v>-1863935135</v>
      </c>
      <c r="AU513" s="104">
        <v>-1863935135</v>
      </c>
      <c r="AV513" s="104">
        <v>-1941073872</v>
      </c>
      <c r="AW513" s="104">
        <v>-1941073872</v>
      </c>
      <c r="AX513" s="104">
        <v>-1941073872</v>
      </c>
      <c r="AY513" s="104">
        <v>-1941073872</v>
      </c>
      <c r="AZ513" s="104">
        <v>-1941073872</v>
      </c>
      <c r="BA513" s="104">
        <v>-1941073872</v>
      </c>
      <c r="BB513" s="104">
        <v>-1941073872</v>
      </c>
      <c r="BC513" s="104">
        <v>-1941073872</v>
      </c>
      <c r="BD513" s="104">
        <v>-1941073872</v>
      </c>
      <c r="BE513" s="104">
        <v>-1941073872</v>
      </c>
      <c r="BF513" s="104">
        <v>-1941073872</v>
      </c>
      <c r="BG513" s="104">
        <v>-1941073872</v>
      </c>
      <c r="BH513" s="104">
        <v>-60454703</v>
      </c>
      <c r="BI513" s="104">
        <v>-60454703</v>
      </c>
      <c r="BJ513" s="104">
        <v>-60454703</v>
      </c>
      <c r="BK513" s="104">
        <v>-60454703</v>
      </c>
      <c r="BL513" s="104">
        <v>-60454703</v>
      </c>
      <c r="BM513" s="104">
        <v>-60454703</v>
      </c>
      <c r="BN513" s="104">
        <v>-60454703</v>
      </c>
      <c r="BO513" s="104">
        <v>-60454703</v>
      </c>
      <c r="BP513" s="104">
        <v>-60454703</v>
      </c>
      <c r="BQ513" s="104"/>
      <c r="BR513" s="104"/>
      <c r="BS513" s="104"/>
      <c r="BT513" s="104"/>
      <c r="BV513" s="144"/>
      <c r="BW513" s="144"/>
      <c r="BX513" s="144"/>
      <c r="BY513" s="144"/>
      <c r="BZ513" s="144"/>
      <c r="CA513" s="144"/>
      <c r="CB513" s="144"/>
      <c r="CC513" s="144"/>
      <c r="CD513" s="144"/>
      <c r="CE513" s="144"/>
      <c r="CF513" s="144"/>
      <c r="CG513" s="144"/>
    </row>
    <row r="514" spans="1:85" hidden="1" outlineLevel="3" x14ac:dyDescent="0.25">
      <c r="A514" s="105" t="s">
        <v>1753</v>
      </c>
      <c r="B514" s="105">
        <f t="shared" si="78"/>
        <v>6</v>
      </c>
      <c r="C514" s="105" t="s">
        <v>887</v>
      </c>
      <c r="D514" s="105" t="s">
        <v>531</v>
      </c>
      <c r="E514" s="26">
        <f t="shared" si="77"/>
        <v>0</v>
      </c>
      <c r="F514" s="26">
        <f t="shared" si="80"/>
        <v>-1863935135</v>
      </c>
      <c r="G514" s="26">
        <f t="shared" si="81"/>
        <v>-1941073872</v>
      </c>
      <c r="H514" s="26">
        <f t="shared" si="79"/>
        <v>-60454703</v>
      </c>
      <c r="I514" s="26">
        <f t="shared" si="74"/>
        <v>-1941073872</v>
      </c>
      <c r="J514" s="26">
        <f t="shared" si="75"/>
        <v>-60454703</v>
      </c>
      <c r="K514" s="26">
        <f t="shared" si="76"/>
        <v>0</v>
      </c>
      <c r="L514" s="150"/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-1696604656</v>
      </c>
      <c r="Z514" s="26">
        <v>-1696604656</v>
      </c>
      <c r="AA514" s="26">
        <v>-1696604656</v>
      </c>
      <c r="AB514" s="26">
        <v>-1696604656</v>
      </c>
      <c r="AC514" s="26">
        <v>-1696604656</v>
      </c>
      <c r="AD514" s="26">
        <v>-1696604656</v>
      </c>
      <c r="AE514" s="26">
        <v>-1696604656</v>
      </c>
      <c r="AF514" s="26">
        <v>-1696604656</v>
      </c>
      <c r="AG514" s="26">
        <v>-1696604656</v>
      </c>
      <c r="AH514" s="26">
        <v>-1696604656</v>
      </c>
      <c r="AI514" s="26">
        <v>-1696604656</v>
      </c>
      <c r="AJ514" s="26">
        <v>-1863935135</v>
      </c>
      <c r="AK514" s="26">
        <v>-1863935135</v>
      </c>
      <c r="AL514" s="26">
        <v>-1863935135</v>
      </c>
      <c r="AM514" s="26">
        <v>-1863935135</v>
      </c>
      <c r="AN514" s="26">
        <v>-1863935135</v>
      </c>
      <c r="AO514" s="26">
        <v>-1863935135</v>
      </c>
      <c r="AP514" s="26">
        <v>-1863935135</v>
      </c>
      <c r="AQ514" s="26">
        <v>-1863935135</v>
      </c>
      <c r="AR514" s="26">
        <v>-1863935135</v>
      </c>
      <c r="AS514" s="26">
        <v>-1863935135</v>
      </c>
      <c r="AT514" s="26">
        <v>-1863935135</v>
      </c>
      <c r="AU514" s="26">
        <v>-1863935135</v>
      </c>
      <c r="AV514" s="26">
        <v>-1941073872</v>
      </c>
      <c r="AW514" s="26">
        <v>-1941073872</v>
      </c>
      <c r="AX514" s="26">
        <v>-1941073872</v>
      </c>
      <c r="AY514" s="26">
        <v>-1941073872</v>
      </c>
      <c r="AZ514" s="26">
        <v>-1941073872</v>
      </c>
      <c r="BA514" s="26">
        <v>-1941073872</v>
      </c>
      <c r="BB514" s="26">
        <v>-1941073872</v>
      </c>
      <c r="BC514" s="26">
        <v>-1941073872</v>
      </c>
      <c r="BD514" s="26">
        <v>-1941073872</v>
      </c>
      <c r="BE514" s="26">
        <v>-1941073872</v>
      </c>
      <c r="BF514" s="26">
        <v>-1941073872</v>
      </c>
      <c r="BG514" s="26">
        <v>-1941073872</v>
      </c>
      <c r="BH514" s="26">
        <v>-60454703</v>
      </c>
      <c r="BI514" s="26">
        <v>-60454703</v>
      </c>
      <c r="BJ514" s="26">
        <v>-60454703</v>
      </c>
      <c r="BK514" s="26">
        <v>-60454703</v>
      </c>
      <c r="BL514" s="26">
        <v>-60454703</v>
      </c>
      <c r="BM514" s="26">
        <v>-60454703</v>
      </c>
      <c r="BN514" s="26">
        <v>-60454703</v>
      </c>
      <c r="BO514" s="26">
        <v>-60454703</v>
      </c>
      <c r="BP514" s="26">
        <v>-60454703</v>
      </c>
      <c r="BQ514" s="26"/>
      <c r="BR514" s="26"/>
      <c r="BS514" s="26"/>
      <c r="BT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</row>
    <row r="515" spans="1:85" hidden="1" outlineLevel="3" x14ac:dyDescent="0.25">
      <c r="A515" s="106" t="s">
        <v>1753</v>
      </c>
      <c r="B515" s="106">
        <f t="shared" si="78"/>
        <v>8</v>
      </c>
      <c r="C515" s="106" t="s">
        <v>888</v>
      </c>
      <c r="D515" s="106" t="s">
        <v>889</v>
      </c>
      <c r="E515" s="107">
        <f t="shared" si="77"/>
        <v>0</v>
      </c>
      <c r="F515" s="107">
        <f t="shared" si="80"/>
        <v>-1863935135</v>
      </c>
      <c r="G515" s="107">
        <f t="shared" si="81"/>
        <v>-1941073872</v>
      </c>
      <c r="H515" s="108">
        <f t="shared" si="79"/>
        <v>-60454703</v>
      </c>
      <c r="I515" s="108">
        <f t="shared" si="74"/>
        <v>-1941073872</v>
      </c>
      <c r="J515" s="108">
        <f t="shared" si="75"/>
        <v>-60454703</v>
      </c>
      <c r="K515" s="108">
        <f t="shared" si="76"/>
        <v>0</v>
      </c>
      <c r="L515" s="150"/>
      <c r="M515" s="108">
        <v>0</v>
      </c>
      <c r="N515" s="108">
        <v>0</v>
      </c>
      <c r="O515" s="108">
        <v>0</v>
      </c>
      <c r="P515" s="108">
        <v>0</v>
      </c>
      <c r="Q515" s="108">
        <v>0</v>
      </c>
      <c r="R515" s="108">
        <v>0</v>
      </c>
      <c r="S515" s="108">
        <v>0</v>
      </c>
      <c r="T515" s="108">
        <v>0</v>
      </c>
      <c r="U515" s="108">
        <v>0</v>
      </c>
      <c r="V515" s="108">
        <v>0</v>
      </c>
      <c r="W515" s="108">
        <v>0</v>
      </c>
      <c r="X515" s="108">
        <v>0</v>
      </c>
      <c r="Y515" s="108">
        <v>-1696604656</v>
      </c>
      <c r="Z515" s="108">
        <v>-1696604656</v>
      </c>
      <c r="AA515" s="108">
        <v>-1696604656</v>
      </c>
      <c r="AB515" s="108">
        <v>-1696604656</v>
      </c>
      <c r="AC515" s="108">
        <v>-1696604656</v>
      </c>
      <c r="AD515" s="108">
        <v>-1696604656</v>
      </c>
      <c r="AE515" s="108">
        <v>-1696604656</v>
      </c>
      <c r="AF515" s="108">
        <v>-1696604656</v>
      </c>
      <c r="AG515" s="108">
        <v>-1696604656</v>
      </c>
      <c r="AH515" s="108">
        <v>-1696604656</v>
      </c>
      <c r="AI515" s="108">
        <v>-1696604656</v>
      </c>
      <c r="AJ515" s="108">
        <v>-1863935135</v>
      </c>
      <c r="AK515" s="108">
        <v>-1863935135</v>
      </c>
      <c r="AL515" s="108">
        <v>-1863935135</v>
      </c>
      <c r="AM515" s="108">
        <v>-1863935135</v>
      </c>
      <c r="AN515" s="108">
        <v>-1863935135</v>
      </c>
      <c r="AO515" s="108">
        <v>-1863935135</v>
      </c>
      <c r="AP515" s="108">
        <v>-1863935135</v>
      </c>
      <c r="AQ515" s="108">
        <v>-1863935135</v>
      </c>
      <c r="AR515" s="108">
        <v>-1863935135</v>
      </c>
      <c r="AS515" s="108">
        <v>-1863935135</v>
      </c>
      <c r="AT515" s="108">
        <v>-1863935135</v>
      </c>
      <c r="AU515" s="108">
        <v>-1863935135</v>
      </c>
      <c r="AV515" s="108">
        <v>-1941073872</v>
      </c>
      <c r="AW515" s="108">
        <v>-1941073872</v>
      </c>
      <c r="AX515" s="108">
        <v>-1941073872</v>
      </c>
      <c r="AY515" s="108">
        <v>-1941073872</v>
      </c>
      <c r="AZ515" s="108">
        <v>-1941073872</v>
      </c>
      <c r="BA515" s="108">
        <v>-1941073872</v>
      </c>
      <c r="BB515" s="108">
        <v>-1941073872</v>
      </c>
      <c r="BC515" s="108">
        <v>-1941073872</v>
      </c>
      <c r="BD515" s="108">
        <v>-1941073872</v>
      </c>
      <c r="BE515" s="108">
        <v>-1941073872</v>
      </c>
      <c r="BF515" s="108">
        <v>-1941073872</v>
      </c>
      <c r="BG515" s="108">
        <v>-1941073872</v>
      </c>
      <c r="BH515" s="108">
        <v>-60454703</v>
      </c>
      <c r="BI515" s="108">
        <v>-60454703</v>
      </c>
      <c r="BJ515" s="108">
        <v>-60454703</v>
      </c>
      <c r="BK515" s="108">
        <v>-60454703</v>
      </c>
      <c r="BL515" s="108">
        <v>-60454703</v>
      </c>
      <c r="BM515" s="108">
        <v>-60454703</v>
      </c>
      <c r="BN515" s="108">
        <v>-60454703</v>
      </c>
      <c r="BO515" s="108">
        <v>-60454703</v>
      </c>
      <c r="BP515" s="108">
        <v>-60454703</v>
      </c>
      <c r="BQ515" s="108"/>
      <c r="BR515" s="108"/>
      <c r="BS515" s="108"/>
      <c r="BT515" s="108"/>
      <c r="BV515" s="108"/>
      <c r="BW515" s="108"/>
      <c r="BX515" s="108"/>
      <c r="BY515" s="108"/>
      <c r="BZ515" s="108"/>
      <c r="CA515" s="108"/>
      <c r="CB515" s="108"/>
      <c r="CC515" s="108"/>
      <c r="CD515" s="108"/>
      <c r="CE515" s="108"/>
      <c r="CF515" s="108"/>
      <c r="CG515" s="108"/>
    </row>
    <row r="516" spans="1:85" hidden="1" outlineLevel="1" x14ac:dyDescent="0.25">
      <c r="A516" s="101" t="s">
        <v>1753</v>
      </c>
      <c r="B516" s="101">
        <f t="shared" si="78"/>
        <v>2</v>
      </c>
      <c r="C516" s="101" t="s">
        <v>890</v>
      </c>
      <c r="D516" s="101" t="s">
        <v>891</v>
      </c>
      <c r="E516" s="102">
        <f t="shared" si="77"/>
        <v>0</v>
      </c>
      <c r="F516" s="102">
        <f t="shared" si="80"/>
        <v>-741401201</v>
      </c>
      <c r="G516" s="102">
        <f t="shared" si="81"/>
        <v>-1730843842</v>
      </c>
      <c r="H516" s="102">
        <f t="shared" si="79"/>
        <v>-2714026344</v>
      </c>
      <c r="I516" s="102">
        <f t="shared" ref="I516:I579" si="82">BD516</f>
        <v>-3571641168</v>
      </c>
      <c r="J516" s="102">
        <f t="shared" ref="J516:J579" si="83">BP516</f>
        <v>-2720560879</v>
      </c>
      <c r="K516" s="102">
        <f t="shared" si="76"/>
        <v>0</v>
      </c>
      <c r="L516" s="150"/>
      <c r="M516" s="102">
        <v>0</v>
      </c>
      <c r="N516" s="102">
        <v>0</v>
      </c>
      <c r="O516" s="102">
        <v>0</v>
      </c>
      <c r="P516" s="102">
        <v>0</v>
      </c>
      <c r="Q516" s="102">
        <v>0</v>
      </c>
      <c r="R516" s="102">
        <v>0</v>
      </c>
      <c r="S516" s="102">
        <v>0</v>
      </c>
      <c r="T516" s="102">
        <v>0</v>
      </c>
      <c r="U516" s="102">
        <v>0</v>
      </c>
      <c r="V516" s="102">
        <v>0</v>
      </c>
      <c r="W516" s="102">
        <v>0</v>
      </c>
      <c r="X516" s="102">
        <v>0</v>
      </c>
      <c r="Y516" s="102">
        <v>0</v>
      </c>
      <c r="Z516" s="102">
        <v>-85000000</v>
      </c>
      <c r="AA516" s="102">
        <v>-85000000</v>
      </c>
      <c r="AB516" s="102">
        <v>-85000000</v>
      </c>
      <c r="AC516" s="102">
        <v>-85000000</v>
      </c>
      <c r="AD516" s="102">
        <v>-85000000</v>
      </c>
      <c r="AE516" s="102">
        <v>-88490783</v>
      </c>
      <c r="AF516" s="102">
        <v>-100508283</v>
      </c>
      <c r="AG516" s="102">
        <v>-456326165</v>
      </c>
      <c r="AH516" s="102">
        <v>-687900573</v>
      </c>
      <c r="AI516" s="102">
        <v>-763393117</v>
      </c>
      <c r="AJ516" s="102">
        <v>-741401201</v>
      </c>
      <c r="AK516" s="102">
        <v>-741401201</v>
      </c>
      <c r="AL516" s="102">
        <v>-2047198720</v>
      </c>
      <c r="AM516" s="102">
        <v>-2282951978</v>
      </c>
      <c r="AN516" s="102">
        <v>-2282951978</v>
      </c>
      <c r="AO516" s="102">
        <v>-2256890293</v>
      </c>
      <c r="AP516" s="102">
        <v>-2270761511</v>
      </c>
      <c r="AQ516" s="102">
        <v>-2294081868</v>
      </c>
      <c r="AR516" s="102">
        <v>-2295411271</v>
      </c>
      <c r="AS516" s="102">
        <v>-163238212</v>
      </c>
      <c r="AT516" s="102">
        <v>-278954833</v>
      </c>
      <c r="AU516" s="102">
        <v>-465856656</v>
      </c>
      <c r="AV516" s="102">
        <v>-1730843842</v>
      </c>
      <c r="AW516" s="102">
        <v>-1626105286</v>
      </c>
      <c r="AX516" s="102">
        <v>-1798145208</v>
      </c>
      <c r="AY516" s="102">
        <v>-1485763570</v>
      </c>
      <c r="AZ516" s="102">
        <v>-2090424943</v>
      </c>
      <c r="BA516" s="102">
        <v>-2206004514</v>
      </c>
      <c r="BB516" s="102">
        <v>-2974502712</v>
      </c>
      <c r="BC516" s="102">
        <v>-2750545111</v>
      </c>
      <c r="BD516" s="102">
        <v>-3571641168</v>
      </c>
      <c r="BE516" s="102">
        <v>-2008915736</v>
      </c>
      <c r="BF516" s="102">
        <v>-1744450048</v>
      </c>
      <c r="BG516" s="102">
        <v>-1244970469</v>
      </c>
      <c r="BH516" s="102">
        <v>-2714026344</v>
      </c>
      <c r="BI516" s="102">
        <v>-3171070060</v>
      </c>
      <c r="BJ516" s="102">
        <v>-3183918928</v>
      </c>
      <c r="BK516" s="102">
        <v>-3541421392</v>
      </c>
      <c r="BL516" s="102">
        <v>-3652801459</v>
      </c>
      <c r="BM516" s="102">
        <v>-3531135221.8200002</v>
      </c>
      <c r="BN516" s="102">
        <v>-2970790252.04</v>
      </c>
      <c r="BO516" s="102">
        <v>-2770128495.0700002</v>
      </c>
      <c r="BP516" s="102">
        <v>-2720560879</v>
      </c>
      <c r="BQ516" s="102"/>
      <c r="BR516" s="102"/>
      <c r="BS516" s="102"/>
      <c r="BT516" s="102"/>
      <c r="BU516" s="24" t="s">
        <v>2007</v>
      </c>
      <c r="BV516" s="143"/>
      <c r="BW516" s="143"/>
      <c r="BX516" s="143"/>
      <c r="BY516" s="143"/>
      <c r="BZ516" s="143"/>
      <c r="CA516" s="143"/>
      <c r="CB516" s="143"/>
      <c r="CC516" s="143"/>
      <c r="CD516" s="143"/>
      <c r="CE516" s="143"/>
      <c r="CF516" s="143"/>
      <c r="CG516" s="143"/>
    </row>
    <row r="517" spans="1:85" hidden="1" outlineLevel="2" collapsed="1" x14ac:dyDescent="0.25">
      <c r="A517" s="103" t="s">
        <v>1753</v>
      </c>
      <c r="B517" s="103">
        <f t="shared" si="78"/>
        <v>4</v>
      </c>
      <c r="C517" s="103" t="s">
        <v>892</v>
      </c>
      <c r="D517" s="103" t="s">
        <v>893</v>
      </c>
      <c r="E517" s="104">
        <f t="shared" si="77"/>
        <v>0</v>
      </c>
      <c r="F517" s="104">
        <f t="shared" si="80"/>
        <v>-656401201</v>
      </c>
      <c r="G517" s="104">
        <f t="shared" si="81"/>
        <v>-1265285227</v>
      </c>
      <c r="H517" s="104">
        <f t="shared" si="79"/>
        <v>-2712939800</v>
      </c>
      <c r="I517" s="104">
        <f t="shared" si="82"/>
        <v>-1651565801</v>
      </c>
      <c r="J517" s="104">
        <f t="shared" si="83"/>
        <v>-2720560473</v>
      </c>
      <c r="K517" s="104">
        <f t="shared" si="76"/>
        <v>0</v>
      </c>
      <c r="L517" s="150"/>
      <c r="M517" s="104">
        <v>0</v>
      </c>
      <c r="N517" s="104">
        <v>0</v>
      </c>
      <c r="O517" s="104">
        <v>0</v>
      </c>
      <c r="P517" s="104">
        <v>0</v>
      </c>
      <c r="Q517" s="104">
        <v>0</v>
      </c>
      <c r="R517" s="104">
        <v>0</v>
      </c>
      <c r="S517" s="104">
        <v>0</v>
      </c>
      <c r="T517" s="104">
        <v>0</v>
      </c>
      <c r="U517" s="104">
        <v>0</v>
      </c>
      <c r="V517" s="104">
        <v>0</v>
      </c>
      <c r="W517" s="104">
        <v>0</v>
      </c>
      <c r="X517" s="104">
        <v>0</v>
      </c>
      <c r="Y517" s="104">
        <v>0</v>
      </c>
      <c r="Z517" s="104">
        <v>0</v>
      </c>
      <c r="AA517" s="104">
        <v>0</v>
      </c>
      <c r="AB517" s="104">
        <v>0</v>
      </c>
      <c r="AC517" s="104">
        <v>0</v>
      </c>
      <c r="AD517" s="104">
        <v>0</v>
      </c>
      <c r="AE517" s="104">
        <v>-11500000</v>
      </c>
      <c r="AF517" s="104">
        <v>-23517500</v>
      </c>
      <c r="AG517" s="104">
        <v>-371326165</v>
      </c>
      <c r="AH517" s="104">
        <v>-579428799</v>
      </c>
      <c r="AI517" s="104">
        <v>-654921343</v>
      </c>
      <c r="AJ517" s="104">
        <v>-656401201</v>
      </c>
      <c r="AK517" s="104">
        <v>-656401201</v>
      </c>
      <c r="AL517" s="104">
        <v>-1962198720</v>
      </c>
      <c r="AM517" s="104">
        <v>-2197951978</v>
      </c>
      <c r="AN517" s="104">
        <v>-2197951978</v>
      </c>
      <c r="AO517" s="104">
        <v>-2256890293</v>
      </c>
      <c r="AP517" s="104">
        <v>-2256890293</v>
      </c>
      <c r="AQ517" s="104">
        <v>-2256890293</v>
      </c>
      <c r="AR517" s="104">
        <v>-2244872793</v>
      </c>
      <c r="AS517" s="104">
        <v>-12979858</v>
      </c>
      <c r="AT517" s="104">
        <v>-95861802</v>
      </c>
      <c r="AU517" s="104">
        <v>-203321287</v>
      </c>
      <c r="AV517" s="104">
        <v>-1265285227</v>
      </c>
      <c r="AW517" s="104">
        <v>-1160546671</v>
      </c>
      <c r="AX517" s="104">
        <v>-1187932710</v>
      </c>
      <c r="AY517" s="104">
        <v>-696829501</v>
      </c>
      <c r="AZ517" s="104">
        <v>-1115132173</v>
      </c>
      <c r="BA517" s="104">
        <v>-1024599644</v>
      </c>
      <c r="BB517" s="104">
        <v>-1647589724</v>
      </c>
      <c r="BC517" s="104">
        <v>-1253138897</v>
      </c>
      <c r="BD517" s="104">
        <v>-1651565801</v>
      </c>
      <c r="BE517" s="104">
        <v>-2000226329</v>
      </c>
      <c r="BF517" s="104">
        <v>-1735760689</v>
      </c>
      <c r="BG517" s="104">
        <v>-1236281560</v>
      </c>
      <c r="BH517" s="104">
        <v>-2712939800</v>
      </c>
      <c r="BI517" s="104">
        <v>-3171069654</v>
      </c>
      <c r="BJ517" s="104">
        <v>-3183918522</v>
      </c>
      <c r="BK517" s="104">
        <v>-3541420986</v>
      </c>
      <c r="BL517" s="104">
        <v>-3652801053</v>
      </c>
      <c r="BM517" s="104">
        <v>-3531134815.8200002</v>
      </c>
      <c r="BN517" s="104">
        <v>-2970789846.04</v>
      </c>
      <c r="BO517" s="104">
        <v>-2770128089.0700002</v>
      </c>
      <c r="BP517" s="104">
        <v>-2720560473</v>
      </c>
      <c r="BQ517" s="104"/>
      <c r="BR517" s="104"/>
      <c r="BS517" s="104"/>
      <c r="BT517" s="104"/>
      <c r="BV517" s="144"/>
      <c r="BW517" s="144"/>
      <c r="BX517" s="144"/>
      <c r="BY517" s="144"/>
      <c r="BZ517" s="144"/>
      <c r="CA517" s="144"/>
      <c r="CB517" s="144"/>
      <c r="CC517" s="144"/>
      <c r="CD517" s="144"/>
      <c r="CE517" s="144"/>
      <c r="CF517" s="144"/>
      <c r="CG517" s="144"/>
    </row>
    <row r="518" spans="1:85" hidden="1" outlineLevel="3" x14ac:dyDescent="0.25">
      <c r="A518" s="105" t="s">
        <v>1753</v>
      </c>
      <c r="B518" s="105">
        <f t="shared" si="78"/>
        <v>6</v>
      </c>
      <c r="C518" s="105" t="s">
        <v>894</v>
      </c>
      <c r="D518" s="105" t="s">
        <v>895</v>
      </c>
      <c r="E518" s="26">
        <f t="shared" si="77"/>
        <v>0</v>
      </c>
      <c r="F518" s="26">
        <f t="shared" si="80"/>
        <v>-31122358</v>
      </c>
      <c r="G518" s="26">
        <f t="shared" si="81"/>
        <v>-12979858</v>
      </c>
      <c r="H518" s="26">
        <f t="shared" si="79"/>
        <v>-2184138</v>
      </c>
      <c r="I518" s="26">
        <f t="shared" si="82"/>
        <v>-1479858</v>
      </c>
      <c r="J518" s="26">
        <f t="shared" si="83"/>
        <v>-131657182</v>
      </c>
      <c r="K518" s="26">
        <f t="shared" si="76"/>
        <v>0</v>
      </c>
      <c r="L518" s="150"/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-11500000</v>
      </c>
      <c r="AF518" s="26">
        <v>-23517500</v>
      </c>
      <c r="AG518" s="26">
        <v>-23517500</v>
      </c>
      <c r="AH518" s="26">
        <v>-23517500</v>
      </c>
      <c r="AI518" s="26">
        <v>-29642500</v>
      </c>
      <c r="AJ518" s="26">
        <v>-31122358</v>
      </c>
      <c r="AK518" s="26">
        <v>-31122358</v>
      </c>
      <c r="AL518" s="26">
        <v>-24997358</v>
      </c>
      <c r="AM518" s="26">
        <v>-260750616</v>
      </c>
      <c r="AN518" s="26">
        <v>-260750616</v>
      </c>
      <c r="AO518" s="26">
        <v>-319688931</v>
      </c>
      <c r="AP518" s="26">
        <v>-319688931</v>
      </c>
      <c r="AQ518" s="26">
        <v>-24997358</v>
      </c>
      <c r="AR518" s="26">
        <v>-12979858</v>
      </c>
      <c r="AS518" s="26">
        <v>-12979858</v>
      </c>
      <c r="AT518" s="26">
        <v>-12979858</v>
      </c>
      <c r="AU518" s="26">
        <v>-12979858</v>
      </c>
      <c r="AV518" s="26">
        <v>-12979858</v>
      </c>
      <c r="AW518" s="26">
        <v>-1479858</v>
      </c>
      <c r="AX518" s="26">
        <v>-1479858</v>
      </c>
      <c r="AY518" s="26">
        <v>-1479858</v>
      </c>
      <c r="AZ518" s="26">
        <v>-1479858</v>
      </c>
      <c r="BA518" s="26">
        <v>-1479858</v>
      </c>
      <c r="BB518" s="26">
        <v>-1479858</v>
      </c>
      <c r="BC518" s="26">
        <v>-1479858</v>
      </c>
      <c r="BD518" s="26">
        <v>-1479858</v>
      </c>
      <c r="BE518" s="26">
        <v>-2184138</v>
      </c>
      <c r="BF518" s="26">
        <v>-2184138</v>
      </c>
      <c r="BG518" s="26">
        <v>-2184138</v>
      </c>
      <c r="BH518" s="26">
        <v>-2184138</v>
      </c>
      <c r="BI518" s="26">
        <v>-36048537</v>
      </c>
      <c r="BJ518" s="26">
        <v>-36385003</v>
      </c>
      <c r="BK518" s="26">
        <v>-36457182</v>
      </c>
      <c r="BL518" s="26">
        <v>-36457182</v>
      </c>
      <c r="BM518" s="26">
        <v>-36457182</v>
      </c>
      <c r="BN518" s="26">
        <v>-36457182</v>
      </c>
      <c r="BO518" s="26">
        <v>-36457182</v>
      </c>
      <c r="BP518" s="26">
        <v>-131657182</v>
      </c>
      <c r="BQ518" s="26"/>
      <c r="BR518" s="26"/>
      <c r="BS518" s="26"/>
      <c r="BT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</row>
    <row r="519" spans="1:85" hidden="1" outlineLevel="3" x14ac:dyDescent="0.25">
      <c r="A519" s="106" t="s">
        <v>1753</v>
      </c>
      <c r="B519" s="106">
        <f t="shared" si="78"/>
        <v>8</v>
      </c>
      <c r="C519" s="106" t="s">
        <v>896</v>
      </c>
      <c r="D519" s="106" t="s">
        <v>358</v>
      </c>
      <c r="E519" s="107">
        <f t="shared" si="77"/>
        <v>0</v>
      </c>
      <c r="F519" s="107">
        <f t="shared" si="80"/>
        <v>0</v>
      </c>
      <c r="G519" s="107">
        <f t="shared" si="81"/>
        <v>0</v>
      </c>
      <c r="H519" s="108">
        <f t="shared" si="79"/>
        <v>0</v>
      </c>
      <c r="I519" s="108">
        <f t="shared" si="82"/>
        <v>0</v>
      </c>
      <c r="J519" s="108">
        <f t="shared" si="83"/>
        <v>0</v>
      </c>
      <c r="K519" s="108">
        <f t="shared" si="76"/>
        <v>0</v>
      </c>
      <c r="L519" s="150"/>
      <c r="M519" s="108">
        <v>0</v>
      </c>
      <c r="N519" s="108">
        <v>0</v>
      </c>
      <c r="O519" s="108">
        <v>0</v>
      </c>
      <c r="P519" s="108">
        <v>0</v>
      </c>
      <c r="Q519" s="108">
        <v>0</v>
      </c>
      <c r="R519" s="108">
        <v>0</v>
      </c>
      <c r="S519" s="108">
        <v>0</v>
      </c>
      <c r="T519" s="108">
        <v>0</v>
      </c>
      <c r="U519" s="108">
        <v>0</v>
      </c>
      <c r="V519" s="108">
        <v>0</v>
      </c>
      <c r="W519" s="108">
        <v>0</v>
      </c>
      <c r="X519" s="108">
        <v>0</v>
      </c>
      <c r="Y519" s="108">
        <v>0</v>
      </c>
      <c r="Z519" s="108">
        <v>0</v>
      </c>
      <c r="AA519" s="108">
        <v>0</v>
      </c>
      <c r="AB519" s="108">
        <v>0</v>
      </c>
      <c r="AC519" s="108">
        <v>0</v>
      </c>
      <c r="AD519" s="108">
        <v>0</v>
      </c>
      <c r="AE519" s="108">
        <v>0</v>
      </c>
      <c r="AF519" s="108">
        <v>0</v>
      </c>
      <c r="AG519" s="108">
        <v>0</v>
      </c>
      <c r="AH519" s="108">
        <v>0</v>
      </c>
      <c r="AI519" s="108">
        <v>0</v>
      </c>
      <c r="AJ519" s="108">
        <v>0</v>
      </c>
      <c r="AK519" s="108">
        <v>0</v>
      </c>
      <c r="AL519" s="108">
        <v>0</v>
      </c>
      <c r="AM519" s="108">
        <v>-235753258</v>
      </c>
      <c r="AN519" s="108">
        <v>-235753258</v>
      </c>
      <c r="AO519" s="108">
        <v>-294691573</v>
      </c>
      <c r="AP519" s="108">
        <v>-294691573</v>
      </c>
      <c r="AQ519" s="108">
        <v>0</v>
      </c>
      <c r="AR519" s="108">
        <v>0</v>
      </c>
      <c r="AS519" s="108">
        <v>0</v>
      </c>
      <c r="AT519" s="108">
        <v>0</v>
      </c>
      <c r="AU519" s="108">
        <v>0</v>
      </c>
      <c r="AV519" s="108">
        <v>0</v>
      </c>
      <c r="AW519" s="108">
        <v>0</v>
      </c>
      <c r="AX519" s="108">
        <v>0</v>
      </c>
      <c r="AY519" s="108">
        <v>0</v>
      </c>
      <c r="AZ519" s="108">
        <v>0</v>
      </c>
      <c r="BA519" s="108">
        <v>0</v>
      </c>
      <c r="BB519" s="108">
        <v>0</v>
      </c>
      <c r="BC519" s="108">
        <v>0</v>
      </c>
      <c r="BD519" s="108">
        <v>0</v>
      </c>
      <c r="BE519" s="108">
        <v>0</v>
      </c>
      <c r="BF519" s="108">
        <v>0</v>
      </c>
      <c r="BG519" s="108">
        <v>0</v>
      </c>
      <c r="BH519" s="108">
        <v>0</v>
      </c>
      <c r="BI519" s="108">
        <v>0</v>
      </c>
      <c r="BJ519" s="108">
        <v>0</v>
      </c>
      <c r="BK519" s="108">
        <v>0</v>
      </c>
      <c r="BL519" s="108">
        <v>0</v>
      </c>
      <c r="BM519" s="108">
        <v>0</v>
      </c>
      <c r="BN519" s="108">
        <v>0</v>
      </c>
      <c r="BO519" s="108">
        <v>0</v>
      </c>
      <c r="BP519" s="108">
        <v>0</v>
      </c>
      <c r="BQ519" s="108"/>
      <c r="BR519" s="108"/>
      <c r="BS519" s="108"/>
      <c r="BT519" s="108"/>
      <c r="BV519" s="108"/>
      <c r="BW519" s="108"/>
      <c r="BX519" s="108"/>
      <c r="BY519" s="108"/>
      <c r="BZ519" s="108"/>
      <c r="CA519" s="108"/>
      <c r="CB519" s="108"/>
      <c r="CC519" s="108"/>
      <c r="CD519" s="108"/>
      <c r="CE519" s="108"/>
      <c r="CF519" s="108"/>
      <c r="CG519" s="108"/>
    </row>
    <row r="520" spans="1:85" hidden="1" outlineLevel="3" x14ac:dyDescent="0.25">
      <c r="A520" s="106" t="s">
        <v>1753</v>
      </c>
      <c r="B520" s="106">
        <f t="shared" si="78"/>
        <v>8</v>
      </c>
      <c r="C520" s="106" t="s">
        <v>897</v>
      </c>
      <c r="D520" s="106" t="s">
        <v>895</v>
      </c>
      <c r="E520" s="107">
        <f t="shared" si="77"/>
        <v>0</v>
      </c>
      <c r="F520" s="107">
        <f t="shared" si="80"/>
        <v>-31122358</v>
      </c>
      <c r="G520" s="107">
        <f t="shared" si="81"/>
        <v>-12979858</v>
      </c>
      <c r="H520" s="108">
        <f t="shared" si="79"/>
        <v>-2184138</v>
      </c>
      <c r="I520" s="108">
        <f t="shared" si="82"/>
        <v>-1479858</v>
      </c>
      <c r="J520" s="108">
        <f t="shared" si="83"/>
        <v>-131657182</v>
      </c>
      <c r="K520" s="108">
        <f t="shared" si="76"/>
        <v>0</v>
      </c>
      <c r="L520" s="150"/>
      <c r="M520" s="108">
        <v>0</v>
      </c>
      <c r="N520" s="108">
        <v>0</v>
      </c>
      <c r="O520" s="108">
        <v>0</v>
      </c>
      <c r="P520" s="108">
        <v>0</v>
      </c>
      <c r="Q520" s="108">
        <v>0</v>
      </c>
      <c r="R520" s="108">
        <v>0</v>
      </c>
      <c r="S520" s="108">
        <v>0</v>
      </c>
      <c r="T520" s="108">
        <v>0</v>
      </c>
      <c r="U520" s="108">
        <v>0</v>
      </c>
      <c r="V520" s="108">
        <v>0</v>
      </c>
      <c r="W520" s="108">
        <v>0</v>
      </c>
      <c r="X520" s="108">
        <v>0</v>
      </c>
      <c r="Y520" s="108">
        <v>0</v>
      </c>
      <c r="Z520" s="108">
        <v>0</v>
      </c>
      <c r="AA520" s="108">
        <v>0</v>
      </c>
      <c r="AB520" s="108">
        <v>0</v>
      </c>
      <c r="AC520" s="108">
        <v>0</v>
      </c>
      <c r="AD520" s="108">
        <v>0</v>
      </c>
      <c r="AE520" s="108">
        <v>-11500000</v>
      </c>
      <c r="AF520" s="108">
        <v>-23517500</v>
      </c>
      <c r="AG520" s="108">
        <v>-23517500</v>
      </c>
      <c r="AH520" s="108">
        <v>-23517500</v>
      </c>
      <c r="AI520" s="108">
        <v>-29642500</v>
      </c>
      <c r="AJ520" s="108">
        <v>-31122358</v>
      </c>
      <c r="AK520" s="108">
        <v>-31122358</v>
      </c>
      <c r="AL520" s="108">
        <v>-24997358</v>
      </c>
      <c r="AM520" s="108">
        <v>-24997358</v>
      </c>
      <c r="AN520" s="108">
        <v>-24997358</v>
      </c>
      <c r="AO520" s="108">
        <v>-24997358</v>
      </c>
      <c r="AP520" s="108">
        <v>-24997358</v>
      </c>
      <c r="AQ520" s="108">
        <v>-24997358</v>
      </c>
      <c r="AR520" s="108">
        <v>-12979858</v>
      </c>
      <c r="AS520" s="108">
        <v>-12979858</v>
      </c>
      <c r="AT520" s="108">
        <v>-12979858</v>
      </c>
      <c r="AU520" s="108">
        <v>-12979858</v>
      </c>
      <c r="AV520" s="108">
        <v>-12979858</v>
      </c>
      <c r="AW520" s="108">
        <v>-1479858</v>
      </c>
      <c r="AX520" s="108">
        <v>-1479858</v>
      </c>
      <c r="AY520" s="108">
        <v>-1479858</v>
      </c>
      <c r="AZ520" s="108">
        <v>-1479858</v>
      </c>
      <c r="BA520" s="108">
        <v>-1479858</v>
      </c>
      <c r="BB520" s="108">
        <v>-1479858</v>
      </c>
      <c r="BC520" s="108">
        <v>-1479858</v>
      </c>
      <c r="BD520" s="108">
        <v>-1479858</v>
      </c>
      <c r="BE520" s="108">
        <v>-2184138</v>
      </c>
      <c r="BF520" s="108">
        <v>-2184138</v>
      </c>
      <c r="BG520" s="108">
        <v>-2184138</v>
      </c>
      <c r="BH520" s="108">
        <v>-2184138</v>
      </c>
      <c r="BI520" s="108">
        <v>-36048537</v>
      </c>
      <c r="BJ520" s="108">
        <v>-36385003</v>
      </c>
      <c r="BK520" s="108">
        <v>-36457182</v>
      </c>
      <c r="BL520" s="108">
        <v>-36457182</v>
      </c>
      <c r="BM520" s="108">
        <v>-36457182</v>
      </c>
      <c r="BN520" s="108">
        <v>-36457182</v>
      </c>
      <c r="BO520" s="108">
        <v>-36457182</v>
      </c>
      <c r="BP520" s="108">
        <v>-131657182</v>
      </c>
      <c r="BQ520" s="108"/>
      <c r="BR520" s="108"/>
      <c r="BS520" s="108"/>
      <c r="BT520" s="108"/>
      <c r="BV520" s="108"/>
      <c r="BW520" s="108"/>
      <c r="BX520" s="108"/>
      <c r="BY520" s="108"/>
      <c r="BZ520" s="108"/>
      <c r="CA520" s="108"/>
      <c r="CB520" s="108"/>
      <c r="CC520" s="108"/>
      <c r="CD520" s="108"/>
      <c r="CE520" s="108"/>
      <c r="CF520" s="108"/>
      <c r="CG520" s="108"/>
    </row>
    <row r="521" spans="1:85" hidden="1" outlineLevel="3" x14ac:dyDescent="0.25">
      <c r="A521" s="105" t="s">
        <v>1753</v>
      </c>
      <c r="B521" s="105">
        <f t="shared" si="78"/>
        <v>6</v>
      </c>
      <c r="C521" s="105" t="s">
        <v>898</v>
      </c>
      <c r="D521" s="105" t="s">
        <v>899</v>
      </c>
      <c r="E521" s="26">
        <f t="shared" si="77"/>
        <v>0</v>
      </c>
      <c r="F521" s="26">
        <f t="shared" si="80"/>
        <v>0</v>
      </c>
      <c r="G521" s="26">
        <f t="shared" si="81"/>
        <v>-1240937150</v>
      </c>
      <c r="H521" s="26">
        <f t="shared" si="79"/>
        <v>-2702690995</v>
      </c>
      <c r="I521" s="26">
        <f t="shared" si="82"/>
        <v>-1650085943</v>
      </c>
      <c r="J521" s="26">
        <f t="shared" si="83"/>
        <v>-2588370566</v>
      </c>
      <c r="K521" s="26">
        <f t="shared" si="76"/>
        <v>0</v>
      </c>
      <c r="L521" s="150"/>
      <c r="M521" s="26">
        <v>0</v>
      </c>
      <c r="N521" s="26">
        <v>0</v>
      </c>
      <c r="O521" s="26">
        <v>0</v>
      </c>
      <c r="P521" s="26">
        <v>0</v>
      </c>
      <c r="Q521" s="26">
        <v>0</v>
      </c>
      <c r="R521" s="26">
        <v>0</v>
      </c>
      <c r="S521" s="26">
        <v>0</v>
      </c>
      <c r="T521" s="26">
        <v>0</v>
      </c>
      <c r="U521" s="26">
        <v>0</v>
      </c>
      <c r="V521" s="26">
        <v>0</v>
      </c>
      <c r="W521" s="26">
        <v>0</v>
      </c>
      <c r="X521" s="26">
        <v>0</v>
      </c>
      <c r="Y521" s="26">
        <v>0</v>
      </c>
      <c r="Z521" s="26">
        <v>0</v>
      </c>
      <c r="AA521" s="26">
        <v>0</v>
      </c>
      <c r="AB521" s="26">
        <v>0</v>
      </c>
      <c r="AC521" s="26">
        <v>0</v>
      </c>
      <c r="AD521" s="26">
        <v>0</v>
      </c>
      <c r="AE521" s="26">
        <v>0</v>
      </c>
      <c r="AF521" s="26">
        <v>0</v>
      </c>
      <c r="AG521" s="26">
        <v>0</v>
      </c>
      <c r="AH521" s="26">
        <v>0</v>
      </c>
      <c r="AI521" s="26">
        <v>0</v>
      </c>
      <c r="AJ521" s="26">
        <v>0</v>
      </c>
      <c r="AK521" s="26">
        <v>0</v>
      </c>
      <c r="AL521" s="26">
        <v>0</v>
      </c>
      <c r="AM521" s="26">
        <v>0</v>
      </c>
      <c r="AN521" s="26">
        <v>0</v>
      </c>
      <c r="AO521" s="26">
        <v>0</v>
      </c>
      <c r="AP521" s="26">
        <v>0</v>
      </c>
      <c r="AQ521" s="26">
        <v>0</v>
      </c>
      <c r="AR521" s="26">
        <v>0</v>
      </c>
      <c r="AS521" s="26">
        <v>0</v>
      </c>
      <c r="AT521" s="26">
        <v>-82881944</v>
      </c>
      <c r="AU521" s="26">
        <v>-190341429</v>
      </c>
      <c r="AV521" s="26">
        <v>-1240937150</v>
      </c>
      <c r="AW521" s="26">
        <v>-1147698594</v>
      </c>
      <c r="AX521" s="26">
        <v>-1175084633</v>
      </c>
      <c r="AY521" s="26">
        <v>-683981424</v>
      </c>
      <c r="AZ521" s="26">
        <v>-1102284096</v>
      </c>
      <c r="BA521" s="26">
        <v>-1011751567</v>
      </c>
      <c r="BB521" s="26">
        <v>-1634741647</v>
      </c>
      <c r="BC521" s="26">
        <v>-1251659039</v>
      </c>
      <c r="BD521" s="26">
        <v>-1650085943</v>
      </c>
      <c r="BE521" s="26">
        <v>-1989977524</v>
      </c>
      <c r="BF521" s="26">
        <v>-1725511884</v>
      </c>
      <c r="BG521" s="26">
        <v>-1226032755</v>
      </c>
      <c r="BH521" s="26">
        <v>-2702690995</v>
      </c>
      <c r="BI521" s="26">
        <v>-3126956450</v>
      </c>
      <c r="BJ521" s="26">
        <v>-3139468852</v>
      </c>
      <c r="BK521" s="26">
        <v>-3496639635</v>
      </c>
      <c r="BL521" s="26">
        <v>-3605924552</v>
      </c>
      <c r="BM521" s="26">
        <v>-3484188239</v>
      </c>
      <c r="BN521" s="26">
        <v>-2921996009</v>
      </c>
      <c r="BO521" s="26">
        <v>-2731192066</v>
      </c>
      <c r="BP521" s="26">
        <v>-2588370566</v>
      </c>
      <c r="BQ521" s="26"/>
      <c r="BR521" s="26"/>
      <c r="BS521" s="26"/>
      <c r="BT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</row>
    <row r="522" spans="1:85" hidden="1" outlineLevel="3" x14ac:dyDescent="0.25">
      <c r="A522" s="106" t="s">
        <v>1753</v>
      </c>
      <c r="B522" s="106">
        <f t="shared" si="78"/>
        <v>8</v>
      </c>
      <c r="C522" s="106" t="s">
        <v>900</v>
      </c>
      <c r="D522" s="110" t="s">
        <v>901</v>
      </c>
      <c r="E522" s="107">
        <f t="shared" si="77"/>
        <v>0</v>
      </c>
      <c r="F522" s="107">
        <f t="shared" si="80"/>
        <v>0</v>
      </c>
      <c r="G522" s="107">
        <f t="shared" si="81"/>
        <v>-239467399</v>
      </c>
      <c r="H522" s="108">
        <f t="shared" si="79"/>
        <v>0</v>
      </c>
      <c r="I522" s="108">
        <f t="shared" si="82"/>
        <v>-897727853</v>
      </c>
      <c r="J522" s="108">
        <f t="shared" si="83"/>
        <v>0</v>
      </c>
      <c r="K522" s="108">
        <f t="shared" si="76"/>
        <v>0</v>
      </c>
      <c r="L522" s="150"/>
      <c r="M522" s="108">
        <v>0</v>
      </c>
      <c r="N522" s="108">
        <v>0</v>
      </c>
      <c r="O522" s="108">
        <v>0</v>
      </c>
      <c r="P522" s="108">
        <v>0</v>
      </c>
      <c r="Q522" s="108">
        <v>0</v>
      </c>
      <c r="R522" s="108">
        <v>0</v>
      </c>
      <c r="S522" s="108">
        <v>0</v>
      </c>
      <c r="T522" s="108">
        <v>0</v>
      </c>
      <c r="U522" s="108">
        <v>0</v>
      </c>
      <c r="V522" s="108">
        <v>0</v>
      </c>
      <c r="W522" s="108">
        <v>0</v>
      </c>
      <c r="X522" s="108">
        <v>0</v>
      </c>
      <c r="Y522" s="108">
        <v>0</v>
      </c>
      <c r="Z522" s="108">
        <v>0</v>
      </c>
      <c r="AA522" s="108">
        <v>0</v>
      </c>
      <c r="AB522" s="108">
        <v>0</v>
      </c>
      <c r="AC522" s="108">
        <v>0</v>
      </c>
      <c r="AD522" s="108">
        <v>0</v>
      </c>
      <c r="AE522" s="108">
        <v>0</v>
      </c>
      <c r="AF522" s="108">
        <v>0</v>
      </c>
      <c r="AG522" s="108">
        <v>0</v>
      </c>
      <c r="AH522" s="108">
        <v>0</v>
      </c>
      <c r="AI522" s="108">
        <v>0</v>
      </c>
      <c r="AJ522" s="108">
        <v>0</v>
      </c>
      <c r="AK522" s="108">
        <v>0</v>
      </c>
      <c r="AL522" s="108">
        <v>0</v>
      </c>
      <c r="AM522" s="108">
        <v>0</v>
      </c>
      <c r="AN522" s="108">
        <v>0</v>
      </c>
      <c r="AO522" s="108">
        <v>0</v>
      </c>
      <c r="AP522" s="108">
        <v>0</v>
      </c>
      <c r="AQ522" s="108">
        <v>0</v>
      </c>
      <c r="AR522" s="108">
        <v>0</v>
      </c>
      <c r="AS522" s="108">
        <v>0</v>
      </c>
      <c r="AT522" s="108">
        <v>-82881944</v>
      </c>
      <c r="AU522" s="108">
        <v>-163248005</v>
      </c>
      <c r="AV522" s="108">
        <v>-239467399</v>
      </c>
      <c r="AW522" s="108">
        <v>-334066110</v>
      </c>
      <c r="AX522" s="108">
        <v>-403105594</v>
      </c>
      <c r="AY522" s="108">
        <v>-478652070</v>
      </c>
      <c r="AZ522" s="108">
        <v>-559334317</v>
      </c>
      <c r="BA522" s="108">
        <v>-641214587</v>
      </c>
      <c r="BB522" s="108">
        <v>-722822021</v>
      </c>
      <c r="BC522" s="108">
        <v>-809845453</v>
      </c>
      <c r="BD522" s="108">
        <v>-897727853</v>
      </c>
      <c r="BE522" s="108">
        <v>-972144690</v>
      </c>
      <c r="BF522" s="108">
        <v>-1064973804</v>
      </c>
      <c r="BG522" s="108">
        <v>-1159594532</v>
      </c>
      <c r="BH522" s="108">
        <v>0</v>
      </c>
      <c r="BI522" s="108">
        <v>-206315710</v>
      </c>
      <c r="BJ522" s="108">
        <v>-226175710</v>
      </c>
      <c r="BK522" s="108">
        <v>-326427723</v>
      </c>
      <c r="BL522" s="108">
        <v>-430592271</v>
      </c>
      <c r="BM522" s="109">
        <v>0</v>
      </c>
      <c r="BN522" s="109">
        <v>0</v>
      </c>
      <c r="BO522" s="109">
        <v>0</v>
      </c>
      <c r="BP522" s="109">
        <v>0</v>
      </c>
      <c r="BQ522" s="108"/>
      <c r="BR522" s="108"/>
      <c r="BS522" s="108"/>
      <c r="BT522" s="108"/>
      <c r="BV522" s="108"/>
      <c r="BW522" s="108"/>
      <c r="BX522" s="108"/>
      <c r="BY522" s="108"/>
      <c r="BZ522" s="108"/>
      <c r="CA522" s="108"/>
      <c r="CB522" s="108"/>
      <c r="CC522" s="108"/>
      <c r="CD522" s="108"/>
      <c r="CE522" s="108"/>
      <c r="CF522" s="108"/>
      <c r="CG522" s="108"/>
    </row>
    <row r="523" spans="1:85" hidden="1" outlineLevel="3" x14ac:dyDescent="0.25">
      <c r="A523" s="106"/>
      <c r="B523" s="106">
        <f t="shared" si="78"/>
        <v>8</v>
      </c>
      <c r="C523" s="106" t="s">
        <v>1922</v>
      </c>
      <c r="D523" s="106" t="s">
        <v>1923</v>
      </c>
      <c r="E523" s="107">
        <f t="shared" si="77"/>
        <v>0</v>
      </c>
      <c r="F523" s="107"/>
      <c r="G523" s="107"/>
      <c r="H523" s="108"/>
      <c r="I523" s="108">
        <f t="shared" si="82"/>
        <v>0</v>
      </c>
      <c r="J523" s="108">
        <f t="shared" si="83"/>
        <v>-2500000000</v>
      </c>
      <c r="K523" s="108">
        <f t="shared" si="76"/>
        <v>0</v>
      </c>
      <c r="L523" s="150"/>
      <c r="M523" s="108"/>
      <c r="N523" s="108"/>
      <c r="O523" s="108"/>
      <c r="P523" s="108"/>
      <c r="Q523" s="108"/>
      <c r="R523" s="108"/>
      <c r="S523" s="108"/>
      <c r="T523" s="108"/>
      <c r="U523" s="108"/>
      <c r="V523" s="108"/>
      <c r="W523" s="108"/>
      <c r="X523" s="108"/>
      <c r="Y523" s="108"/>
      <c r="Z523" s="108"/>
      <c r="AA523" s="108"/>
      <c r="AB523" s="108"/>
      <c r="AC523" s="108"/>
      <c r="AD523" s="108"/>
      <c r="AE523" s="108"/>
      <c r="AF523" s="108"/>
      <c r="AG523" s="108"/>
      <c r="AH523" s="108"/>
      <c r="AI523" s="108"/>
      <c r="AJ523" s="108"/>
      <c r="AK523" s="108"/>
      <c r="AL523" s="108"/>
      <c r="AM523" s="108"/>
      <c r="AN523" s="108"/>
      <c r="AO523" s="108"/>
      <c r="AP523" s="108"/>
      <c r="AQ523" s="108"/>
      <c r="AR523" s="108"/>
      <c r="AS523" s="108"/>
      <c r="AT523" s="108"/>
      <c r="AU523" s="108"/>
      <c r="AV523" s="108"/>
      <c r="AW523" s="108">
        <v>0</v>
      </c>
      <c r="AX523" s="108">
        <v>0</v>
      </c>
      <c r="AY523" s="108">
        <v>0</v>
      </c>
      <c r="AZ523" s="108">
        <v>0</v>
      </c>
      <c r="BA523" s="108">
        <v>0</v>
      </c>
      <c r="BB523" s="108">
        <v>0</v>
      </c>
      <c r="BC523" s="108">
        <v>0</v>
      </c>
      <c r="BD523" s="108">
        <v>0</v>
      </c>
      <c r="BE523" s="108">
        <v>0</v>
      </c>
      <c r="BF523" s="108">
        <v>0</v>
      </c>
      <c r="BG523" s="108">
        <v>0</v>
      </c>
      <c r="BH523" s="108">
        <v>-2500000000</v>
      </c>
      <c r="BI523" s="108">
        <v>-2500000000</v>
      </c>
      <c r="BJ523" s="108">
        <v>-2500000000</v>
      </c>
      <c r="BK523" s="108">
        <v>-2500000000</v>
      </c>
      <c r="BL523" s="108">
        <v>-2500000000</v>
      </c>
      <c r="BM523" s="108">
        <v>-2500000000</v>
      </c>
      <c r="BN523" s="108">
        <v>-2500000000</v>
      </c>
      <c r="BO523" s="108">
        <v>-2500000000</v>
      </c>
      <c r="BP523" s="108">
        <v>-2500000000</v>
      </c>
      <c r="BQ523" s="108"/>
      <c r="BR523" s="108"/>
      <c r="BS523" s="108"/>
      <c r="BT523" s="108"/>
      <c r="BV523" s="108"/>
      <c r="BW523" s="108"/>
      <c r="BX523" s="108"/>
      <c r="BY523" s="108"/>
      <c r="BZ523" s="108"/>
      <c r="CA523" s="108"/>
      <c r="CB523" s="108"/>
      <c r="CC523" s="108"/>
      <c r="CD523" s="108"/>
      <c r="CE523" s="108"/>
      <c r="CF523" s="108"/>
      <c r="CG523" s="108"/>
    </row>
    <row r="524" spans="1:85" hidden="1" outlineLevel="3" x14ac:dyDescent="0.25">
      <c r="A524" s="106" t="s">
        <v>1753</v>
      </c>
      <c r="B524" s="106">
        <f t="shared" si="78"/>
        <v>8</v>
      </c>
      <c r="C524" s="106" t="s">
        <v>902</v>
      </c>
      <c r="D524" s="106" t="s">
        <v>903</v>
      </c>
      <c r="E524" s="107">
        <f t="shared" si="77"/>
        <v>0</v>
      </c>
      <c r="F524" s="107">
        <f t="shared" si="80"/>
        <v>0</v>
      </c>
      <c r="G524" s="107">
        <f t="shared" si="81"/>
        <v>-1001469751</v>
      </c>
      <c r="H524" s="108">
        <f t="shared" si="79"/>
        <v>-202690995</v>
      </c>
      <c r="I524" s="108">
        <f t="shared" si="82"/>
        <v>-752358090</v>
      </c>
      <c r="J524" s="197">
        <f t="shared" si="83"/>
        <v>-88370566</v>
      </c>
      <c r="K524" s="108">
        <f t="shared" ref="K524:K588" si="84">CG524</f>
        <v>0</v>
      </c>
      <c r="L524" s="150"/>
      <c r="M524" s="108">
        <v>0</v>
      </c>
      <c r="N524" s="108">
        <v>0</v>
      </c>
      <c r="O524" s="108">
        <v>0</v>
      </c>
      <c r="P524" s="108">
        <v>0</v>
      </c>
      <c r="Q524" s="108">
        <v>0</v>
      </c>
      <c r="R524" s="108">
        <v>0</v>
      </c>
      <c r="S524" s="108">
        <v>0</v>
      </c>
      <c r="T524" s="108">
        <v>0</v>
      </c>
      <c r="U524" s="108">
        <v>0</v>
      </c>
      <c r="V524" s="108">
        <v>0</v>
      </c>
      <c r="W524" s="108">
        <v>0</v>
      </c>
      <c r="X524" s="108">
        <v>0</v>
      </c>
      <c r="Y524" s="108">
        <v>0</v>
      </c>
      <c r="Z524" s="108">
        <v>0</v>
      </c>
      <c r="AA524" s="108">
        <v>0</v>
      </c>
      <c r="AB524" s="108">
        <v>0</v>
      </c>
      <c r="AC524" s="108">
        <v>0</v>
      </c>
      <c r="AD524" s="108">
        <v>0</v>
      </c>
      <c r="AE524" s="108">
        <v>0</v>
      </c>
      <c r="AF524" s="108">
        <v>0</v>
      </c>
      <c r="AG524" s="108">
        <v>0</v>
      </c>
      <c r="AH524" s="108">
        <v>0</v>
      </c>
      <c r="AI524" s="108">
        <v>0</v>
      </c>
      <c r="AJ524" s="108">
        <v>0</v>
      </c>
      <c r="AK524" s="108">
        <v>0</v>
      </c>
      <c r="AL524" s="108">
        <v>0</v>
      </c>
      <c r="AM524" s="108">
        <v>0</v>
      </c>
      <c r="AN524" s="108">
        <v>0</v>
      </c>
      <c r="AO524" s="108">
        <v>0</v>
      </c>
      <c r="AP524" s="108">
        <v>0</v>
      </c>
      <c r="AQ524" s="108">
        <v>0</v>
      </c>
      <c r="AR524" s="108">
        <v>0</v>
      </c>
      <c r="AS524" s="108">
        <v>0</v>
      </c>
      <c r="AT524" s="108">
        <v>0</v>
      </c>
      <c r="AU524" s="108">
        <v>-27093424</v>
      </c>
      <c r="AV524" s="108">
        <v>-1001469751</v>
      </c>
      <c r="AW524" s="108">
        <v>-813632484</v>
      </c>
      <c r="AX524" s="108">
        <v>-771979039</v>
      </c>
      <c r="AY524" s="108">
        <v>-205329354</v>
      </c>
      <c r="AZ524" s="108">
        <v>-542949779</v>
      </c>
      <c r="BA524" s="108">
        <v>-370536980</v>
      </c>
      <c r="BB524" s="108">
        <v>-911919626</v>
      </c>
      <c r="BC524" s="108">
        <v>-441813586</v>
      </c>
      <c r="BD524" s="108">
        <v>-752358090</v>
      </c>
      <c r="BE524" s="108">
        <v>-1017832834</v>
      </c>
      <c r="BF524" s="108">
        <v>-660538080</v>
      </c>
      <c r="BG524" s="108">
        <v>-66438223</v>
      </c>
      <c r="BH524" s="108">
        <v>-202690995</v>
      </c>
      <c r="BI524" s="108">
        <v>-420640740</v>
      </c>
      <c r="BJ524" s="108">
        <v>-413293142</v>
      </c>
      <c r="BK524" s="108">
        <v>-670211912</v>
      </c>
      <c r="BL524" s="108">
        <v>-675332281</v>
      </c>
      <c r="BM524" s="108">
        <v>-984188239</v>
      </c>
      <c r="BN524" s="108">
        <v>-421996009</v>
      </c>
      <c r="BO524" s="108">
        <v>-231192066</v>
      </c>
      <c r="BP524" s="108">
        <v>-88370566</v>
      </c>
      <c r="BQ524" s="108"/>
      <c r="BR524" s="108"/>
      <c r="BS524" s="108"/>
      <c r="BT524" s="108"/>
      <c r="BV524" s="108"/>
      <c r="BW524" s="108"/>
      <c r="BX524" s="108"/>
      <c r="BY524" s="108"/>
      <c r="BZ524" s="108"/>
      <c r="CA524" s="108"/>
      <c r="CB524" s="108"/>
      <c r="CC524" s="108"/>
      <c r="CD524" s="108"/>
      <c r="CE524" s="108"/>
      <c r="CF524" s="108"/>
      <c r="CG524" s="108"/>
    </row>
    <row r="525" spans="1:85" hidden="1" outlineLevel="3" x14ac:dyDescent="0.25">
      <c r="A525" s="105" t="s">
        <v>1753</v>
      </c>
      <c r="B525" s="105">
        <f t="shared" si="78"/>
        <v>6</v>
      </c>
      <c r="C525" s="105" t="s">
        <v>904</v>
      </c>
      <c r="D525" s="105" t="s">
        <v>222</v>
      </c>
      <c r="E525" s="26">
        <f t="shared" si="77"/>
        <v>0</v>
      </c>
      <c r="F525" s="26">
        <f t="shared" si="80"/>
        <v>-625278843</v>
      </c>
      <c r="G525" s="26">
        <f t="shared" si="81"/>
        <v>-11368219</v>
      </c>
      <c r="H525" s="26">
        <f t="shared" si="79"/>
        <v>-8064667</v>
      </c>
      <c r="I525" s="26">
        <f t="shared" si="82"/>
        <v>0</v>
      </c>
      <c r="J525" s="26">
        <f t="shared" si="83"/>
        <v>-532725</v>
      </c>
      <c r="K525" s="26">
        <f t="shared" si="84"/>
        <v>0</v>
      </c>
      <c r="L525" s="150"/>
      <c r="M525" s="26">
        <v>0</v>
      </c>
      <c r="N525" s="26">
        <v>0</v>
      </c>
      <c r="O525" s="26">
        <v>0</v>
      </c>
      <c r="P525" s="26">
        <v>0</v>
      </c>
      <c r="Q525" s="26">
        <v>0</v>
      </c>
      <c r="R525" s="26">
        <v>0</v>
      </c>
      <c r="S525" s="26">
        <v>0</v>
      </c>
      <c r="T525" s="26">
        <v>0</v>
      </c>
      <c r="U525" s="26">
        <v>0</v>
      </c>
      <c r="V525" s="26">
        <v>0</v>
      </c>
      <c r="W525" s="26">
        <v>0</v>
      </c>
      <c r="X525" s="26">
        <v>0</v>
      </c>
      <c r="Y525" s="26">
        <v>0</v>
      </c>
      <c r="Z525" s="26">
        <v>0</v>
      </c>
      <c r="AA525" s="26">
        <v>0</v>
      </c>
      <c r="AB525" s="26">
        <v>0</v>
      </c>
      <c r="AC525" s="26">
        <v>0</v>
      </c>
      <c r="AD525" s="26">
        <v>0</v>
      </c>
      <c r="AE525" s="26">
        <v>0</v>
      </c>
      <c r="AF525" s="26">
        <v>0</v>
      </c>
      <c r="AG525" s="26">
        <v>-347808665</v>
      </c>
      <c r="AH525" s="26">
        <v>-555911299</v>
      </c>
      <c r="AI525" s="26">
        <v>-625278843</v>
      </c>
      <c r="AJ525" s="26">
        <v>-625278843</v>
      </c>
      <c r="AK525" s="26">
        <v>-625278843</v>
      </c>
      <c r="AL525" s="26">
        <v>-1937201362</v>
      </c>
      <c r="AM525" s="26">
        <v>-1937201362</v>
      </c>
      <c r="AN525" s="26">
        <v>-1937201362</v>
      </c>
      <c r="AO525" s="26">
        <v>-1937201362</v>
      </c>
      <c r="AP525" s="26">
        <v>-1937201362</v>
      </c>
      <c r="AQ525" s="26">
        <v>-2231892935</v>
      </c>
      <c r="AR525" s="26">
        <v>-2231892935</v>
      </c>
      <c r="AS525" s="26">
        <v>0</v>
      </c>
      <c r="AT525" s="26">
        <v>0</v>
      </c>
      <c r="AU525" s="26">
        <v>0</v>
      </c>
      <c r="AV525" s="26">
        <v>-11368219</v>
      </c>
      <c r="AW525" s="26">
        <v>-11368219</v>
      </c>
      <c r="AX525" s="26">
        <v>-11368219</v>
      </c>
      <c r="AY525" s="26">
        <v>-11368219</v>
      </c>
      <c r="AZ525" s="26">
        <v>-11368219</v>
      </c>
      <c r="BA525" s="26">
        <v>-11368219</v>
      </c>
      <c r="BB525" s="26">
        <v>-11368219</v>
      </c>
      <c r="BC525" s="26">
        <v>0</v>
      </c>
      <c r="BD525" s="26">
        <v>0</v>
      </c>
      <c r="BE525" s="26">
        <v>-8064667</v>
      </c>
      <c r="BF525" s="26">
        <v>-8064667</v>
      </c>
      <c r="BG525" s="26">
        <v>-8064667</v>
      </c>
      <c r="BH525" s="26">
        <v>-8064667</v>
      </c>
      <c r="BI525" s="26">
        <v>-8064667</v>
      </c>
      <c r="BJ525" s="26">
        <v>-8064667</v>
      </c>
      <c r="BK525" s="26">
        <v>-8324169</v>
      </c>
      <c r="BL525" s="26">
        <v>-10419319</v>
      </c>
      <c r="BM525" s="26">
        <v>-10489394.82</v>
      </c>
      <c r="BN525" s="26">
        <v>-12336655.039999999</v>
      </c>
      <c r="BO525" s="26">
        <v>-2478841.0699999998</v>
      </c>
      <c r="BP525" s="26">
        <v>-532725</v>
      </c>
      <c r="BQ525" s="26"/>
      <c r="BR525" s="26"/>
      <c r="BS525" s="26"/>
      <c r="BT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</row>
    <row r="526" spans="1:85" hidden="1" outlineLevel="3" x14ac:dyDescent="0.25">
      <c r="A526" s="106" t="s">
        <v>1753</v>
      </c>
      <c r="B526" s="106">
        <f t="shared" si="78"/>
        <v>8</v>
      </c>
      <c r="C526" s="106" t="s">
        <v>905</v>
      </c>
      <c r="D526" s="106" t="s">
        <v>906</v>
      </c>
      <c r="E526" s="107">
        <f t="shared" si="77"/>
        <v>0</v>
      </c>
      <c r="F526" s="107">
        <f t="shared" si="80"/>
        <v>-625278843</v>
      </c>
      <c r="G526" s="107">
        <f t="shared" si="81"/>
        <v>0</v>
      </c>
      <c r="H526" s="108">
        <f t="shared" si="79"/>
        <v>0</v>
      </c>
      <c r="I526" s="108">
        <f t="shared" si="82"/>
        <v>0</v>
      </c>
      <c r="J526" s="108">
        <f t="shared" si="83"/>
        <v>0</v>
      </c>
      <c r="K526" s="108">
        <f t="shared" si="84"/>
        <v>0</v>
      </c>
      <c r="L526" s="150"/>
      <c r="M526" s="108">
        <v>0</v>
      </c>
      <c r="N526" s="108">
        <v>0</v>
      </c>
      <c r="O526" s="108">
        <v>0</v>
      </c>
      <c r="P526" s="108">
        <v>0</v>
      </c>
      <c r="Q526" s="108">
        <v>0</v>
      </c>
      <c r="R526" s="108">
        <v>0</v>
      </c>
      <c r="S526" s="108">
        <v>0</v>
      </c>
      <c r="T526" s="108">
        <v>0</v>
      </c>
      <c r="U526" s="108">
        <v>0</v>
      </c>
      <c r="V526" s="108">
        <v>0</v>
      </c>
      <c r="W526" s="108">
        <v>0</v>
      </c>
      <c r="X526" s="108">
        <v>0</v>
      </c>
      <c r="Y526" s="108">
        <v>0</v>
      </c>
      <c r="Z526" s="108">
        <v>0</v>
      </c>
      <c r="AA526" s="108">
        <v>0</v>
      </c>
      <c r="AB526" s="108">
        <v>0</v>
      </c>
      <c r="AC526" s="108">
        <v>0</v>
      </c>
      <c r="AD526" s="108">
        <v>0</v>
      </c>
      <c r="AE526" s="108">
        <v>0</v>
      </c>
      <c r="AF526" s="108">
        <v>0</v>
      </c>
      <c r="AG526" s="108">
        <v>-347808665</v>
      </c>
      <c r="AH526" s="108">
        <v>-555911299</v>
      </c>
      <c r="AI526" s="108">
        <v>-625278843</v>
      </c>
      <c r="AJ526" s="108">
        <v>-625278843</v>
      </c>
      <c r="AK526" s="108">
        <v>-625278843</v>
      </c>
      <c r="AL526" s="108">
        <v>-1937201362</v>
      </c>
      <c r="AM526" s="108">
        <v>-1937201362</v>
      </c>
      <c r="AN526" s="108">
        <v>-1937201362</v>
      </c>
      <c r="AO526" s="108">
        <v>-1937201362</v>
      </c>
      <c r="AP526" s="108">
        <v>-1937201362</v>
      </c>
      <c r="AQ526" s="108">
        <v>-2231892935</v>
      </c>
      <c r="AR526" s="108">
        <v>-2231892935</v>
      </c>
      <c r="AS526" s="108">
        <v>0</v>
      </c>
      <c r="AT526" s="108">
        <v>0</v>
      </c>
      <c r="AU526" s="108">
        <v>0</v>
      </c>
      <c r="AV526" s="108">
        <v>0</v>
      </c>
      <c r="AW526" s="108">
        <v>0</v>
      </c>
      <c r="AX526" s="108">
        <v>0</v>
      </c>
      <c r="AY526" s="108">
        <v>0</v>
      </c>
      <c r="AZ526" s="108">
        <v>0</v>
      </c>
      <c r="BA526" s="108">
        <v>0</v>
      </c>
      <c r="BB526" s="108">
        <v>0</v>
      </c>
      <c r="BC526" s="108">
        <v>0</v>
      </c>
      <c r="BD526" s="108">
        <v>0</v>
      </c>
      <c r="BE526" s="108">
        <v>0</v>
      </c>
      <c r="BF526" s="108">
        <v>0</v>
      </c>
      <c r="BG526" s="108">
        <v>0</v>
      </c>
      <c r="BH526" s="108">
        <v>0</v>
      </c>
      <c r="BI526" s="108">
        <v>0</v>
      </c>
      <c r="BJ526" s="108">
        <v>0</v>
      </c>
      <c r="BK526" s="108">
        <v>0</v>
      </c>
      <c r="BL526" s="108">
        <v>0</v>
      </c>
      <c r="BM526" s="108">
        <v>0</v>
      </c>
      <c r="BN526" s="108">
        <v>0</v>
      </c>
      <c r="BO526" s="108">
        <v>0</v>
      </c>
      <c r="BP526" s="108">
        <v>0</v>
      </c>
      <c r="BQ526" s="108"/>
      <c r="BR526" s="108"/>
      <c r="BS526" s="108"/>
      <c r="BT526" s="108"/>
      <c r="BV526" s="108"/>
      <c r="BW526" s="108"/>
      <c r="BX526" s="108"/>
      <c r="BY526" s="108"/>
      <c r="BZ526" s="108"/>
      <c r="CA526" s="108"/>
      <c r="CB526" s="108"/>
      <c r="CC526" s="108"/>
      <c r="CD526" s="108"/>
      <c r="CE526" s="108"/>
      <c r="CF526" s="108"/>
      <c r="CG526" s="108"/>
    </row>
    <row r="527" spans="1:85" hidden="1" outlineLevel="3" x14ac:dyDescent="0.25">
      <c r="A527" s="106" t="s">
        <v>1753</v>
      </c>
      <c r="B527" s="106">
        <f t="shared" si="78"/>
        <v>8</v>
      </c>
      <c r="C527" s="106" t="s">
        <v>907</v>
      </c>
      <c r="D527" s="106" t="s">
        <v>222</v>
      </c>
      <c r="E527" s="107">
        <f t="shared" si="77"/>
        <v>0</v>
      </c>
      <c r="F527" s="107">
        <f t="shared" si="80"/>
        <v>0</v>
      </c>
      <c r="G527" s="107">
        <f t="shared" si="81"/>
        <v>-11368219</v>
      </c>
      <c r="H527" s="108">
        <f t="shared" si="79"/>
        <v>-8064667</v>
      </c>
      <c r="I527" s="108">
        <f t="shared" si="82"/>
        <v>0</v>
      </c>
      <c r="J527" s="108">
        <f t="shared" si="83"/>
        <v>-532725</v>
      </c>
      <c r="K527" s="108">
        <f t="shared" si="84"/>
        <v>0</v>
      </c>
      <c r="L527" s="150"/>
      <c r="M527" s="108">
        <v>0</v>
      </c>
      <c r="N527" s="108">
        <v>0</v>
      </c>
      <c r="O527" s="108">
        <v>0</v>
      </c>
      <c r="P527" s="108">
        <v>0</v>
      </c>
      <c r="Q527" s="108">
        <v>0</v>
      </c>
      <c r="R527" s="108">
        <v>0</v>
      </c>
      <c r="S527" s="108">
        <v>0</v>
      </c>
      <c r="T527" s="108">
        <v>0</v>
      </c>
      <c r="U527" s="108">
        <v>0</v>
      </c>
      <c r="V527" s="108">
        <v>0</v>
      </c>
      <c r="W527" s="108">
        <v>0</v>
      </c>
      <c r="X527" s="108">
        <v>0</v>
      </c>
      <c r="Y527" s="108">
        <v>0</v>
      </c>
      <c r="Z527" s="108">
        <v>0</v>
      </c>
      <c r="AA527" s="108">
        <v>0</v>
      </c>
      <c r="AB527" s="108">
        <v>0</v>
      </c>
      <c r="AC527" s="108">
        <v>0</v>
      </c>
      <c r="AD527" s="108">
        <v>0</v>
      </c>
      <c r="AE527" s="108">
        <v>0</v>
      </c>
      <c r="AF527" s="108">
        <v>0</v>
      </c>
      <c r="AG527" s="108">
        <v>0</v>
      </c>
      <c r="AH527" s="108">
        <v>0</v>
      </c>
      <c r="AI527" s="108">
        <v>0</v>
      </c>
      <c r="AJ527" s="108">
        <v>0</v>
      </c>
      <c r="AK527" s="108">
        <v>0</v>
      </c>
      <c r="AL527" s="108">
        <v>0</v>
      </c>
      <c r="AM527" s="108">
        <v>0</v>
      </c>
      <c r="AN527" s="108">
        <v>0</v>
      </c>
      <c r="AO527" s="108">
        <v>0</v>
      </c>
      <c r="AP527" s="108">
        <v>0</v>
      </c>
      <c r="AQ527" s="108">
        <v>0</v>
      </c>
      <c r="AR527" s="108">
        <v>0</v>
      </c>
      <c r="AS527" s="108">
        <v>0</v>
      </c>
      <c r="AT527" s="108">
        <v>0</v>
      </c>
      <c r="AU527" s="108">
        <v>0</v>
      </c>
      <c r="AV527" s="108">
        <v>-11368219</v>
      </c>
      <c r="AW527" s="108">
        <v>-11368219</v>
      </c>
      <c r="AX527" s="108">
        <v>-11368219</v>
      </c>
      <c r="AY527" s="108">
        <v>-11368219</v>
      </c>
      <c r="AZ527" s="108">
        <v>-11368219</v>
      </c>
      <c r="BA527" s="108">
        <v>-11368219</v>
      </c>
      <c r="BB527" s="108">
        <v>-11368219</v>
      </c>
      <c r="BC527" s="108">
        <v>0</v>
      </c>
      <c r="BD527" s="108">
        <v>0</v>
      </c>
      <c r="BE527" s="108">
        <v>-8064667</v>
      </c>
      <c r="BF527" s="108">
        <v>-8064667</v>
      </c>
      <c r="BG527" s="108">
        <v>-8064667</v>
      </c>
      <c r="BH527" s="108">
        <v>-8064667</v>
      </c>
      <c r="BI527" s="108">
        <v>-8064667</v>
      </c>
      <c r="BJ527" s="108">
        <v>-8064667</v>
      </c>
      <c r="BK527" s="108">
        <v>-8324169</v>
      </c>
      <c r="BL527" s="108">
        <v>-10419319</v>
      </c>
      <c r="BM527" s="108">
        <v>-10489394.82</v>
      </c>
      <c r="BN527" s="108">
        <v>-12336655.039999999</v>
      </c>
      <c r="BO527" s="108">
        <v>-2478841.0699999998</v>
      </c>
      <c r="BP527" s="108">
        <v>-532725</v>
      </c>
      <c r="BQ527" s="108"/>
      <c r="BR527" s="108"/>
      <c r="BS527" s="108"/>
      <c r="BT527" s="108"/>
      <c r="BV527" s="108"/>
      <c r="BW527" s="108"/>
      <c r="BX527" s="108"/>
      <c r="BY527" s="108"/>
      <c r="BZ527" s="108"/>
      <c r="CA527" s="108"/>
      <c r="CB527" s="108"/>
      <c r="CC527" s="108"/>
      <c r="CD527" s="108"/>
      <c r="CE527" s="108"/>
      <c r="CF527" s="108"/>
      <c r="CG527" s="108"/>
    </row>
    <row r="528" spans="1:85" hidden="1" outlineLevel="2" collapsed="1" x14ac:dyDescent="0.25">
      <c r="A528" s="103" t="s">
        <v>1753</v>
      </c>
      <c r="B528" s="103">
        <f t="shared" si="78"/>
        <v>4</v>
      </c>
      <c r="C528" s="103" t="s">
        <v>908</v>
      </c>
      <c r="D528" s="103" t="s">
        <v>899</v>
      </c>
      <c r="E528" s="104">
        <f t="shared" ref="E528:E591" si="85">X528</f>
        <v>0</v>
      </c>
      <c r="F528" s="104">
        <f t="shared" si="80"/>
        <v>0</v>
      </c>
      <c r="G528" s="104">
        <f t="shared" si="81"/>
        <v>-465558615</v>
      </c>
      <c r="H528" s="104">
        <f t="shared" si="79"/>
        <v>-1086544</v>
      </c>
      <c r="I528" s="104">
        <f t="shared" si="82"/>
        <v>-1920075367</v>
      </c>
      <c r="J528" s="104">
        <f t="shared" si="83"/>
        <v>-406</v>
      </c>
      <c r="K528" s="104">
        <f t="shared" si="84"/>
        <v>0</v>
      </c>
      <c r="L528" s="150"/>
      <c r="M528" s="104">
        <v>0</v>
      </c>
      <c r="N528" s="104">
        <v>0</v>
      </c>
      <c r="O528" s="104">
        <v>0</v>
      </c>
      <c r="P528" s="104">
        <v>0</v>
      </c>
      <c r="Q528" s="104">
        <v>0</v>
      </c>
      <c r="R528" s="104">
        <v>0</v>
      </c>
      <c r="S528" s="104">
        <v>0</v>
      </c>
      <c r="T528" s="104">
        <v>0</v>
      </c>
      <c r="U528" s="104">
        <v>0</v>
      </c>
      <c r="V528" s="104">
        <v>0</v>
      </c>
      <c r="W528" s="104">
        <v>0</v>
      </c>
      <c r="X528" s="104">
        <v>0</v>
      </c>
      <c r="Y528" s="104">
        <v>0</v>
      </c>
      <c r="Z528" s="104">
        <v>0</v>
      </c>
      <c r="AA528" s="104">
        <v>0</v>
      </c>
      <c r="AB528" s="104">
        <v>0</v>
      </c>
      <c r="AC528" s="104">
        <v>0</v>
      </c>
      <c r="AD528" s="104">
        <v>0</v>
      </c>
      <c r="AE528" s="104">
        <v>8009217</v>
      </c>
      <c r="AF528" s="104">
        <v>8009217</v>
      </c>
      <c r="AG528" s="104">
        <v>0</v>
      </c>
      <c r="AH528" s="104">
        <v>-23471774</v>
      </c>
      <c r="AI528" s="104">
        <v>-23471774</v>
      </c>
      <c r="AJ528" s="104">
        <v>0</v>
      </c>
      <c r="AK528" s="104">
        <v>0</v>
      </c>
      <c r="AL528" s="104">
        <v>0</v>
      </c>
      <c r="AM528" s="104">
        <v>0</v>
      </c>
      <c r="AN528" s="104">
        <v>0</v>
      </c>
      <c r="AO528" s="104">
        <v>0</v>
      </c>
      <c r="AP528" s="104">
        <v>-13871218</v>
      </c>
      <c r="AQ528" s="104">
        <v>-37191575</v>
      </c>
      <c r="AR528" s="104">
        <v>-50538478</v>
      </c>
      <c r="AS528" s="104">
        <v>-150258354</v>
      </c>
      <c r="AT528" s="104">
        <v>-183093031</v>
      </c>
      <c r="AU528" s="104">
        <v>-262535369</v>
      </c>
      <c r="AV528" s="104">
        <v>-465558615</v>
      </c>
      <c r="AW528" s="104">
        <v>-465558615</v>
      </c>
      <c r="AX528" s="104">
        <v>-610212498</v>
      </c>
      <c r="AY528" s="104">
        <v>-788934069</v>
      </c>
      <c r="AZ528" s="104">
        <v>-975292770</v>
      </c>
      <c r="BA528" s="104">
        <v>-1181404870</v>
      </c>
      <c r="BB528" s="104">
        <v>-1326912988</v>
      </c>
      <c r="BC528" s="104">
        <v>-1497406214</v>
      </c>
      <c r="BD528" s="104">
        <v>-1920075367</v>
      </c>
      <c r="BE528" s="104">
        <v>-8689407</v>
      </c>
      <c r="BF528" s="104">
        <v>-8689359</v>
      </c>
      <c r="BG528" s="104">
        <v>-8688909</v>
      </c>
      <c r="BH528" s="104">
        <v>-1086544</v>
      </c>
      <c r="BI528" s="104">
        <v>-406</v>
      </c>
      <c r="BJ528" s="104">
        <v>-406</v>
      </c>
      <c r="BK528" s="104">
        <v>-406</v>
      </c>
      <c r="BL528" s="104">
        <v>-406</v>
      </c>
      <c r="BM528" s="104">
        <v>-406</v>
      </c>
      <c r="BN528" s="104">
        <v>-406</v>
      </c>
      <c r="BO528" s="104">
        <v>-406</v>
      </c>
      <c r="BP528" s="104">
        <v>-406</v>
      </c>
      <c r="BQ528" s="104"/>
      <c r="BR528" s="104"/>
      <c r="BS528" s="104"/>
      <c r="BT528" s="104"/>
      <c r="BV528" s="144"/>
      <c r="BW528" s="144"/>
      <c r="BX528" s="144"/>
      <c r="BY528" s="144"/>
      <c r="BZ528" s="144"/>
      <c r="CA528" s="144"/>
      <c r="CB528" s="144"/>
      <c r="CC528" s="144"/>
      <c r="CD528" s="144"/>
      <c r="CE528" s="144"/>
      <c r="CF528" s="144"/>
      <c r="CG528" s="144"/>
    </row>
    <row r="529" spans="1:85" hidden="1" outlineLevel="3" x14ac:dyDescent="0.25">
      <c r="A529" s="105" t="s">
        <v>1753</v>
      </c>
      <c r="B529" s="105">
        <f t="shared" si="78"/>
        <v>6</v>
      </c>
      <c r="C529" s="105" t="s">
        <v>909</v>
      </c>
      <c r="D529" s="105" t="s">
        <v>910</v>
      </c>
      <c r="E529" s="26">
        <f t="shared" si="85"/>
        <v>0</v>
      </c>
      <c r="F529" s="26">
        <f t="shared" si="80"/>
        <v>0</v>
      </c>
      <c r="G529" s="26">
        <f t="shared" si="81"/>
        <v>0</v>
      </c>
      <c r="H529" s="26">
        <f t="shared" si="79"/>
        <v>-1086544</v>
      </c>
      <c r="I529" s="26">
        <f t="shared" si="82"/>
        <v>-4344636</v>
      </c>
      <c r="J529" s="26">
        <f t="shared" si="83"/>
        <v>-406</v>
      </c>
      <c r="K529" s="26">
        <f t="shared" si="84"/>
        <v>0</v>
      </c>
      <c r="L529" s="150"/>
      <c r="M529" s="26">
        <v>0</v>
      </c>
      <c r="N529" s="26">
        <v>0</v>
      </c>
      <c r="O529" s="26">
        <v>0</v>
      </c>
      <c r="P529" s="26">
        <v>0</v>
      </c>
      <c r="Q529" s="26">
        <v>0</v>
      </c>
      <c r="R529" s="26">
        <v>0</v>
      </c>
      <c r="S529" s="26">
        <v>0</v>
      </c>
      <c r="T529" s="26">
        <v>0</v>
      </c>
      <c r="U529" s="26">
        <v>0</v>
      </c>
      <c r="V529" s="26">
        <v>0</v>
      </c>
      <c r="W529" s="26">
        <v>0</v>
      </c>
      <c r="X529" s="26">
        <v>0</v>
      </c>
      <c r="Y529" s="26">
        <v>0</v>
      </c>
      <c r="Z529" s="26">
        <v>0</v>
      </c>
      <c r="AA529" s="26">
        <v>0</v>
      </c>
      <c r="AB529" s="26">
        <v>0</v>
      </c>
      <c r="AC529" s="26">
        <v>0</v>
      </c>
      <c r="AD529" s="26">
        <v>0</v>
      </c>
      <c r="AE529" s="26">
        <v>8009217</v>
      </c>
      <c r="AF529" s="26">
        <v>8009217</v>
      </c>
      <c r="AG529" s="26">
        <v>0</v>
      </c>
      <c r="AH529" s="26">
        <v>0</v>
      </c>
      <c r="AI529" s="26">
        <v>0</v>
      </c>
      <c r="AJ529" s="26">
        <v>0</v>
      </c>
      <c r="AK529" s="26">
        <v>0</v>
      </c>
      <c r="AL529" s="26">
        <v>0</v>
      </c>
      <c r="AM529" s="26">
        <v>0</v>
      </c>
      <c r="AN529" s="26">
        <v>0</v>
      </c>
      <c r="AO529" s="26">
        <v>0</v>
      </c>
      <c r="AP529" s="26">
        <v>0</v>
      </c>
      <c r="AQ529" s="26">
        <v>0</v>
      </c>
      <c r="AR529" s="26">
        <v>0</v>
      </c>
      <c r="AS529" s="26">
        <v>0</v>
      </c>
      <c r="AT529" s="26">
        <v>0</v>
      </c>
      <c r="AU529" s="26">
        <v>0</v>
      </c>
      <c r="AV529" s="26">
        <v>0</v>
      </c>
      <c r="AW529" s="26">
        <v>0</v>
      </c>
      <c r="AX529" s="26">
        <v>0</v>
      </c>
      <c r="AY529" s="26">
        <v>0</v>
      </c>
      <c r="AZ529" s="26">
        <v>0</v>
      </c>
      <c r="BA529" s="26">
        <v>0</v>
      </c>
      <c r="BB529" s="26">
        <v>0</v>
      </c>
      <c r="BC529" s="26">
        <v>0</v>
      </c>
      <c r="BD529" s="26">
        <v>-4344636</v>
      </c>
      <c r="BE529" s="26">
        <v>-8689407</v>
      </c>
      <c r="BF529" s="26">
        <v>-8689359</v>
      </c>
      <c r="BG529" s="26">
        <v>-8688909</v>
      </c>
      <c r="BH529" s="26">
        <v>-1086544</v>
      </c>
      <c r="BI529" s="26">
        <v>-406</v>
      </c>
      <c r="BJ529" s="26">
        <v>-406</v>
      </c>
      <c r="BK529" s="26">
        <v>-406</v>
      </c>
      <c r="BL529" s="26">
        <v>-406</v>
      </c>
      <c r="BM529" s="26">
        <v>-406</v>
      </c>
      <c r="BN529" s="26">
        <v>-406</v>
      </c>
      <c r="BO529" s="26">
        <v>-406</v>
      </c>
      <c r="BP529" s="26">
        <v>-406</v>
      </c>
      <c r="BQ529" s="26"/>
      <c r="BR529" s="26"/>
      <c r="BS529" s="26"/>
      <c r="BT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</row>
    <row r="530" spans="1:85" hidden="1" outlineLevel="3" x14ac:dyDescent="0.25">
      <c r="A530" s="105" t="s">
        <v>1753</v>
      </c>
      <c r="B530" s="105">
        <f t="shared" si="78"/>
        <v>6</v>
      </c>
      <c r="C530" s="105" t="s">
        <v>911</v>
      </c>
      <c r="D530" s="105" t="s">
        <v>912</v>
      </c>
      <c r="E530" s="26">
        <f t="shared" si="85"/>
        <v>0</v>
      </c>
      <c r="F530" s="26">
        <f t="shared" si="80"/>
        <v>0</v>
      </c>
      <c r="G530" s="26">
        <f t="shared" si="81"/>
        <v>-465558615</v>
      </c>
      <c r="H530" s="26">
        <f t="shared" si="79"/>
        <v>0</v>
      </c>
      <c r="I530" s="26">
        <f t="shared" si="82"/>
        <v>-1915730731</v>
      </c>
      <c r="J530" s="26">
        <f t="shared" si="83"/>
        <v>0</v>
      </c>
      <c r="K530" s="26">
        <f t="shared" si="84"/>
        <v>0</v>
      </c>
      <c r="L530" s="150"/>
      <c r="M530" s="26">
        <v>0</v>
      </c>
      <c r="N530" s="26">
        <v>0</v>
      </c>
      <c r="O530" s="26">
        <v>0</v>
      </c>
      <c r="P530" s="26">
        <v>0</v>
      </c>
      <c r="Q530" s="26">
        <v>0</v>
      </c>
      <c r="R530" s="26">
        <v>0</v>
      </c>
      <c r="S530" s="26">
        <v>0</v>
      </c>
      <c r="T530" s="26">
        <v>0</v>
      </c>
      <c r="U530" s="26">
        <v>0</v>
      </c>
      <c r="V530" s="26">
        <v>0</v>
      </c>
      <c r="W530" s="26">
        <v>0</v>
      </c>
      <c r="X530" s="26">
        <v>0</v>
      </c>
      <c r="Y530" s="26">
        <v>0</v>
      </c>
      <c r="Z530" s="26">
        <v>0</v>
      </c>
      <c r="AA530" s="26">
        <v>0</v>
      </c>
      <c r="AB530" s="26">
        <v>0</v>
      </c>
      <c r="AC530" s="26">
        <v>0</v>
      </c>
      <c r="AD530" s="26">
        <v>0</v>
      </c>
      <c r="AE530" s="26">
        <v>0</v>
      </c>
      <c r="AF530" s="26">
        <v>0</v>
      </c>
      <c r="AG530" s="26">
        <v>0</v>
      </c>
      <c r="AH530" s="26">
        <v>-23471774</v>
      </c>
      <c r="AI530" s="26">
        <v>-23471774</v>
      </c>
      <c r="AJ530" s="26">
        <v>0</v>
      </c>
      <c r="AK530" s="26">
        <v>0</v>
      </c>
      <c r="AL530" s="26">
        <v>0</v>
      </c>
      <c r="AM530" s="26">
        <v>0</v>
      </c>
      <c r="AN530" s="26">
        <v>0</v>
      </c>
      <c r="AO530" s="26">
        <v>0</v>
      </c>
      <c r="AP530" s="26">
        <v>-13871218</v>
      </c>
      <c r="AQ530" s="26">
        <v>-37191575</v>
      </c>
      <c r="AR530" s="26">
        <v>-50538478</v>
      </c>
      <c r="AS530" s="26">
        <v>-150258354</v>
      </c>
      <c r="AT530" s="26">
        <v>-183093031</v>
      </c>
      <c r="AU530" s="26">
        <v>-262535369</v>
      </c>
      <c r="AV530" s="26">
        <v>-465558615</v>
      </c>
      <c r="AW530" s="26">
        <v>-465558615</v>
      </c>
      <c r="AX530" s="26">
        <v>-610212498</v>
      </c>
      <c r="AY530" s="26">
        <v>-788934069</v>
      </c>
      <c r="AZ530" s="26">
        <v>-975292770</v>
      </c>
      <c r="BA530" s="26">
        <v>-1181404870</v>
      </c>
      <c r="BB530" s="26">
        <v>-1326912988</v>
      </c>
      <c r="BC530" s="26">
        <v>-1497406214</v>
      </c>
      <c r="BD530" s="26">
        <v>-1915730731</v>
      </c>
      <c r="BE530" s="26">
        <v>0</v>
      </c>
      <c r="BF530" s="26">
        <v>0</v>
      </c>
      <c r="BG530" s="26">
        <v>0</v>
      </c>
      <c r="BH530" s="26">
        <v>0</v>
      </c>
      <c r="BI530" s="26">
        <v>0</v>
      </c>
      <c r="BJ530" s="26">
        <v>0</v>
      </c>
      <c r="BK530" s="26">
        <v>0</v>
      </c>
      <c r="BL530" s="26">
        <v>0</v>
      </c>
      <c r="BM530" s="26">
        <v>0</v>
      </c>
      <c r="BN530" s="26">
        <v>0</v>
      </c>
      <c r="BO530" s="26">
        <v>0</v>
      </c>
      <c r="BP530" s="26">
        <v>0</v>
      </c>
      <c r="BQ530" s="26"/>
      <c r="BR530" s="26"/>
      <c r="BS530" s="26"/>
      <c r="BT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</row>
    <row r="531" spans="1:85" hidden="1" outlineLevel="2" collapsed="1" x14ac:dyDescent="0.25">
      <c r="A531" s="103" t="s">
        <v>1753</v>
      </c>
      <c r="B531" s="103">
        <f t="shared" si="78"/>
        <v>4</v>
      </c>
      <c r="C531" s="103" t="s">
        <v>913</v>
      </c>
      <c r="D531" s="103" t="s">
        <v>914</v>
      </c>
      <c r="E531" s="104">
        <f t="shared" si="85"/>
        <v>0</v>
      </c>
      <c r="F531" s="104">
        <f t="shared" si="80"/>
        <v>-85000000</v>
      </c>
      <c r="G531" s="104">
        <f t="shared" si="81"/>
        <v>0</v>
      </c>
      <c r="H531" s="104">
        <f t="shared" si="79"/>
        <v>0</v>
      </c>
      <c r="I531" s="104">
        <f t="shared" si="82"/>
        <v>0</v>
      </c>
      <c r="J531" s="104">
        <f t="shared" si="83"/>
        <v>0</v>
      </c>
      <c r="K531" s="104">
        <f t="shared" si="84"/>
        <v>0</v>
      </c>
      <c r="L531" s="150"/>
      <c r="M531" s="104">
        <v>0</v>
      </c>
      <c r="N531" s="104">
        <v>0</v>
      </c>
      <c r="O531" s="104">
        <v>0</v>
      </c>
      <c r="P531" s="104">
        <v>0</v>
      </c>
      <c r="Q531" s="104">
        <v>0</v>
      </c>
      <c r="R531" s="104">
        <v>0</v>
      </c>
      <c r="S531" s="104">
        <v>0</v>
      </c>
      <c r="T531" s="104">
        <v>0</v>
      </c>
      <c r="U531" s="104">
        <v>0</v>
      </c>
      <c r="V531" s="104">
        <v>0</v>
      </c>
      <c r="W531" s="104">
        <v>0</v>
      </c>
      <c r="X531" s="104">
        <v>0</v>
      </c>
      <c r="Y531" s="104">
        <v>0</v>
      </c>
      <c r="Z531" s="104">
        <v>-85000000</v>
      </c>
      <c r="AA531" s="104">
        <v>-85000000</v>
      </c>
      <c r="AB531" s="104">
        <v>-85000000</v>
      </c>
      <c r="AC531" s="104">
        <v>-85000000</v>
      </c>
      <c r="AD531" s="104">
        <v>-85000000</v>
      </c>
      <c r="AE531" s="104">
        <v>-85000000</v>
      </c>
      <c r="AF531" s="104">
        <v>-85000000</v>
      </c>
      <c r="AG531" s="104">
        <v>-85000000</v>
      </c>
      <c r="AH531" s="104">
        <v>-85000000</v>
      </c>
      <c r="AI531" s="104">
        <v>-85000000</v>
      </c>
      <c r="AJ531" s="104">
        <v>-85000000</v>
      </c>
      <c r="AK531" s="104">
        <v>-85000000</v>
      </c>
      <c r="AL531" s="104">
        <v>-85000000</v>
      </c>
      <c r="AM531" s="104">
        <v>-85000000</v>
      </c>
      <c r="AN531" s="104">
        <v>-85000000</v>
      </c>
      <c r="AO531" s="104">
        <v>0</v>
      </c>
      <c r="AP531" s="104">
        <v>0</v>
      </c>
      <c r="AQ531" s="104">
        <v>0</v>
      </c>
      <c r="AR531" s="104">
        <v>0</v>
      </c>
      <c r="AS531" s="104">
        <v>0</v>
      </c>
      <c r="AT531" s="104">
        <v>0</v>
      </c>
      <c r="AU531" s="104">
        <v>0</v>
      </c>
      <c r="AV531" s="104">
        <v>0</v>
      </c>
      <c r="AW531" s="104">
        <v>0</v>
      </c>
      <c r="AX531" s="104">
        <v>0</v>
      </c>
      <c r="AY531" s="104">
        <v>0</v>
      </c>
      <c r="AZ531" s="104">
        <v>0</v>
      </c>
      <c r="BA531" s="104">
        <v>0</v>
      </c>
      <c r="BB531" s="104">
        <v>0</v>
      </c>
      <c r="BC531" s="104">
        <v>0</v>
      </c>
      <c r="BD531" s="104">
        <v>0</v>
      </c>
      <c r="BE531" s="104">
        <v>0</v>
      </c>
      <c r="BF531" s="104">
        <v>0</v>
      </c>
      <c r="BG531" s="104">
        <v>0</v>
      </c>
      <c r="BH531" s="104">
        <v>0</v>
      </c>
      <c r="BI531" s="104">
        <v>0</v>
      </c>
      <c r="BJ531" s="104">
        <v>0</v>
      </c>
      <c r="BK531" s="104">
        <v>0</v>
      </c>
      <c r="BL531" s="104">
        <v>0</v>
      </c>
      <c r="BM531" s="104">
        <v>0</v>
      </c>
      <c r="BN531" s="104">
        <v>0</v>
      </c>
      <c r="BO531" s="104">
        <v>0</v>
      </c>
      <c r="BP531" s="104">
        <v>0</v>
      </c>
      <c r="BQ531" s="104"/>
      <c r="BR531" s="104"/>
      <c r="BS531" s="104"/>
      <c r="BT531" s="104"/>
      <c r="BV531" s="144"/>
      <c r="BW531" s="144"/>
      <c r="BX531" s="144"/>
      <c r="BY531" s="144"/>
      <c r="BZ531" s="144"/>
      <c r="CA531" s="144"/>
      <c r="CB531" s="144"/>
      <c r="CC531" s="144"/>
      <c r="CD531" s="144"/>
      <c r="CE531" s="144"/>
      <c r="CF531" s="144"/>
      <c r="CG531" s="144"/>
    </row>
    <row r="532" spans="1:85" hidden="1" outlineLevel="3" x14ac:dyDescent="0.25">
      <c r="A532" s="105" t="s">
        <v>1753</v>
      </c>
      <c r="B532" s="105">
        <f t="shared" ref="B532:B600" si="86">LEN(C532)</f>
        <v>6</v>
      </c>
      <c r="C532" s="105" t="s">
        <v>915</v>
      </c>
      <c r="D532" s="105" t="s">
        <v>916</v>
      </c>
      <c r="E532" s="26">
        <f t="shared" si="85"/>
        <v>0</v>
      </c>
      <c r="F532" s="26">
        <f t="shared" si="80"/>
        <v>-85000000</v>
      </c>
      <c r="G532" s="26">
        <f t="shared" si="81"/>
        <v>0</v>
      </c>
      <c r="H532" s="26">
        <f t="shared" si="79"/>
        <v>0</v>
      </c>
      <c r="I532" s="26">
        <f t="shared" si="82"/>
        <v>0</v>
      </c>
      <c r="J532" s="26">
        <f t="shared" si="83"/>
        <v>0</v>
      </c>
      <c r="K532" s="26">
        <f t="shared" si="84"/>
        <v>0</v>
      </c>
      <c r="L532" s="150"/>
      <c r="M532" s="26">
        <v>0</v>
      </c>
      <c r="N532" s="26">
        <v>0</v>
      </c>
      <c r="O532" s="26">
        <v>0</v>
      </c>
      <c r="P532" s="26">
        <v>0</v>
      </c>
      <c r="Q532" s="26">
        <v>0</v>
      </c>
      <c r="R532" s="26">
        <v>0</v>
      </c>
      <c r="S532" s="26">
        <v>0</v>
      </c>
      <c r="T532" s="26">
        <v>0</v>
      </c>
      <c r="U532" s="26">
        <v>0</v>
      </c>
      <c r="V532" s="26">
        <v>0</v>
      </c>
      <c r="W532" s="26">
        <v>0</v>
      </c>
      <c r="X532" s="26">
        <v>0</v>
      </c>
      <c r="Y532" s="26">
        <v>0</v>
      </c>
      <c r="Z532" s="26">
        <v>-85000000</v>
      </c>
      <c r="AA532" s="26">
        <v>-85000000</v>
      </c>
      <c r="AB532" s="26">
        <v>-85000000</v>
      </c>
      <c r="AC532" s="26">
        <v>-85000000</v>
      </c>
      <c r="AD532" s="26">
        <v>-85000000</v>
      </c>
      <c r="AE532" s="26">
        <v>-85000000</v>
      </c>
      <c r="AF532" s="26">
        <v>-85000000</v>
      </c>
      <c r="AG532" s="26">
        <v>-85000000</v>
      </c>
      <c r="AH532" s="26">
        <v>-85000000</v>
      </c>
      <c r="AI532" s="26">
        <v>-85000000</v>
      </c>
      <c r="AJ532" s="26">
        <v>-85000000</v>
      </c>
      <c r="AK532" s="26">
        <v>-85000000</v>
      </c>
      <c r="AL532" s="26">
        <v>-85000000</v>
      </c>
      <c r="AM532" s="26">
        <v>-85000000</v>
      </c>
      <c r="AN532" s="26">
        <v>-85000000</v>
      </c>
      <c r="AO532" s="26">
        <v>0</v>
      </c>
      <c r="AP532" s="26">
        <v>0</v>
      </c>
      <c r="AQ532" s="26">
        <v>0</v>
      </c>
      <c r="AR532" s="26">
        <v>0</v>
      </c>
      <c r="AS532" s="26">
        <v>0</v>
      </c>
      <c r="AT532" s="26">
        <v>0</v>
      </c>
      <c r="AU532" s="26">
        <v>0</v>
      </c>
      <c r="AV532" s="26">
        <v>0</v>
      </c>
      <c r="AW532" s="26">
        <v>0</v>
      </c>
      <c r="AX532" s="26">
        <v>0</v>
      </c>
      <c r="AY532" s="26">
        <v>0</v>
      </c>
      <c r="AZ532" s="26">
        <v>0</v>
      </c>
      <c r="BA532" s="26">
        <v>0</v>
      </c>
      <c r="BB532" s="26">
        <v>0</v>
      </c>
      <c r="BC532" s="26">
        <v>0</v>
      </c>
      <c r="BD532" s="26">
        <v>0</v>
      </c>
      <c r="BE532" s="26">
        <v>0</v>
      </c>
      <c r="BF532" s="26">
        <v>0</v>
      </c>
      <c r="BG532" s="26">
        <v>0</v>
      </c>
      <c r="BH532" s="26">
        <v>0</v>
      </c>
      <c r="BI532" s="26">
        <v>0</v>
      </c>
      <c r="BJ532" s="26">
        <v>0</v>
      </c>
      <c r="BK532" s="26">
        <v>0</v>
      </c>
      <c r="BL532" s="26">
        <v>0</v>
      </c>
      <c r="BM532" s="26">
        <v>0</v>
      </c>
      <c r="BN532" s="26">
        <v>0</v>
      </c>
      <c r="BO532" s="26">
        <v>0</v>
      </c>
      <c r="BP532" s="26">
        <v>0</v>
      </c>
      <c r="BQ532" s="26"/>
      <c r="BR532" s="26"/>
      <c r="BS532" s="26"/>
      <c r="BT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</row>
    <row r="533" spans="1:85" collapsed="1" x14ac:dyDescent="0.25">
      <c r="A533" s="98" t="s">
        <v>1753</v>
      </c>
      <c r="B533" s="98">
        <f t="shared" si="86"/>
        <v>1</v>
      </c>
      <c r="C533" s="98" t="s">
        <v>917</v>
      </c>
      <c r="D533" s="98" t="s">
        <v>918</v>
      </c>
      <c r="E533" s="99">
        <f t="shared" si="85"/>
        <v>-1938749247</v>
      </c>
      <c r="F533" s="99">
        <f t="shared" si="80"/>
        <v>-3882533126.5</v>
      </c>
      <c r="G533" s="99">
        <f t="shared" si="81"/>
        <v>-6648393625.8299999</v>
      </c>
      <c r="H533" s="99">
        <f t="shared" ref="H533:H591" si="87">BH533</f>
        <v>-9133828551.2800007</v>
      </c>
      <c r="I533" s="99">
        <f t="shared" si="82"/>
        <v>-10421734187.280001</v>
      </c>
      <c r="J533" s="99">
        <f t="shared" si="83"/>
        <v>-14178480535.84</v>
      </c>
      <c r="K533" s="99">
        <f t="shared" si="84"/>
        <v>0</v>
      </c>
      <c r="L533" s="150">
        <f>(K533-H533)/H533</f>
        <v>-1</v>
      </c>
      <c r="M533" s="99">
        <v>-9554366212</v>
      </c>
      <c r="N533" s="99">
        <v>-9540932084</v>
      </c>
      <c r="O533" s="99">
        <v>-3306103645</v>
      </c>
      <c r="P533" s="99">
        <v>-3277870048</v>
      </c>
      <c r="Q533" s="99">
        <v>-3055703900</v>
      </c>
      <c r="R533" s="99">
        <v>-3011905205</v>
      </c>
      <c r="S533" s="99">
        <v>-2790805897</v>
      </c>
      <c r="T533" s="99">
        <v>-1938749247</v>
      </c>
      <c r="U533" s="99">
        <v>-1938749247</v>
      </c>
      <c r="V533" s="99">
        <v>-1938749247</v>
      </c>
      <c r="W533" s="99">
        <v>-1938749247</v>
      </c>
      <c r="X533" s="99">
        <v>-1938749247</v>
      </c>
      <c r="Y533" s="99">
        <v>-8669023979.2000008</v>
      </c>
      <c r="Z533" s="99">
        <v>-8669023979.2000008</v>
      </c>
      <c r="AA533" s="99">
        <v>-3882533126.5</v>
      </c>
      <c r="AB533" s="99">
        <v>-3882533126.5</v>
      </c>
      <c r="AC533" s="99">
        <v>-3882533126.5</v>
      </c>
      <c r="AD533" s="99">
        <v>-3882533126.5</v>
      </c>
      <c r="AE533" s="99">
        <v>-3882533126.5</v>
      </c>
      <c r="AF533" s="99">
        <v>-3882533126.5</v>
      </c>
      <c r="AG533" s="99">
        <v>-3882533126.5</v>
      </c>
      <c r="AH533" s="99">
        <v>-3882533126.5</v>
      </c>
      <c r="AI533" s="99">
        <v>-3882533126.5</v>
      </c>
      <c r="AJ533" s="99">
        <v>-3882533126.5</v>
      </c>
      <c r="AK533" s="99">
        <v>-7731631052.8299999</v>
      </c>
      <c r="AL533" s="99">
        <v>-7731631052.8299999</v>
      </c>
      <c r="AM533" s="99">
        <v>-7731631052.8299999</v>
      </c>
      <c r="AN533" s="99">
        <v>-5531631052.8299999</v>
      </c>
      <c r="AO533" s="99">
        <v>-5531631052.8299999</v>
      </c>
      <c r="AP533" s="99">
        <v>-5531631052.8299999</v>
      </c>
      <c r="AQ533" s="99">
        <v>-5531631052.8299999</v>
      </c>
      <c r="AR533" s="99">
        <v>-5330224336.8299999</v>
      </c>
      <c r="AS533" s="99">
        <v>-5130224336.8299999</v>
      </c>
      <c r="AT533" s="99">
        <v>-5103234890.8299999</v>
      </c>
      <c r="AU533" s="99">
        <v>-5103234890.8299999</v>
      </c>
      <c r="AV533" s="99">
        <v>-6648393625.8299999</v>
      </c>
      <c r="AW533" s="99">
        <v>-10571734187.280001</v>
      </c>
      <c r="AX533" s="99">
        <v>-10571734187.280001</v>
      </c>
      <c r="AY533" s="99">
        <v>-10471734187.280001</v>
      </c>
      <c r="AZ533" s="99">
        <v>-10421734187.280001</v>
      </c>
      <c r="BA533" s="99">
        <v>-10421734187.280001</v>
      </c>
      <c r="BB533" s="99">
        <v>-10421734187.280001</v>
      </c>
      <c r="BC533" s="99">
        <v>-10421734187.280001</v>
      </c>
      <c r="BD533" s="99">
        <v>-10421734187.280001</v>
      </c>
      <c r="BE533" s="99">
        <v>-10421734187.280001</v>
      </c>
      <c r="BF533" s="99">
        <v>-10421734187.280001</v>
      </c>
      <c r="BG533" s="99">
        <v>-9133828551.2800007</v>
      </c>
      <c r="BH533" s="99">
        <v>-9133828551.2800007</v>
      </c>
      <c r="BI533" s="99">
        <v>-14178480535.84</v>
      </c>
      <c r="BJ533" s="99">
        <v>-14178480535.84</v>
      </c>
      <c r="BK533" s="99">
        <v>-14178480535.84</v>
      </c>
      <c r="BL533" s="99">
        <v>-14178480535.84</v>
      </c>
      <c r="BM533" s="99">
        <v>-14178480535.84</v>
      </c>
      <c r="BN533" s="99">
        <v>-14178480535.84</v>
      </c>
      <c r="BO533" s="99">
        <v>-14178480535.84</v>
      </c>
      <c r="BP533" s="99">
        <v>-14178480535.84</v>
      </c>
      <c r="BQ533" s="99"/>
      <c r="BR533" s="99"/>
      <c r="BS533" s="99"/>
      <c r="BT533" s="99"/>
      <c r="BU533" s="24" t="s">
        <v>2007</v>
      </c>
      <c r="BV533" s="142"/>
      <c r="BW533" s="142"/>
      <c r="BX533" s="142"/>
      <c r="BY533" s="142"/>
      <c r="BZ533" s="142"/>
      <c r="CA533" s="142"/>
      <c r="CB533" s="142"/>
      <c r="CC533" s="142"/>
      <c r="CD533" s="142"/>
      <c r="CE533" s="142"/>
      <c r="CF533" s="142"/>
      <c r="CG533" s="142"/>
    </row>
    <row r="534" spans="1:85" hidden="1" outlineLevel="1" collapsed="1" x14ac:dyDescent="0.25">
      <c r="A534" s="101" t="s">
        <v>1753</v>
      </c>
      <c r="B534" s="101">
        <f t="shared" si="86"/>
        <v>2</v>
      </c>
      <c r="C534" s="101" t="s">
        <v>919</v>
      </c>
      <c r="D534" s="101" t="s">
        <v>920</v>
      </c>
      <c r="E534" s="102">
        <f t="shared" si="85"/>
        <v>-200000000</v>
      </c>
      <c r="F534" s="102">
        <f t="shared" si="80"/>
        <v>-200000000</v>
      </c>
      <c r="G534" s="102">
        <f t="shared" si="81"/>
        <v>-200000000</v>
      </c>
      <c r="H534" s="102">
        <f t="shared" si="87"/>
        <v>-200000000</v>
      </c>
      <c r="I534" s="102">
        <f t="shared" si="82"/>
        <v>-200000000</v>
      </c>
      <c r="J534" s="102">
        <f t="shared" si="83"/>
        <v>-200000000</v>
      </c>
      <c r="K534" s="102">
        <f t="shared" si="84"/>
        <v>0</v>
      </c>
      <c r="L534" s="150"/>
      <c r="M534" s="102">
        <v>-200000000</v>
      </c>
      <c r="N534" s="102">
        <v>-200000000</v>
      </c>
      <c r="O534" s="102">
        <v>-200000000</v>
      </c>
      <c r="P534" s="102">
        <v>-200000000</v>
      </c>
      <c r="Q534" s="102">
        <v>-200000000</v>
      </c>
      <c r="R534" s="102">
        <v>-200000000</v>
      </c>
      <c r="S534" s="102">
        <v>-200000000</v>
      </c>
      <c r="T534" s="102">
        <v>-200000000</v>
      </c>
      <c r="U534" s="102">
        <v>-200000000</v>
      </c>
      <c r="V534" s="102">
        <v>-200000000</v>
      </c>
      <c r="W534" s="102">
        <v>-200000000</v>
      </c>
      <c r="X534" s="102">
        <v>-200000000</v>
      </c>
      <c r="Y534" s="102">
        <v>-200000000</v>
      </c>
      <c r="Z534" s="102">
        <v>-200000000</v>
      </c>
      <c r="AA534" s="102">
        <v>-200000000</v>
      </c>
      <c r="AB534" s="102">
        <v>-200000000</v>
      </c>
      <c r="AC534" s="102">
        <v>-200000000</v>
      </c>
      <c r="AD534" s="102">
        <v>-200000000</v>
      </c>
      <c r="AE534" s="102">
        <v>-200000000</v>
      </c>
      <c r="AF534" s="102">
        <v>-200000000</v>
      </c>
      <c r="AG534" s="102">
        <v>-200000000</v>
      </c>
      <c r="AH534" s="102">
        <v>-200000000</v>
      </c>
      <c r="AI534" s="102">
        <v>-200000000</v>
      </c>
      <c r="AJ534" s="102">
        <v>-200000000</v>
      </c>
      <c r="AK534" s="102">
        <v>-200000000</v>
      </c>
      <c r="AL534" s="102">
        <v>-200000000</v>
      </c>
      <c r="AM534" s="102">
        <v>-200000000</v>
      </c>
      <c r="AN534" s="102">
        <v>-200000000</v>
      </c>
      <c r="AO534" s="102">
        <v>-200000000</v>
      </c>
      <c r="AP534" s="102">
        <v>-200000000</v>
      </c>
      <c r="AQ534" s="102">
        <v>-200000000</v>
      </c>
      <c r="AR534" s="102">
        <v>-200000000</v>
      </c>
      <c r="AS534" s="102">
        <v>-200000000</v>
      </c>
      <c r="AT534" s="102">
        <v>-200000000</v>
      </c>
      <c r="AU534" s="102">
        <v>-200000000</v>
      </c>
      <c r="AV534" s="102">
        <v>-200000000</v>
      </c>
      <c r="AW534" s="102">
        <v>-200000000</v>
      </c>
      <c r="AX534" s="102">
        <v>-200000000</v>
      </c>
      <c r="AY534" s="102">
        <v>-200000000</v>
      </c>
      <c r="AZ534" s="102">
        <v>-200000000</v>
      </c>
      <c r="BA534" s="102">
        <v>-200000000</v>
      </c>
      <c r="BB534" s="102">
        <v>-200000000</v>
      </c>
      <c r="BC534" s="102">
        <v>-200000000</v>
      </c>
      <c r="BD534" s="102">
        <v>-200000000</v>
      </c>
      <c r="BE534" s="102">
        <v>-200000000</v>
      </c>
      <c r="BF534" s="102">
        <v>-200000000</v>
      </c>
      <c r="BG534" s="102">
        <v>-200000000</v>
      </c>
      <c r="BH534" s="102">
        <v>-200000000</v>
      </c>
      <c r="BI534" s="102">
        <v>-200000000</v>
      </c>
      <c r="BJ534" s="102">
        <v>-200000000</v>
      </c>
      <c r="BK534" s="102">
        <v>-200000000</v>
      </c>
      <c r="BL534" s="102">
        <v>-200000000</v>
      </c>
      <c r="BM534" s="102">
        <v>-200000000</v>
      </c>
      <c r="BN534" s="102">
        <v>-200000000</v>
      </c>
      <c r="BO534" s="102">
        <v>-200000000</v>
      </c>
      <c r="BP534" s="102">
        <v>-200000000</v>
      </c>
      <c r="BQ534" s="102"/>
      <c r="BR534" s="102"/>
      <c r="BS534" s="102"/>
      <c r="BT534" s="102"/>
      <c r="BU534" s="24" t="s">
        <v>2007</v>
      </c>
      <c r="BV534" s="143"/>
      <c r="BW534" s="143"/>
      <c r="BX534" s="143"/>
      <c r="BY534" s="143"/>
      <c r="BZ534" s="143"/>
      <c r="CA534" s="143"/>
      <c r="CB534" s="143"/>
      <c r="CC534" s="143"/>
      <c r="CD534" s="143"/>
      <c r="CE534" s="143"/>
      <c r="CF534" s="143"/>
      <c r="CG534" s="143"/>
    </row>
    <row r="535" spans="1:85" hidden="1" outlineLevel="2" collapsed="1" x14ac:dyDescent="0.25">
      <c r="A535" s="103" t="s">
        <v>1753</v>
      </c>
      <c r="B535" s="103">
        <f t="shared" si="86"/>
        <v>4</v>
      </c>
      <c r="C535" s="103" t="s">
        <v>921</v>
      </c>
      <c r="D535" s="103" t="s">
        <v>922</v>
      </c>
      <c r="E535" s="104">
        <f t="shared" si="85"/>
        <v>-200000000</v>
      </c>
      <c r="F535" s="104">
        <f t="shared" si="80"/>
        <v>-200000000</v>
      </c>
      <c r="G535" s="104">
        <f t="shared" si="81"/>
        <v>-200000000</v>
      </c>
      <c r="H535" s="104">
        <f t="shared" si="87"/>
        <v>-200000000</v>
      </c>
      <c r="I535" s="104">
        <f t="shared" si="82"/>
        <v>-200000000</v>
      </c>
      <c r="J535" s="104">
        <f t="shared" si="83"/>
        <v>-200000000</v>
      </c>
      <c r="K535" s="104">
        <f t="shared" si="84"/>
        <v>0</v>
      </c>
      <c r="L535" s="150"/>
      <c r="M535" s="104">
        <v>-200000000</v>
      </c>
      <c r="N535" s="104">
        <v>-200000000</v>
      </c>
      <c r="O535" s="104">
        <v>-200000000</v>
      </c>
      <c r="P535" s="104">
        <v>-200000000</v>
      </c>
      <c r="Q535" s="104">
        <v>-200000000</v>
      </c>
      <c r="R535" s="104">
        <v>-200000000</v>
      </c>
      <c r="S535" s="104">
        <v>-200000000</v>
      </c>
      <c r="T535" s="104">
        <v>-200000000</v>
      </c>
      <c r="U535" s="104">
        <v>-200000000</v>
      </c>
      <c r="V535" s="104">
        <v>-200000000</v>
      </c>
      <c r="W535" s="104">
        <v>-200000000</v>
      </c>
      <c r="X535" s="104">
        <v>-200000000</v>
      </c>
      <c r="Y535" s="104">
        <v>-200000000</v>
      </c>
      <c r="Z535" s="104">
        <v>-200000000</v>
      </c>
      <c r="AA535" s="104">
        <v>-200000000</v>
      </c>
      <c r="AB535" s="104">
        <v>-200000000</v>
      </c>
      <c r="AC535" s="104">
        <v>-200000000</v>
      </c>
      <c r="AD535" s="104">
        <v>-200000000</v>
      </c>
      <c r="AE535" s="104">
        <v>-200000000</v>
      </c>
      <c r="AF535" s="104">
        <v>-200000000</v>
      </c>
      <c r="AG535" s="104">
        <v>-200000000</v>
      </c>
      <c r="AH535" s="104">
        <v>-200000000</v>
      </c>
      <c r="AI535" s="104">
        <v>-200000000</v>
      </c>
      <c r="AJ535" s="104">
        <v>-200000000</v>
      </c>
      <c r="AK535" s="104">
        <v>-200000000</v>
      </c>
      <c r="AL535" s="104">
        <v>-200000000</v>
      </c>
      <c r="AM535" s="104">
        <v>-200000000</v>
      </c>
      <c r="AN535" s="104">
        <v>-200000000</v>
      </c>
      <c r="AO535" s="104">
        <v>-200000000</v>
      </c>
      <c r="AP535" s="104">
        <v>-200000000</v>
      </c>
      <c r="AQ535" s="104">
        <v>-200000000</v>
      </c>
      <c r="AR535" s="104">
        <v>-200000000</v>
      </c>
      <c r="AS535" s="104">
        <v>-200000000</v>
      </c>
      <c r="AT535" s="104">
        <v>-200000000</v>
      </c>
      <c r="AU535" s="104">
        <v>-200000000</v>
      </c>
      <c r="AV535" s="104">
        <v>-200000000</v>
      </c>
      <c r="AW535" s="104">
        <v>-200000000</v>
      </c>
      <c r="AX535" s="104">
        <v>-200000000</v>
      </c>
      <c r="AY535" s="104">
        <v>-200000000</v>
      </c>
      <c r="AZ535" s="104">
        <v>-200000000</v>
      </c>
      <c r="BA535" s="104">
        <v>-200000000</v>
      </c>
      <c r="BB535" s="104">
        <v>-200000000</v>
      </c>
      <c r="BC535" s="104">
        <v>-200000000</v>
      </c>
      <c r="BD535" s="104">
        <v>-200000000</v>
      </c>
      <c r="BE535" s="104">
        <v>-200000000</v>
      </c>
      <c r="BF535" s="104">
        <v>-200000000</v>
      </c>
      <c r="BG535" s="104">
        <v>-200000000</v>
      </c>
      <c r="BH535" s="104">
        <v>-200000000</v>
      </c>
      <c r="BI535" s="104">
        <v>-200000000</v>
      </c>
      <c r="BJ535" s="104">
        <v>-200000000</v>
      </c>
      <c r="BK535" s="104">
        <v>-200000000</v>
      </c>
      <c r="BL535" s="104">
        <v>-200000000</v>
      </c>
      <c r="BM535" s="104">
        <v>-200000000</v>
      </c>
      <c r="BN535" s="104">
        <v>-200000000</v>
      </c>
      <c r="BO535" s="104">
        <v>-200000000</v>
      </c>
      <c r="BP535" s="104">
        <v>-200000000</v>
      </c>
      <c r="BQ535" s="104"/>
      <c r="BR535" s="104"/>
      <c r="BS535" s="104"/>
      <c r="BT535" s="104"/>
      <c r="BV535" s="144"/>
      <c r="BW535" s="144"/>
      <c r="BX535" s="144"/>
      <c r="BY535" s="144"/>
      <c r="BZ535" s="144"/>
      <c r="CA535" s="144"/>
      <c r="CB535" s="144"/>
      <c r="CC535" s="144"/>
      <c r="CD535" s="144"/>
      <c r="CE535" s="144"/>
      <c r="CF535" s="144"/>
      <c r="CG535" s="144"/>
    </row>
    <row r="536" spans="1:85" hidden="1" outlineLevel="3" x14ac:dyDescent="0.25">
      <c r="A536" s="105" t="s">
        <v>1753</v>
      </c>
      <c r="B536" s="105">
        <f t="shared" si="86"/>
        <v>6</v>
      </c>
      <c r="C536" s="105" t="s">
        <v>923</v>
      </c>
      <c r="D536" s="105" t="s">
        <v>924</v>
      </c>
      <c r="E536" s="26">
        <f t="shared" si="85"/>
        <v>-400000000</v>
      </c>
      <c r="F536" s="26">
        <f t="shared" si="80"/>
        <v>-400000000</v>
      </c>
      <c r="G536" s="26">
        <f t="shared" si="81"/>
        <v>-400000000</v>
      </c>
      <c r="H536" s="26">
        <f t="shared" si="87"/>
        <v>-400000000</v>
      </c>
      <c r="I536" s="26">
        <f t="shared" si="82"/>
        <v>-400000000</v>
      </c>
      <c r="J536" s="26">
        <f t="shared" si="83"/>
        <v>-400000000</v>
      </c>
      <c r="K536" s="26">
        <f t="shared" si="84"/>
        <v>0</v>
      </c>
      <c r="L536" s="150"/>
      <c r="M536" s="26">
        <v>-400000000</v>
      </c>
      <c r="N536" s="26">
        <v>-400000000</v>
      </c>
      <c r="O536" s="26">
        <v>-400000000</v>
      </c>
      <c r="P536" s="26">
        <v>-400000000</v>
      </c>
      <c r="Q536" s="26">
        <v>-400000000</v>
      </c>
      <c r="R536" s="26">
        <v>-400000000</v>
      </c>
      <c r="S536" s="26">
        <v>-400000000</v>
      </c>
      <c r="T536" s="26">
        <v>-400000000</v>
      </c>
      <c r="U536" s="26">
        <v>-400000000</v>
      </c>
      <c r="V536" s="26">
        <v>-400000000</v>
      </c>
      <c r="W536" s="26">
        <v>-400000000</v>
      </c>
      <c r="X536" s="26">
        <v>-400000000</v>
      </c>
      <c r="Y536" s="26">
        <v>-400000000</v>
      </c>
      <c r="Z536" s="26">
        <v>-400000000</v>
      </c>
      <c r="AA536" s="26">
        <v>-400000000</v>
      </c>
      <c r="AB536" s="26">
        <v>-400000000</v>
      </c>
      <c r="AC536" s="26">
        <v>-400000000</v>
      </c>
      <c r="AD536" s="26">
        <v>-400000000</v>
      </c>
      <c r="AE536" s="26">
        <v>-400000000</v>
      </c>
      <c r="AF536" s="26">
        <v>-400000000</v>
      </c>
      <c r="AG536" s="26">
        <v>-400000000</v>
      </c>
      <c r="AH536" s="26">
        <v>-400000000</v>
      </c>
      <c r="AI536" s="26">
        <v>-400000000</v>
      </c>
      <c r="AJ536" s="26">
        <v>-400000000</v>
      </c>
      <c r="AK536" s="26">
        <v>-400000000</v>
      </c>
      <c r="AL536" s="26">
        <v>-400000000</v>
      </c>
      <c r="AM536" s="26">
        <v>-400000000</v>
      </c>
      <c r="AN536" s="26">
        <v>-400000000</v>
      </c>
      <c r="AO536" s="26">
        <v>-400000000</v>
      </c>
      <c r="AP536" s="26">
        <v>-400000000</v>
      </c>
      <c r="AQ536" s="26">
        <v>-400000000</v>
      </c>
      <c r="AR536" s="26">
        <v>-400000000</v>
      </c>
      <c r="AS536" s="26">
        <v>-400000000</v>
      </c>
      <c r="AT536" s="26">
        <v>-400000000</v>
      </c>
      <c r="AU536" s="26">
        <v>-400000000</v>
      </c>
      <c r="AV536" s="26">
        <v>-400000000</v>
      </c>
      <c r="AW536" s="26">
        <v>-400000000</v>
      </c>
      <c r="AX536" s="26">
        <v>-400000000</v>
      </c>
      <c r="AY536" s="26">
        <v>-400000000</v>
      </c>
      <c r="AZ536" s="26">
        <v>-400000000</v>
      </c>
      <c r="BA536" s="26">
        <v>-400000000</v>
      </c>
      <c r="BB536" s="26">
        <v>-400000000</v>
      </c>
      <c r="BC536" s="26">
        <v>-400000000</v>
      </c>
      <c r="BD536" s="26">
        <v>-400000000</v>
      </c>
      <c r="BE536" s="26">
        <v>-400000000</v>
      </c>
      <c r="BF536" s="26">
        <v>-400000000</v>
      </c>
      <c r="BG536" s="26">
        <v>-400000000</v>
      </c>
      <c r="BH536" s="26">
        <v>-400000000</v>
      </c>
      <c r="BI536" s="26">
        <v>-400000000</v>
      </c>
      <c r="BJ536" s="26">
        <v>-400000000</v>
      </c>
      <c r="BK536" s="26">
        <v>-400000000</v>
      </c>
      <c r="BL536" s="26">
        <v>-400000000</v>
      </c>
      <c r="BM536" s="26">
        <v>-400000000</v>
      </c>
      <c r="BN536" s="26">
        <v>-400000000</v>
      </c>
      <c r="BO536" s="26">
        <v>-400000000</v>
      </c>
      <c r="BP536" s="26">
        <v>-400000000</v>
      </c>
      <c r="BQ536" s="26"/>
      <c r="BR536" s="26"/>
      <c r="BS536" s="26"/>
      <c r="BT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</row>
    <row r="537" spans="1:85" hidden="1" outlineLevel="3" x14ac:dyDescent="0.25">
      <c r="A537" s="105" t="s">
        <v>1753</v>
      </c>
      <c r="B537" s="105">
        <f t="shared" si="86"/>
        <v>6</v>
      </c>
      <c r="C537" s="105" t="s">
        <v>925</v>
      </c>
      <c r="D537" s="105" t="s">
        <v>926</v>
      </c>
      <c r="E537" s="26">
        <f t="shared" si="85"/>
        <v>200000000</v>
      </c>
      <c r="F537" s="26">
        <f t="shared" si="80"/>
        <v>200000000</v>
      </c>
      <c r="G537" s="26">
        <f t="shared" si="81"/>
        <v>200000000</v>
      </c>
      <c r="H537" s="26">
        <f t="shared" si="87"/>
        <v>200000000</v>
      </c>
      <c r="I537" s="26">
        <f t="shared" si="82"/>
        <v>200000000</v>
      </c>
      <c r="J537" s="26">
        <f t="shared" si="83"/>
        <v>200000000</v>
      </c>
      <c r="K537" s="26">
        <f t="shared" si="84"/>
        <v>0</v>
      </c>
      <c r="L537" s="150"/>
      <c r="M537" s="26">
        <v>200000000</v>
      </c>
      <c r="N537" s="26">
        <v>200000000</v>
      </c>
      <c r="O537" s="26">
        <v>200000000</v>
      </c>
      <c r="P537" s="26">
        <v>200000000</v>
      </c>
      <c r="Q537" s="26">
        <v>200000000</v>
      </c>
      <c r="R537" s="26">
        <v>200000000</v>
      </c>
      <c r="S537" s="26">
        <v>200000000</v>
      </c>
      <c r="T537" s="26">
        <v>200000000</v>
      </c>
      <c r="U537" s="26">
        <v>200000000</v>
      </c>
      <c r="V537" s="26">
        <v>200000000</v>
      </c>
      <c r="W537" s="26">
        <v>200000000</v>
      </c>
      <c r="X537" s="26">
        <v>200000000</v>
      </c>
      <c r="Y537" s="26">
        <v>200000000</v>
      </c>
      <c r="Z537" s="26">
        <v>200000000</v>
      </c>
      <c r="AA537" s="26">
        <v>200000000</v>
      </c>
      <c r="AB537" s="26">
        <v>200000000</v>
      </c>
      <c r="AC537" s="26">
        <v>200000000</v>
      </c>
      <c r="AD537" s="26">
        <v>200000000</v>
      </c>
      <c r="AE537" s="26">
        <v>200000000</v>
      </c>
      <c r="AF537" s="26">
        <v>200000000</v>
      </c>
      <c r="AG537" s="26">
        <v>200000000</v>
      </c>
      <c r="AH537" s="26">
        <v>200000000</v>
      </c>
      <c r="AI537" s="26">
        <v>200000000</v>
      </c>
      <c r="AJ537" s="26">
        <v>200000000</v>
      </c>
      <c r="AK537" s="26">
        <v>200000000</v>
      </c>
      <c r="AL537" s="26">
        <v>200000000</v>
      </c>
      <c r="AM537" s="26">
        <v>200000000</v>
      </c>
      <c r="AN537" s="26">
        <v>200000000</v>
      </c>
      <c r="AO537" s="26">
        <v>200000000</v>
      </c>
      <c r="AP537" s="26">
        <v>200000000</v>
      </c>
      <c r="AQ537" s="26">
        <v>200000000</v>
      </c>
      <c r="AR537" s="26">
        <v>200000000</v>
      </c>
      <c r="AS537" s="26">
        <v>200000000</v>
      </c>
      <c r="AT537" s="26">
        <v>200000000</v>
      </c>
      <c r="AU537" s="26">
        <v>200000000</v>
      </c>
      <c r="AV537" s="26">
        <v>200000000</v>
      </c>
      <c r="AW537" s="26">
        <v>200000000</v>
      </c>
      <c r="AX537" s="26">
        <v>200000000</v>
      </c>
      <c r="AY537" s="26">
        <v>200000000</v>
      </c>
      <c r="AZ537" s="26">
        <v>200000000</v>
      </c>
      <c r="BA537" s="26">
        <v>200000000</v>
      </c>
      <c r="BB537" s="26">
        <v>200000000</v>
      </c>
      <c r="BC537" s="26">
        <v>200000000</v>
      </c>
      <c r="BD537" s="26">
        <v>200000000</v>
      </c>
      <c r="BE537" s="26">
        <v>200000000</v>
      </c>
      <c r="BF537" s="26">
        <v>200000000</v>
      </c>
      <c r="BG537" s="26">
        <v>200000000</v>
      </c>
      <c r="BH537" s="26">
        <v>200000000</v>
      </c>
      <c r="BI537" s="26">
        <v>200000000</v>
      </c>
      <c r="BJ537" s="26">
        <v>200000000</v>
      </c>
      <c r="BK537" s="26">
        <v>200000000</v>
      </c>
      <c r="BL537" s="26">
        <v>200000000</v>
      </c>
      <c r="BM537" s="26">
        <v>200000000</v>
      </c>
      <c r="BN537" s="26">
        <v>200000000</v>
      </c>
      <c r="BO537" s="26">
        <v>200000000</v>
      </c>
      <c r="BP537" s="26">
        <v>200000000</v>
      </c>
      <c r="BQ537" s="26"/>
      <c r="BR537" s="26"/>
      <c r="BS537" s="26"/>
      <c r="BT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</row>
    <row r="538" spans="1:85" hidden="1" outlineLevel="3" x14ac:dyDescent="0.25">
      <c r="A538" s="105" t="s">
        <v>1753</v>
      </c>
      <c r="B538" s="105">
        <f t="shared" si="86"/>
        <v>6</v>
      </c>
      <c r="C538" s="105" t="s">
        <v>927</v>
      </c>
      <c r="D538" s="105" t="s">
        <v>928</v>
      </c>
      <c r="E538" s="26">
        <f t="shared" si="85"/>
        <v>0</v>
      </c>
      <c r="F538" s="26">
        <f t="shared" si="80"/>
        <v>0</v>
      </c>
      <c r="G538" s="26">
        <f t="shared" si="81"/>
        <v>0</v>
      </c>
      <c r="H538" s="26">
        <f t="shared" si="87"/>
        <v>0</v>
      </c>
      <c r="I538" s="26">
        <f t="shared" si="82"/>
        <v>0</v>
      </c>
      <c r="J538" s="26">
        <f t="shared" si="83"/>
        <v>0</v>
      </c>
      <c r="K538" s="26">
        <f t="shared" si="84"/>
        <v>0</v>
      </c>
      <c r="L538" s="150"/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  <c r="T538" s="26">
        <v>0</v>
      </c>
      <c r="U538" s="26">
        <v>0</v>
      </c>
      <c r="V538" s="26">
        <v>0</v>
      </c>
      <c r="W538" s="26">
        <v>0</v>
      </c>
      <c r="X538" s="26">
        <v>0</v>
      </c>
      <c r="Y538" s="26">
        <v>0</v>
      </c>
      <c r="Z538" s="26">
        <v>0</v>
      </c>
      <c r="AA538" s="26">
        <v>0</v>
      </c>
      <c r="AB538" s="26">
        <v>0</v>
      </c>
      <c r="AC538" s="26">
        <v>0</v>
      </c>
      <c r="AD538" s="26">
        <v>0</v>
      </c>
      <c r="AE538" s="26">
        <v>0</v>
      </c>
      <c r="AF538" s="26">
        <v>0</v>
      </c>
      <c r="AG538" s="26">
        <v>0</v>
      </c>
      <c r="AH538" s="26">
        <v>0</v>
      </c>
      <c r="AI538" s="26">
        <v>0</v>
      </c>
      <c r="AJ538" s="26">
        <v>0</v>
      </c>
      <c r="AK538" s="26">
        <v>0</v>
      </c>
      <c r="AL538" s="26">
        <v>0</v>
      </c>
      <c r="AM538" s="26">
        <v>0</v>
      </c>
      <c r="AN538" s="26">
        <v>0</v>
      </c>
      <c r="AO538" s="26">
        <v>0</v>
      </c>
      <c r="AP538" s="26">
        <v>0</v>
      </c>
      <c r="AQ538" s="26">
        <v>0</v>
      </c>
      <c r="AR538" s="26">
        <v>0</v>
      </c>
      <c r="AS538" s="26">
        <v>0</v>
      </c>
      <c r="AT538" s="26">
        <v>0</v>
      </c>
      <c r="AU538" s="26">
        <v>0</v>
      </c>
      <c r="AV538" s="26">
        <v>0</v>
      </c>
      <c r="AW538" s="26">
        <v>0</v>
      </c>
      <c r="AX538" s="26">
        <v>0</v>
      </c>
      <c r="AY538" s="26">
        <v>0</v>
      </c>
      <c r="AZ538" s="26">
        <v>0</v>
      </c>
      <c r="BA538" s="26">
        <v>0</v>
      </c>
      <c r="BB538" s="26">
        <v>0</v>
      </c>
      <c r="BC538" s="26">
        <v>0</v>
      </c>
      <c r="BD538" s="26">
        <v>0</v>
      </c>
      <c r="BE538" s="26">
        <v>0</v>
      </c>
      <c r="BF538" s="26">
        <v>0</v>
      </c>
      <c r="BG538" s="26">
        <v>0</v>
      </c>
      <c r="BH538" s="26">
        <v>0</v>
      </c>
      <c r="BI538" s="26">
        <v>0</v>
      </c>
      <c r="BJ538" s="26">
        <v>0</v>
      </c>
      <c r="BK538" s="26">
        <v>0</v>
      </c>
      <c r="BL538" s="26">
        <v>0</v>
      </c>
      <c r="BM538" s="26">
        <v>0</v>
      </c>
      <c r="BN538" s="26">
        <v>0</v>
      </c>
      <c r="BO538" s="26">
        <v>0</v>
      </c>
      <c r="BP538" s="26">
        <v>0</v>
      </c>
      <c r="BQ538" s="26"/>
      <c r="BR538" s="26"/>
      <c r="BS538" s="26"/>
      <c r="BT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</row>
    <row r="539" spans="1:85" hidden="1" outlineLevel="1" collapsed="1" x14ac:dyDescent="0.25">
      <c r="A539" s="101" t="s">
        <v>1753</v>
      </c>
      <c r="B539" s="101">
        <f t="shared" si="86"/>
        <v>2</v>
      </c>
      <c r="C539" s="101" t="s">
        <v>929</v>
      </c>
      <c r="D539" s="101" t="s">
        <v>930</v>
      </c>
      <c r="E539" s="102">
        <f t="shared" si="85"/>
        <v>-252549997</v>
      </c>
      <c r="F539" s="102">
        <f t="shared" si="80"/>
        <v>-252549997</v>
      </c>
      <c r="G539" s="102">
        <f t="shared" si="81"/>
        <v>-252549997</v>
      </c>
      <c r="H539" s="102">
        <f t="shared" si="87"/>
        <v>-252549997</v>
      </c>
      <c r="I539" s="102">
        <f t="shared" si="82"/>
        <v>-252549997</v>
      </c>
      <c r="J539" s="102">
        <f t="shared" si="83"/>
        <v>-252549997</v>
      </c>
      <c r="K539" s="102">
        <f t="shared" si="84"/>
        <v>0</v>
      </c>
      <c r="L539" s="150"/>
      <c r="M539" s="102">
        <v>-252549997</v>
      </c>
      <c r="N539" s="102">
        <v>-252549997</v>
      </c>
      <c r="O539" s="102">
        <v>-252549997</v>
      </c>
      <c r="P539" s="102">
        <v>-252549997</v>
      </c>
      <c r="Q539" s="102">
        <v>-252549997</v>
      </c>
      <c r="R539" s="102">
        <v>-252549997</v>
      </c>
      <c r="S539" s="102">
        <v>-252549997</v>
      </c>
      <c r="T539" s="102">
        <v>-252549997</v>
      </c>
      <c r="U539" s="102">
        <v>-252549997</v>
      </c>
      <c r="V539" s="102">
        <v>-252549997</v>
      </c>
      <c r="W539" s="102">
        <v>-252549997</v>
      </c>
      <c r="X539" s="102">
        <v>-252549997</v>
      </c>
      <c r="Y539" s="102">
        <v>-252549997</v>
      </c>
      <c r="Z539" s="102">
        <v>-252549997</v>
      </c>
      <c r="AA539" s="102">
        <v>-252549997</v>
      </c>
      <c r="AB539" s="102">
        <v>-252549997</v>
      </c>
      <c r="AC539" s="102">
        <v>-252549997</v>
      </c>
      <c r="AD539" s="102">
        <v>-252549997</v>
      </c>
      <c r="AE539" s="102">
        <v>-252549997</v>
      </c>
      <c r="AF539" s="102">
        <v>-252549997</v>
      </c>
      <c r="AG539" s="102">
        <v>-252549997</v>
      </c>
      <c r="AH539" s="102">
        <v>-252549997</v>
      </c>
      <c r="AI539" s="102">
        <v>-252549997</v>
      </c>
      <c r="AJ539" s="102">
        <v>-252549997</v>
      </c>
      <c r="AK539" s="102">
        <v>-252549997</v>
      </c>
      <c r="AL539" s="102">
        <v>-252549997</v>
      </c>
      <c r="AM539" s="102">
        <v>-252549997</v>
      </c>
      <c r="AN539" s="102">
        <v>-252549997</v>
      </c>
      <c r="AO539" s="102">
        <v>-252549997</v>
      </c>
      <c r="AP539" s="102">
        <v>-252549997</v>
      </c>
      <c r="AQ539" s="102">
        <v>-252549997</v>
      </c>
      <c r="AR539" s="102">
        <v>-252549997</v>
      </c>
      <c r="AS539" s="102">
        <v>-252549997</v>
      </c>
      <c r="AT539" s="102">
        <v>-252549997</v>
      </c>
      <c r="AU539" s="102">
        <v>-252549997</v>
      </c>
      <c r="AV539" s="102">
        <v>-252549997</v>
      </c>
      <c r="AW539" s="102">
        <v>-252549997</v>
      </c>
      <c r="AX539" s="102">
        <v>-252549997</v>
      </c>
      <c r="AY539" s="102">
        <v>-252549997</v>
      </c>
      <c r="AZ539" s="102">
        <v>-252549997</v>
      </c>
      <c r="BA539" s="102">
        <v>-252549997</v>
      </c>
      <c r="BB539" s="102">
        <v>-252549997</v>
      </c>
      <c r="BC539" s="102">
        <v>-252549997</v>
      </c>
      <c r="BD539" s="102">
        <v>-252549997</v>
      </c>
      <c r="BE539" s="102">
        <v>-252549997</v>
      </c>
      <c r="BF539" s="102">
        <v>-252549997</v>
      </c>
      <c r="BG539" s="102">
        <v>-252549997</v>
      </c>
      <c r="BH539" s="102">
        <v>-252549997</v>
      </c>
      <c r="BI539" s="102">
        <v>-252549997</v>
      </c>
      <c r="BJ539" s="102">
        <v>-252549997</v>
      </c>
      <c r="BK539" s="102">
        <v>-252549997</v>
      </c>
      <c r="BL539" s="102">
        <v>-252549997</v>
      </c>
      <c r="BM539" s="102">
        <v>-252549997</v>
      </c>
      <c r="BN539" s="102">
        <v>-252549997</v>
      </c>
      <c r="BO539" s="102">
        <v>-252549997</v>
      </c>
      <c r="BP539" s="102">
        <v>-252549997</v>
      </c>
      <c r="BQ539" s="102"/>
      <c r="BR539" s="102"/>
      <c r="BS539" s="102"/>
      <c r="BT539" s="102"/>
      <c r="BU539" s="24" t="s">
        <v>2007</v>
      </c>
      <c r="BV539" s="143"/>
      <c r="BW539" s="143"/>
      <c r="BX539" s="143"/>
      <c r="BY539" s="143"/>
      <c r="BZ539" s="143"/>
      <c r="CA539" s="143"/>
      <c r="CB539" s="143"/>
      <c r="CC539" s="143"/>
      <c r="CD539" s="143"/>
      <c r="CE539" s="143"/>
      <c r="CF539" s="143"/>
      <c r="CG539" s="143"/>
    </row>
    <row r="540" spans="1:85" hidden="1" outlineLevel="2" collapsed="1" x14ac:dyDescent="0.25">
      <c r="A540" s="103" t="s">
        <v>1753</v>
      </c>
      <c r="B540" s="103">
        <f t="shared" si="86"/>
        <v>4</v>
      </c>
      <c r="C540" s="103" t="s">
        <v>931</v>
      </c>
      <c r="D540" s="103" t="s">
        <v>932</v>
      </c>
      <c r="E540" s="104">
        <f t="shared" si="85"/>
        <v>-252511391</v>
      </c>
      <c r="F540" s="104">
        <f t="shared" si="80"/>
        <v>-252511391</v>
      </c>
      <c r="G540" s="104">
        <f t="shared" si="81"/>
        <v>-252511391</v>
      </c>
      <c r="H540" s="104">
        <f t="shared" si="87"/>
        <v>-252511391</v>
      </c>
      <c r="I540" s="104">
        <f t="shared" si="82"/>
        <v>-252511391</v>
      </c>
      <c r="J540" s="104">
        <f t="shared" si="83"/>
        <v>-252511391</v>
      </c>
      <c r="K540" s="104">
        <f t="shared" si="84"/>
        <v>0</v>
      </c>
      <c r="L540" s="150"/>
      <c r="M540" s="104">
        <v>-252511391</v>
      </c>
      <c r="N540" s="104">
        <v>-252511391</v>
      </c>
      <c r="O540" s="104">
        <v>-252511391</v>
      </c>
      <c r="P540" s="104">
        <v>-252511391</v>
      </c>
      <c r="Q540" s="104">
        <v>-252511391</v>
      </c>
      <c r="R540" s="104">
        <v>-252511391</v>
      </c>
      <c r="S540" s="104">
        <v>-252511391</v>
      </c>
      <c r="T540" s="104">
        <v>-252511391</v>
      </c>
      <c r="U540" s="104">
        <v>-252511391</v>
      </c>
      <c r="V540" s="104">
        <v>-252511391</v>
      </c>
      <c r="W540" s="104">
        <v>-252511391</v>
      </c>
      <c r="X540" s="104">
        <v>-252511391</v>
      </c>
      <c r="Y540" s="104">
        <v>-252511391</v>
      </c>
      <c r="Z540" s="104">
        <v>-252511391</v>
      </c>
      <c r="AA540" s="104">
        <v>-252511391</v>
      </c>
      <c r="AB540" s="104">
        <v>-252511391</v>
      </c>
      <c r="AC540" s="104">
        <v>-252511391</v>
      </c>
      <c r="AD540" s="104">
        <v>-252511391</v>
      </c>
      <c r="AE540" s="104">
        <v>-252511391</v>
      </c>
      <c r="AF540" s="104">
        <v>-252511391</v>
      </c>
      <c r="AG540" s="104">
        <v>-252511391</v>
      </c>
      <c r="AH540" s="104">
        <v>-252511391</v>
      </c>
      <c r="AI540" s="104">
        <v>-252511391</v>
      </c>
      <c r="AJ540" s="104">
        <v>-252511391</v>
      </c>
      <c r="AK540" s="104">
        <v>-252511391</v>
      </c>
      <c r="AL540" s="104">
        <v>-252511391</v>
      </c>
      <c r="AM540" s="104">
        <v>-252511391</v>
      </c>
      <c r="AN540" s="104">
        <v>-252511391</v>
      </c>
      <c r="AO540" s="104">
        <v>-252511391</v>
      </c>
      <c r="AP540" s="104">
        <v>-252511391</v>
      </c>
      <c r="AQ540" s="104">
        <v>-252511391</v>
      </c>
      <c r="AR540" s="104">
        <v>-252511391</v>
      </c>
      <c r="AS540" s="104">
        <v>-252511391</v>
      </c>
      <c r="AT540" s="104">
        <v>-252511391</v>
      </c>
      <c r="AU540" s="104">
        <v>-252511391</v>
      </c>
      <c r="AV540" s="104">
        <v>-252511391</v>
      </c>
      <c r="AW540" s="104">
        <v>-252511391</v>
      </c>
      <c r="AX540" s="104">
        <v>-252511391</v>
      </c>
      <c r="AY540" s="104">
        <v>-252511391</v>
      </c>
      <c r="AZ540" s="104">
        <v>-252511391</v>
      </c>
      <c r="BA540" s="104">
        <v>-252511391</v>
      </c>
      <c r="BB540" s="104">
        <v>-252511391</v>
      </c>
      <c r="BC540" s="104">
        <v>-252511391</v>
      </c>
      <c r="BD540" s="104">
        <v>-252511391</v>
      </c>
      <c r="BE540" s="104">
        <v>-252511391</v>
      </c>
      <c r="BF540" s="104">
        <v>-252511391</v>
      </c>
      <c r="BG540" s="104">
        <v>-252511391</v>
      </c>
      <c r="BH540" s="104">
        <v>-252511391</v>
      </c>
      <c r="BI540" s="104">
        <v>-252511391</v>
      </c>
      <c r="BJ540" s="104">
        <v>-252511391</v>
      </c>
      <c r="BK540" s="104">
        <v>-252511391</v>
      </c>
      <c r="BL540" s="104">
        <v>-252511391</v>
      </c>
      <c r="BM540" s="104">
        <v>-252511391</v>
      </c>
      <c r="BN540" s="104">
        <v>-252511391</v>
      </c>
      <c r="BO540" s="104">
        <v>-252511391</v>
      </c>
      <c r="BP540" s="104">
        <v>-252511391</v>
      </c>
      <c r="BQ540" s="104"/>
      <c r="BR540" s="104"/>
      <c r="BS540" s="104"/>
      <c r="BT540" s="104"/>
      <c r="BV540" s="144"/>
      <c r="BW540" s="144"/>
      <c r="BX540" s="144"/>
      <c r="BY540" s="144"/>
      <c r="BZ540" s="144"/>
      <c r="CA540" s="144"/>
      <c r="CB540" s="144"/>
      <c r="CC540" s="144"/>
      <c r="CD540" s="144"/>
      <c r="CE540" s="144"/>
      <c r="CF540" s="144"/>
      <c r="CG540" s="144"/>
    </row>
    <row r="541" spans="1:85" hidden="1" outlineLevel="3" x14ac:dyDescent="0.25">
      <c r="A541" s="105" t="s">
        <v>1753</v>
      </c>
      <c r="B541" s="105">
        <f t="shared" si="86"/>
        <v>6</v>
      </c>
      <c r="C541" s="105" t="s">
        <v>933</v>
      </c>
      <c r="D541" s="105" t="s">
        <v>934</v>
      </c>
      <c r="E541" s="26">
        <f t="shared" si="85"/>
        <v>-252511391</v>
      </c>
      <c r="F541" s="26">
        <f t="shared" si="80"/>
        <v>-252511391</v>
      </c>
      <c r="G541" s="26">
        <f t="shared" si="81"/>
        <v>-252511391</v>
      </c>
      <c r="H541" s="26">
        <f t="shared" si="87"/>
        <v>-252511391</v>
      </c>
      <c r="I541" s="26">
        <f t="shared" si="82"/>
        <v>-252511391</v>
      </c>
      <c r="J541" s="26">
        <f t="shared" si="83"/>
        <v>-252511391</v>
      </c>
      <c r="K541" s="26">
        <f t="shared" si="84"/>
        <v>0</v>
      </c>
      <c r="L541" s="150"/>
      <c r="M541" s="26">
        <v>-252511391</v>
      </c>
      <c r="N541" s="26">
        <v>-252511391</v>
      </c>
      <c r="O541" s="26">
        <v>-252511391</v>
      </c>
      <c r="P541" s="26">
        <v>-252511391</v>
      </c>
      <c r="Q541" s="26">
        <v>-252511391</v>
      </c>
      <c r="R541" s="26">
        <v>-252511391</v>
      </c>
      <c r="S541" s="26">
        <v>-252511391</v>
      </c>
      <c r="T541" s="26">
        <v>-252511391</v>
      </c>
      <c r="U541" s="26">
        <v>-252511391</v>
      </c>
      <c r="V541" s="26">
        <v>-252511391</v>
      </c>
      <c r="W541" s="26">
        <v>-252511391</v>
      </c>
      <c r="X541" s="26">
        <v>-252511391</v>
      </c>
      <c r="Y541" s="26">
        <v>-252511391</v>
      </c>
      <c r="Z541" s="26">
        <v>-252511391</v>
      </c>
      <c r="AA541" s="26">
        <v>-252511391</v>
      </c>
      <c r="AB541" s="26">
        <v>-252511391</v>
      </c>
      <c r="AC541" s="26">
        <v>-252511391</v>
      </c>
      <c r="AD541" s="26">
        <v>-252511391</v>
      </c>
      <c r="AE541" s="26">
        <v>-252511391</v>
      </c>
      <c r="AF541" s="26">
        <v>-252511391</v>
      </c>
      <c r="AG541" s="26">
        <v>-252511391</v>
      </c>
      <c r="AH541" s="26">
        <v>-252511391</v>
      </c>
      <c r="AI541" s="26">
        <v>-252511391</v>
      </c>
      <c r="AJ541" s="26">
        <v>-252511391</v>
      </c>
      <c r="AK541" s="26">
        <v>-252511391</v>
      </c>
      <c r="AL541" s="26">
        <v>-252511391</v>
      </c>
      <c r="AM541" s="26">
        <v>-252511391</v>
      </c>
      <c r="AN541" s="26">
        <v>-252511391</v>
      </c>
      <c r="AO541" s="26">
        <v>-252511391</v>
      </c>
      <c r="AP541" s="26">
        <v>-252511391</v>
      </c>
      <c r="AQ541" s="26">
        <v>-252511391</v>
      </c>
      <c r="AR541" s="26">
        <v>-252511391</v>
      </c>
      <c r="AS541" s="26">
        <v>-252511391</v>
      </c>
      <c r="AT541" s="26">
        <v>-252511391</v>
      </c>
      <c r="AU541" s="26">
        <v>-252511391</v>
      </c>
      <c r="AV541" s="26">
        <v>-252511391</v>
      </c>
      <c r="AW541" s="26">
        <v>-252511391</v>
      </c>
      <c r="AX541" s="26">
        <v>-252511391</v>
      </c>
      <c r="AY541" s="26">
        <v>-252511391</v>
      </c>
      <c r="AZ541" s="26">
        <v>-252511391</v>
      </c>
      <c r="BA541" s="26">
        <v>-252511391</v>
      </c>
      <c r="BB541" s="26">
        <v>-252511391</v>
      </c>
      <c r="BC541" s="26">
        <v>-252511391</v>
      </c>
      <c r="BD541" s="26">
        <v>-252511391</v>
      </c>
      <c r="BE541" s="26">
        <v>-252511391</v>
      </c>
      <c r="BF541" s="26">
        <v>-252511391</v>
      </c>
      <c r="BG541" s="26">
        <v>-252511391</v>
      </c>
      <c r="BH541" s="26">
        <v>-252511391</v>
      </c>
      <c r="BI541" s="26">
        <v>-252511391</v>
      </c>
      <c r="BJ541" s="26">
        <v>-252511391</v>
      </c>
      <c r="BK541" s="26">
        <v>-252511391</v>
      </c>
      <c r="BL541" s="26">
        <v>-252511391</v>
      </c>
      <c r="BM541" s="26">
        <v>-252511391</v>
      </c>
      <c r="BN541" s="26">
        <v>-252511391</v>
      </c>
      <c r="BO541" s="26">
        <v>-252511391</v>
      </c>
      <c r="BP541" s="26">
        <v>-252511391</v>
      </c>
      <c r="BQ541" s="26"/>
      <c r="BR541" s="26"/>
      <c r="BS541" s="26"/>
      <c r="BT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</row>
    <row r="542" spans="1:85" hidden="1" outlineLevel="2" collapsed="1" x14ac:dyDescent="0.25">
      <c r="A542" s="103" t="s">
        <v>1753</v>
      </c>
      <c r="B542" s="103">
        <f t="shared" si="86"/>
        <v>4</v>
      </c>
      <c r="C542" s="103" t="s">
        <v>935</v>
      </c>
      <c r="D542" s="103" t="s">
        <v>936</v>
      </c>
      <c r="E542" s="104">
        <f t="shared" si="85"/>
        <v>-38606</v>
      </c>
      <c r="F542" s="104">
        <f t="shared" si="80"/>
        <v>-38606</v>
      </c>
      <c r="G542" s="104">
        <f t="shared" si="81"/>
        <v>-38606</v>
      </c>
      <c r="H542" s="104">
        <f t="shared" si="87"/>
        <v>-38606</v>
      </c>
      <c r="I542" s="104">
        <f t="shared" si="82"/>
        <v>-38606</v>
      </c>
      <c r="J542" s="104">
        <f t="shared" si="83"/>
        <v>-38606</v>
      </c>
      <c r="K542" s="104">
        <f t="shared" si="84"/>
        <v>0</v>
      </c>
      <c r="L542" s="150"/>
      <c r="M542" s="104">
        <v>-38606</v>
      </c>
      <c r="N542" s="104">
        <v>-38606</v>
      </c>
      <c r="O542" s="104">
        <v>-38606</v>
      </c>
      <c r="P542" s="104">
        <v>-38606</v>
      </c>
      <c r="Q542" s="104">
        <v>-38606</v>
      </c>
      <c r="R542" s="104">
        <v>-38606</v>
      </c>
      <c r="S542" s="104">
        <v>-38606</v>
      </c>
      <c r="T542" s="104">
        <v>-38606</v>
      </c>
      <c r="U542" s="104">
        <v>-38606</v>
      </c>
      <c r="V542" s="104">
        <v>-38606</v>
      </c>
      <c r="W542" s="104">
        <v>-38606</v>
      </c>
      <c r="X542" s="104">
        <v>-38606</v>
      </c>
      <c r="Y542" s="104">
        <v>-38606</v>
      </c>
      <c r="Z542" s="104">
        <v>-38606</v>
      </c>
      <c r="AA542" s="104">
        <v>-38606</v>
      </c>
      <c r="AB542" s="104">
        <v>-38606</v>
      </c>
      <c r="AC542" s="104">
        <v>-38606</v>
      </c>
      <c r="AD542" s="104">
        <v>-38606</v>
      </c>
      <c r="AE542" s="104">
        <v>-38606</v>
      </c>
      <c r="AF542" s="104">
        <v>-38606</v>
      </c>
      <c r="AG542" s="104">
        <v>-38606</v>
      </c>
      <c r="AH542" s="104">
        <v>-38606</v>
      </c>
      <c r="AI542" s="104">
        <v>-38606</v>
      </c>
      <c r="AJ542" s="104">
        <v>-38606</v>
      </c>
      <c r="AK542" s="104">
        <v>-38606</v>
      </c>
      <c r="AL542" s="104">
        <v>-38606</v>
      </c>
      <c r="AM542" s="104">
        <v>-38606</v>
      </c>
      <c r="AN542" s="104">
        <v>-38606</v>
      </c>
      <c r="AO542" s="104">
        <v>-38606</v>
      </c>
      <c r="AP542" s="104">
        <v>-38606</v>
      </c>
      <c r="AQ542" s="104">
        <v>-38606</v>
      </c>
      <c r="AR542" s="104">
        <v>-38606</v>
      </c>
      <c r="AS542" s="104">
        <v>-38606</v>
      </c>
      <c r="AT542" s="104">
        <v>-38606</v>
      </c>
      <c r="AU542" s="104">
        <v>-38606</v>
      </c>
      <c r="AV542" s="104">
        <v>-38606</v>
      </c>
      <c r="AW542" s="104">
        <v>-38606</v>
      </c>
      <c r="AX542" s="104">
        <v>-38606</v>
      </c>
      <c r="AY542" s="104">
        <v>-38606</v>
      </c>
      <c r="AZ542" s="104">
        <v>-38606</v>
      </c>
      <c r="BA542" s="104">
        <v>-38606</v>
      </c>
      <c r="BB542" s="104">
        <v>-38606</v>
      </c>
      <c r="BC542" s="104">
        <v>-38606</v>
      </c>
      <c r="BD542" s="104">
        <v>-38606</v>
      </c>
      <c r="BE542" s="104">
        <v>-38606</v>
      </c>
      <c r="BF542" s="104">
        <v>-38606</v>
      </c>
      <c r="BG542" s="104">
        <v>-38606</v>
      </c>
      <c r="BH542" s="104">
        <v>-38606</v>
      </c>
      <c r="BI542" s="104">
        <v>-38606</v>
      </c>
      <c r="BJ542" s="104">
        <v>-38606</v>
      </c>
      <c r="BK542" s="104">
        <v>-38606</v>
      </c>
      <c r="BL542" s="104">
        <v>-38606</v>
      </c>
      <c r="BM542" s="104">
        <v>-38606</v>
      </c>
      <c r="BN542" s="104">
        <v>-38606</v>
      </c>
      <c r="BO542" s="104">
        <v>-38606</v>
      </c>
      <c r="BP542" s="104">
        <v>-38606</v>
      </c>
      <c r="BQ542" s="104"/>
      <c r="BR542" s="104"/>
      <c r="BS542" s="104"/>
      <c r="BT542" s="104"/>
      <c r="BV542" s="144"/>
      <c r="BW542" s="144"/>
      <c r="BX542" s="144"/>
      <c r="BY542" s="144"/>
      <c r="BZ542" s="144"/>
      <c r="CA542" s="144"/>
      <c r="CB542" s="144"/>
      <c r="CC542" s="144"/>
      <c r="CD542" s="144"/>
      <c r="CE542" s="144"/>
      <c r="CF542" s="144"/>
      <c r="CG542" s="144"/>
    </row>
    <row r="543" spans="1:85" hidden="1" outlineLevel="3" x14ac:dyDescent="0.25">
      <c r="A543" s="105" t="s">
        <v>1753</v>
      </c>
      <c r="B543" s="105">
        <f t="shared" si="86"/>
        <v>6</v>
      </c>
      <c r="C543" s="105" t="s">
        <v>937</v>
      </c>
      <c r="D543" s="105" t="s">
        <v>938</v>
      </c>
      <c r="E543" s="26">
        <f t="shared" si="85"/>
        <v>0</v>
      </c>
      <c r="F543" s="26">
        <f t="shared" si="80"/>
        <v>0</v>
      </c>
      <c r="G543" s="26">
        <f t="shared" si="81"/>
        <v>0</v>
      </c>
      <c r="H543" s="26">
        <f t="shared" si="87"/>
        <v>0</v>
      </c>
      <c r="I543" s="26">
        <f t="shared" si="82"/>
        <v>0</v>
      </c>
      <c r="J543" s="26">
        <f t="shared" si="83"/>
        <v>0</v>
      </c>
      <c r="K543" s="26">
        <f t="shared" si="84"/>
        <v>0</v>
      </c>
      <c r="L543" s="150"/>
      <c r="M543" s="26">
        <v>0</v>
      </c>
      <c r="N543" s="26">
        <v>0</v>
      </c>
      <c r="O543" s="26">
        <v>0</v>
      </c>
      <c r="P543" s="26">
        <v>0</v>
      </c>
      <c r="Q543" s="26">
        <v>0</v>
      </c>
      <c r="R543" s="26">
        <v>0</v>
      </c>
      <c r="S543" s="26">
        <v>0</v>
      </c>
      <c r="T543" s="26">
        <v>0</v>
      </c>
      <c r="U543" s="26">
        <v>0</v>
      </c>
      <c r="V543" s="26">
        <v>0</v>
      </c>
      <c r="W543" s="26">
        <v>0</v>
      </c>
      <c r="X543" s="26">
        <v>0</v>
      </c>
      <c r="Y543" s="26">
        <v>0</v>
      </c>
      <c r="Z543" s="26">
        <v>0</v>
      </c>
      <c r="AA543" s="26">
        <v>0</v>
      </c>
      <c r="AB543" s="26">
        <v>0</v>
      </c>
      <c r="AC543" s="26">
        <v>0</v>
      </c>
      <c r="AD543" s="26">
        <v>0</v>
      </c>
      <c r="AE543" s="26">
        <v>0</v>
      </c>
      <c r="AF543" s="26">
        <v>0</v>
      </c>
      <c r="AG543" s="26">
        <v>0</v>
      </c>
      <c r="AH543" s="26">
        <v>0</v>
      </c>
      <c r="AI543" s="26">
        <v>0</v>
      </c>
      <c r="AJ543" s="26">
        <v>0</v>
      </c>
      <c r="AK543" s="26">
        <v>0</v>
      </c>
      <c r="AL543" s="26">
        <v>0</v>
      </c>
      <c r="AM543" s="26">
        <v>0</v>
      </c>
      <c r="AN543" s="26">
        <v>0</v>
      </c>
      <c r="AO543" s="26">
        <v>0</v>
      </c>
      <c r="AP543" s="26">
        <v>0</v>
      </c>
      <c r="AQ543" s="26">
        <v>0</v>
      </c>
      <c r="AR543" s="26">
        <v>0</v>
      </c>
      <c r="AS543" s="26">
        <v>0</v>
      </c>
      <c r="AT543" s="26">
        <v>0</v>
      </c>
      <c r="AU543" s="26">
        <v>0</v>
      </c>
      <c r="AV543" s="26">
        <v>0</v>
      </c>
      <c r="AW543" s="26">
        <v>0</v>
      </c>
      <c r="AX543" s="26">
        <v>0</v>
      </c>
      <c r="AY543" s="26">
        <v>0</v>
      </c>
      <c r="AZ543" s="26">
        <v>0</v>
      </c>
      <c r="BA543" s="26">
        <v>0</v>
      </c>
      <c r="BB543" s="26">
        <v>0</v>
      </c>
      <c r="BC543" s="26">
        <v>0</v>
      </c>
      <c r="BD543" s="26">
        <v>0</v>
      </c>
      <c r="BE543" s="26">
        <v>0</v>
      </c>
      <c r="BF543" s="26">
        <v>0</v>
      </c>
      <c r="BG543" s="26">
        <v>0</v>
      </c>
      <c r="BH543" s="26">
        <v>0</v>
      </c>
      <c r="BI543" s="26">
        <v>0</v>
      </c>
      <c r="BJ543" s="26">
        <v>0</v>
      </c>
      <c r="BK543" s="26">
        <v>0</v>
      </c>
      <c r="BL543" s="26">
        <v>0</v>
      </c>
      <c r="BM543" s="26">
        <v>0</v>
      </c>
      <c r="BN543" s="26">
        <v>0</v>
      </c>
      <c r="BO543" s="26">
        <v>0</v>
      </c>
      <c r="BP543" s="26">
        <v>0</v>
      </c>
      <c r="BQ543" s="26"/>
      <c r="BR543" s="26"/>
      <c r="BS543" s="26"/>
      <c r="BT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</row>
    <row r="544" spans="1:85" hidden="1" outlineLevel="3" x14ac:dyDescent="0.25">
      <c r="A544" s="105" t="s">
        <v>1753</v>
      </c>
      <c r="B544" s="105">
        <f t="shared" si="86"/>
        <v>6</v>
      </c>
      <c r="C544" s="105" t="s">
        <v>939</v>
      </c>
      <c r="D544" s="105" t="s">
        <v>940</v>
      </c>
      <c r="E544" s="26">
        <f t="shared" si="85"/>
        <v>0</v>
      </c>
      <c r="F544" s="26">
        <f t="shared" si="80"/>
        <v>0</v>
      </c>
      <c r="G544" s="26">
        <f t="shared" si="81"/>
        <v>0</v>
      </c>
      <c r="H544" s="26">
        <f t="shared" si="87"/>
        <v>0</v>
      </c>
      <c r="I544" s="26">
        <f t="shared" si="82"/>
        <v>0</v>
      </c>
      <c r="J544" s="26">
        <f t="shared" si="83"/>
        <v>0</v>
      </c>
      <c r="K544" s="26">
        <f t="shared" si="84"/>
        <v>0</v>
      </c>
      <c r="L544" s="150"/>
      <c r="M544" s="26">
        <v>0</v>
      </c>
      <c r="N544" s="26">
        <v>0</v>
      </c>
      <c r="O544" s="26">
        <v>0</v>
      </c>
      <c r="P544" s="26">
        <v>0</v>
      </c>
      <c r="Q544" s="26">
        <v>0</v>
      </c>
      <c r="R544" s="26">
        <v>0</v>
      </c>
      <c r="S544" s="26">
        <v>0</v>
      </c>
      <c r="T544" s="26">
        <v>0</v>
      </c>
      <c r="U544" s="26">
        <v>0</v>
      </c>
      <c r="V544" s="26">
        <v>0</v>
      </c>
      <c r="W544" s="26">
        <v>0</v>
      </c>
      <c r="X544" s="26">
        <v>0</v>
      </c>
      <c r="Y544" s="26">
        <v>0</v>
      </c>
      <c r="Z544" s="26">
        <v>0</v>
      </c>
      <c r="AA544" s="26">
        <v>0</v>
      </c>
      <c r="AB544" s="26">
        <v>0</v>
      </c>
      <c r="AC544" s="26">
        <v>0</v>
      </c>
      <c r="AD544" s="26">
        <v>0</v>
      </c>
      <c r="AE544" s="26">
        <v>0</v>
      </c>
      <c r="AF544" s="26">
        <v>0</v>
      </c>
      <c r="AG544" s="26">
        <v>0</v>
      </c>
      <c r="AH544" s="26">
        <v>0</v>
      </c>
      <c r="AI544" s="26">
        <v>0</v>
      </c>
      <c r="AJ544" s="26">
        <v>0</v>
      </c>
      <c r="AK544" s="26">
        <v>0</v>
      </c>
      <c r="AL544" s="26">
        <v>0</v>
      </c>
      <c r="AM544" s="26">
        <v>0</v>
      </c>
      <c r="AN544" s="26">
        <v>0</v>
      </c>
      <c r="AO544" s="26">
        <v>0</v>
      </c>
      <c r="AP544" s="26">
        <v>0</v>
      </c>
      <c r="AQ544" s="26">
        <v>0</v>
      </c>
      <c r="AR544" s="26">
        <v>0</v>
      </c>
      <c r="AS544" s="26">
        <v>0</v>
      </c>
      <c r="AT544" s="26">
        <v>0</v>
      </c>
      <c r="AU544" s="26">
        <v>0</v>
      </c>
      <c r="AV544" s="26">
        <v>0</v>
      </c>
      <c r="AW544" s="26">
        <v>0</v>
      </c>
      <c r="AX544" s="26">
        <v>0</v>
      </c>
      <c r="AY544" s="26">
        <v>0</v>
      </c>
      <c r="AZ544" s="26">
        <v>0</v>
      </c>
      <c r="BA544" s="26">
        <v>0</v>
      </c>
      <c r="BB544" s="26">
        <v>0</v>
      </c>
      <c r="BC544" s="26">
        <v>0</v>
      </c>
      <c r="BD544" s="26">
        <v>0</v>
      </c>
      <c r="BE544" s="26">
        <v>0</v>
      </c>
      <c r="BF544" s="26">
        <v>0</v>
      </c>
      <c r="BG544" s="26">
        <v>0</v>
      </c>
      <c r="BH544" s="26">
        <v>0</v>
      </c>
      <c r="BI544" s="26">
        <v>0</v>
      </c>
      <c r="BJ544" s="26">
        <v>0</v>
      </c>
      <c r="BK544" s="26">
        <v>0</v>
      </c>
      <c r="BL544" s="26">
        <v>0</v>
      </c>
      <c r="BM544" s="26">
        <v>0</v>
      </c>
      <c r="BN544" s="26">
        <v>0</v>
      </c>
      <c r="BO544" s="26">
        <v>0</v>
      </c>
      <c r="BP544" s="26">
        <v>0</v>
      </c>
      <c r="BQ544" s="26"/>
      <c r="BR544" s="26"/>
      <c r="BS544" s="26"/>
      <c r="BT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</row>
    <row r="545" spans="1:85" hidden="1" outlineLevel="3" x14ac:dyDescent="0.25">
      <c r="A545" s="105" t="s">
        <v>1753</v>
      </c>
      <c r="B545" s="105">
        <f t="shared" si="86"/>
        <v>6</v>
      </c>
      <c r="C545" s="105" t="s">
        <v>941</v>
      </c>
      <c r="D545" s="105" t="s">
        <v>942</v>
      </c>
      <c r="E545" s="26">
        <f t="shared" si="85"/>
        <v>0</v>
      </c>
      <c r="F545" s="26">
        <f t="shared" si="80"/>
        <v>0</v>
      </c>
      <c r="G545" s="26">
        <f t="shared" si="81"/>
        <v>0</v>
      </c>
      <c r="H545" s="26">
        <f t="shared" si="87"/>
        <v>0</v>
      </c>
      <c r="I545" s="26">
        <f t="shared" si="82"/>
        <v>0</v>
      </c>
      <c r="J545" s="26">
        <f t="shared" si="83"/>
        <v>0</v>
      </c>
      <c r="K545" s="26">
        <f t="shared" si="84"/>
        <v>0</v>
      </c>
      <c r="L545" s="150"/>
      <c r="M545" s="26">
        <v>0</v>
      </c>
      <c r="N545" s="26">
        <v>0</v>
      </c>
      <c r="O545" s="26">
        <v>0</v>
      </c>
      <c r="P545" s="26">
        <v>0</v>
      </c>
      <c r="Q545" s="26">
        <v>0</v>
      </c>
      <c r="R545" s="26">
        <v>0</v>
      </c>
      <c r="S545" s="26">
        <v>0</v>
      </c>
      <c r="T545" s="26">
        <v>0</v>
      </c>
      <c r="U545" s="26">
        <v>0</v>
      </c>
      <c r="V545" s="26">
        <v>0</v>
      </c>
      <c r="W545" s="26">
        <v>0</v>
      </c>
      <c r="X545" s="26">
        <v>0</v>
      </c>
      <c r="Y545" s="26">
        <v>0</v>
      </c>
      <c r="Z545" s="26">
        <v>0</v>
      </c>
      <c r="AA545" s="26">
        <v>0</v>
      </c>
      <c r="AB545" s="26">
        <v>0</v>
      </c>
      <c r="AC545" s="26">
        <v>0</v>
      </c>
      <c r="AD545" s="26">
        <v>0</v>
      </c>
      <c r="AE545" s="26">
        <v>0</v>
      </c>
      <c r="AF545" s="26">
        <v>0</v>
      </c>
      <c r="AG545" s="26">
        <v>0</v>
      </c>
      <c r="AH545" s="26">
        <v>0</v>
      </c>
      <c r="AI545" s="26">
        <v>0</v>
      </c>
      <c r="AJ545" s="26">
        <v>0</v>
      </c>
      <c r="AK545" s="26">
        <v>0</v>
      </c>
      <c r="AL545" s="26">
        <v>0</v>
      </c>
      <c r="AM545" s="26">
        <v>0</v>
      </c>
      <c r="AN545" s="26">
        <v>0</v>
      </c>
      <c r="AO545" s="26">
        <v>0</v>
      </c>
      <c r="AP545" s="26">
        <v>0</v>
      </c>
      <c r="AQ545" s="26">
        <v>0</v>
      </c>
      <c r="AR545" s="26">
        <v>0</v>
      </c>
      <c r="AS545" s="26">
        <v>0</v>
      </c>
      <c r="AT545" s="26">
        <v>0</v>
      </c>
      <c r="AU545" s="26">
        <v>0</v>
      </c>
      <c r="AV545" s="26">
        <v>0</v>
      </c>
      <c r="AW545" s="26">
        <v>0</v>
      </c>
      <c r="AX545" s="26">
        <v>0</v>
      </c>
      <c r="AY545" s="26">
        <v>0</v>
      </c>
      <c r="AZ545" s="26">
        <v>0</v>
      </c>
      <c r="BA545" s="26">
        <v>0</v>
      </c>
      <c r="BB545" s="26">
        <v>0</v>
      </c>
      <c r="BC545" s="26">
        <v>0</v>
      </c>
      <c r="BD545" s="26">
        <v>0</v>
      </c>
      <c r="BE545" s="26">
        <v>0</v>
      </c>
      <c r="BF545" s="26">
        <v>0</v>
      </c>
      <c r="BG545" s="26">
        <v>0</v>
      </c>
      <c r="BH545" s="26">
        <v>0</v>
      </c>
      <c r="BI545" s="26">
        <v>0</v>
      </c>
      <c r="BJ545" s="26">
        <v>0</v>
      </c>
      <c r="BK545" s="26">
        <v>0</v>
      </c>
      <c r="BL545" s="26">
        <v>0</v>
      </c>
      <c r="BM545" s="26">
        <v>0</v>
      </c>
      <c r="BN545" s="26">
        <v>0</v>
      </c>
      <c r="BO545" s="26">
        <v>0</v>
      </c>
      <c r="BP545" s="26">
        <v>0</v>
      </c>
      <c r="BQ545" s="26"/>
      <c r="BR545" s="26"/>
      <c r="BS545" s="26"/>
      <c r="BT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</row>
    <row r="546" spans="1:85" hidden="1" outlineLevel="3" x14ac:dyDescent="0.25">
      <c r="A546" s="105" t="s">
        <v>1753</v>
      </c>
      <c r="B546" s="105">
        <f t="shared" si="86"/>
        <v>6</v>
      </c>
      <c r="C546" s="105" t="s">
        <v>943</v>
      </c>
      <c r="D546" s="105" t="s">
        <v>331</v>
      </c>
      <c r="E546" s="26">
        <f t="shared" si="85"/>
        <v>-38606</v>
      </c>
      <c r="F546" s="26">
        <f t="shared" si="80"/>
        <v>-38606</v>
      </c>
      <c r="G546" s="26">
        <f t="shared" si="81"/>
        <v>-38606</v>
      </c>
      <c r="H546" s="26">
        <f t="shared" si="87"/>
        <v>-38606</v>
      </c>
      <c r="I546" s="26">
        <f t="shared" si="82"/>
        <v>-38606</v>
      </c>
      <c r="J546" s="26">
        <f t="shared" si="83"/>
        <v>-38606</v>
      </c>
      <c r="K546" s="26">
        <f t="shared" si="84"/>
        <v>0</v>
      </c>
      <c r="L546" s="150"/>
      <c r="M546" s="26">
        <v>-38606</v>
      </c>
      <c r="N546" s="26">
        <v>-38606</v>
      </c>
      <c r="O546" s="26">
        <v>-38606</v>
      </c>
      <c r="P546" s="26">
        <v>-38606</v>
      </c>
      <c r="Q546" s="26">
        <v>-38606</v>
      </c>
      <c r="R546" s="26">
        <v>-38606</v>
      </c>
      <c r="S546" s="26">
        <v>-38606</v>
      </c>
      <c r="T546" s="26">
        <v>-38606</v>
      </c>
      <c r="U546" s="26">
        <v>-38606</v>
      </c>
      <c r="V546" s="26">
        <v>-38606</v>
      </c>
      <c r="W546" s="26">
        <v>-38606</v>
      </c>
      <c r="X546" s="26">
        <v>-38606</v>
      </c>
      <c r="Y546" s="26">
        <v>-38606</v>
      </c>
      <c r="Z546" s="26">
        <v>-38606</v>
      </c>
      <c r="AA546" s="26">
        <v>-38606</v>
      </c>
      <c r="AB546" s="26">
        <v>-38606</v>
      </c>
      <c r="AC546" s="26">
        <v>-38606</v>
      </c>
      <c r="AD546" s="26">
        <v>-38606</v>
      </c>
      <c r="AE546" s="26">
        <v>-38606</v>
      </c>
      <c r="AF546" s="26">
        <v>-38606</v>
      </c>
      <c r="AG546" s="26">
        <v>-38606</v>
      </c>
      <c r="AH546" s="26">
        <v>-38606</v>
      </c>
      <c r="AI546" s="26">
        <v>-38606</v>
      </c>
      <c r="AJ546" s="26">
        <v>-38606</v>
      </c>
      <c r="AK546" s="26">
        <v>-38606</v>
      </c>
      <c r="AL546" s="26">
        <v>-38606</v>
      </c>
      <c r="AM546" s="26">
        <v>-38606</v>
      </c>
      <c r="AN546" s="26">
        <v>-38606</v>
      </c>
      <c r="AO546" s="26">
        <v>-38606</v>
      </c>
      <c r="AP546" s="26">
        <v>-38606</v>
      </c>
      <c r="AQ546" s="26">
        <v>-38606</v>
      </c>
      <c r="AR546" s="26">
        <v>-38606</v>
      </c>
      <c r="AS546" s="26">
        <v>-38606</v>
      </c>
      <c r="AT546" s="26">
        <v>-38606</v>
      </c>
      <c r="AU546" s="26">
        <v>-38606</v>
      </c>
      <c r="AV546" s="26">
        <v>-38606</v>
      </c>
      <c r="AW546" s="26">
        <v>-38606</v>
      </c>
      <c r="AX546" s="26">
        <v>-38606</v>
      </c>
      <c r="AY546" s="26">
        <v>-38606</v>
      </c>
      <c r="AZ546" s="26">
        <v>-38606</v>
      </c>
      <c r="BA546" s="26">
        <v>-38606</v>
      </c>
      <c r="BB546" s="26">
        <v>-38606</v>
      </c>
      <c r="BC546" s="26">
        <v>-38606</v>
      </c>
      <c r="BD546" s="26">
        <v>-38606</v>
      </c>
      <c r="BE546" s="26">
        <v>-38606</v>
      </c>
      <c r="BF546" s="26">
        <v>-38606</v>
      </c>
      <c r="BG546" s="26">
        <v>-38606</v>
      </c>
      <c r="BH546" s="26">
        <v>-38606</v>
      </c>
      <c r="BI546" s="26">
        <v>-38606</v>
      </c>
      <c r="BJ546" s="26">
        <v>-38606</v>
      </c>
      <c r="BK546" s="26">
        <v>-38606</v>
      </c>
      <c r="BL546" s="26">
        <v>-38606</v>
      </c>
      <c r="BM546" s="26">
        <v>-38606</v>
      </c>
      <c r="BN546" s="26">
        <v>-38606</v>
      </c>
      <c r="BO546" s="26">
        <v>-38606</v>
      </c>
      <c r="BP546" s="26">
        <v>-38606</v>
      </c>
      <c r="BQ546" s="26"/>
      <c r="BR546" s="26"/>
      <c r="BS546" s="26"/>
      <c r="BT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</row>
    <row r="547" spans="1:85" hidden="1" outlineLevel="1" collapsed="1" x14ac:dyDescent="0.25">
      <c r="A547" s="101" t="s">
        <v>1753</v>
      </c>
      <c r="B547" s="101">
        <f t="shared" si="86"/>
        <v>2</v>
      </c>
      <c r="C547" s="101" t="s">
        <v>944</v>
      </c>
      <c r="D547" s="101" t="s">
        <v>945</v>
      </c>
      <c r="E547" s="102">
        <f t="shared" si="85"/>
        <v>-1486199250</v>
      </c>
      <c r="F547" s="102">
        <f t="shared" si="80"/>
        <v>0</v>
      </c>
      <c r="G547" s="102">
        <f t="shared" si="81"/>
        <v>0</v>
      </c>
      <c r="H547" s="102">
        <f t="shared" si="87"/>
        <v>0</v>
      </c>
      <c r="I547" s="102">
        <f t="shared" si="82"/>
        <v>0</v>
      </c>
      <c r="J547" s="102">
        <f t="shared" si="83"/>
        <v>0</v>
      </c>
      <c r="K547" s="102">
        <f t="shared" si="84"/>
        <v>0</v>
      </c>
      <c r="L547" s="150"/>
      <c r="M547" s="102">
        <v>-1486199250</v>
      </c>
      <c r="N547" s="102">
        <v>-1486199250</v>
      </c>
      <c r="O547" s="102">
        <v>-1486199250</v>
      </c>
      <c r="P547" s="102">
        <v>-1486199250</v>
      </c>
      <c r="Q547" s="102">
        <v>-1486199250</v>
      </c>
      <c r="R547" s="102">
        <v>-1486199250</v>
      </c>
      <c r="S547" s="102">
        <v>-1486199250</v>
      </c>
      <c r="T547" s="102">
        <v>-1486199250</v>
      </c>
      <c r="U547" s="102">
        <v>-1486199250</v>
      </c>
      <c r="V547" s="102">
        <v>-1486199250</v>
      </c>
      <c r="W547" s="102">
        <v>-1486199250</v>
      </c>
      <c r="X547" s="102">
        <v>-1486199250</v>
      </c>
      <c r="Y547" s="102">
        <v>0</v>
      </c>
      <c r="Z547" s="102">
        <v>0</v>
      </c>
      <c r="AA547" s="102">
        <v>0</v>
      </c>
      <c r="AB547" s="102">
        <v>0</v>
      </c>
      <c r="AC547" s="102">
        <v>0</v>
      </c>
      <c r="AD547" s="102">
        <v>0</v>
      </c>
      <c r="AE547" s="102">
        <v>0</v>
      </c>
      <c r="AF547" s="102">
        <v>0</v>
      </c>
      <c r="AG547" s="102">
        <v>0</v>
      </c>
      <c r="AH547" s="102">
        <v>0</v>
      </c>
      <c r="AI547" s="102">
        <v>0</v>
      </c>
      <c r="AJ547" s="102">
        <v>0</v>
      </c>
      <c r="AK547" s="102">
        <v>0</v>
      </c>
      <c r="AL547" s="102">
        <v>0</v>
      </c>
      <c r="AM547" s="102">
        <v>0</v>
      </c>
      <c r="AN547" s="102">
        <v>0</v>
      </c>
      <c r="AO547" s="102">
        <v>0</v>
      </c>
      <c r="AP547" s="102">
        <v>0</v>
      </c>
      <c r="AQ547" s="102">
        <v>0</v>
      </c>
      <c r="AR547" s="102">
        <v>0</v>
      </c>
      <c r="AS547" s="102">
        <v>0</v>
      </c>
      <c r="AT547" s="102">
        <v>0</v>
      </c>
      <c r="AU547" s="102">
        <v>0</v>
      </c>
      <c r="AV547" s="102">
        <v>0</v>
      </c>
      <c r="AW547" s="102">
        <v>0</v>
      </c>
      <c r="AX547" s="102">
        <v>0</v>
      </c>
      <c r="AY547" s="102">
        <v>0</v>
      </c>
      <c r="AZ547" s="102">
        <v>0</v>
      </c>
      <c r="BA547" s="102">
        <v>0</v>
      </c>
      <c r="BB547" s="102">
        <v>0</v>
      </c>
      <c r="BC547" s="102">
        <v>0</v>
      </c>
      <c r="BD547" s="102">
        <v>0</v>
      </c>
      <c r="BE547" s="102">
        <v>0</v>
      </c>
      <c r="BF547" s="102">
        <v>0</v>
      </c>
      <c r="BG547" s="102">
        <v>0</v>
      </c>
      <c r="BH547" s="102">
        <v>0</v>
      </c>
      <c r="BI547" s="102">
        <v>0</v>
      </c>
      <c r="BJ547" s="102">
        <v>0</v>
      </c>
      <c r="BK547" s="102">
        <v>0</v>
      </c>
      <c r="BL547" s="102">
        <v>0</v>
      </c>
      <c r="BM547" s="102">
        <v>0</v>
      </c>
      <c r="BN547" s="102">
        <v>0</v>
      </c>
      <c r="BO547" s="102">
        <v>0</v>
      </c>
      <c r="BP547" s="102">
        <v>0</v>
      </c>
      <c r="BQ547" s="102"/>
      <c r="BR547" s="102"/>
      <c r="BS547" s="102"/>
      <c r="BT547" s="102"/>
      <c r="BV547" s="143"/>
      <c r="BW547" s="143"/>
      <c r="BX547" s="143"/>
      <c r="BY547" s="143"/>
      <c r="BZ547" s="143"/>
      <c r="CA547" s="143"/>
      <c r="CB547" s="143"/>
      <c r="CC547" s="143"/>
      <c r="CD547" s="143"/>
      <c r="CE547" s="143"/>
      <c r="CF547" s="143"/>
      <c r="CG547" s="143"/>
    </row>
    <row r="548" spans="1:85" hidden="1" outlineLevel="2" collapsed="1" x14ac:dyDescent="0.25">
      <c r="A548" s="103" t="s">
        <v>1753</v>
      </c>
      <c r="B548" s="103">
        <f t="shared" si="86"/>
        <v>4</v>
      </c>
      <c r="C548" s="103" t="s">
        <v>946</v>
      </c>
      <c r="D548" s="103" t="s">
        <v>115</v>
      </c>
      <c r="E548" s="104">
        <f t="shared" si="85"/>
        <v>-1486199250</v>
      </c>
      <c r="F548" s="104">
        <f t="shared" si="80"/>
        <v>0</v>
      </c>
      <c r="G548" s="104">
        <f t="shared" si="81"/>
        <v>0</v>
      </c>
      <c r="H548" s="104">
        <f t="shared" si="87"/>
        <v>0</v>
      </c>
      <c r="I548" s="104">
        <f t="shared" si="82"/>
        <v>0</v>
      </c>
      <c r="J548" s="104">
        <f t="shared" si="83"/>
        <v>0</v>
      </c>
      <c r="K548" s="104">
        <f t="shared" si="84"/>
        <v>0</v>
      </c>
      <c r="L548" s="150"/>
      <c r="M548" s="104">
        <v>-1486199250</v>
      </c>
      <c r="N548" s="104">
        <v>-1486199250</v>
      </c>
      <c r="O548" s="104">
        <v>-1486199250</v>
      </c>
      <c r="P548" s="104">
        <v>-1486199250</v>
      </c>
      <c r="Q548" s="104">
        <v>-1486199250</v>
      </c>
      <c r="R548" s="104">
        <v>-1486199250</v>
      </c>
      <c r="S548" s="104">
        <v>-1486199250</v>
      </c>
      <c r="T548" s="104">
        <v>-1486199250</v>
      </c>
      <c r="U548" s="104">
        <v>-1486199250</v>
      </c>
      <c r="V548" s="104">
        <v>-1486199250</v>
      </c>
      <c r="W548" s="104">
        <v>-1486199250</v>
      </c>
      <c r="X548" s="104">
        <v>-1486199250</v>
      </c>
      <c r="Y548" s="104">
        <v>0</v>
      </c>
      <c r="Z548" s="104">
        <v>0</v>
      </c>
      <c r="AA548" s="104">
        <v>0</v>
      </c>
      <c r="AB548" s="104">
        <v>0</v>
      </c>
      <c r="AC548" s="104">
        <v>0</v>
      </c>
      <c r="AD548" s="104">
        <v>0</v>
      </c>
      <c r="AE548" s="104">
        <v>0</v>
      </c>
      <c r="AF548" s="104">
        <v>0</v>
      </c>
      <c r="AG548" s="104">
        <v>0</v>
      </c>
      <c r="AH548" s="104">
        <v>0</v>
      </c>
      <c r="AI548" s="104">
        <v>0</v>
      </c>
      <c r="AJ548" s="104">
        <v>0</v>
      </c>
      <c r="AK548" s="104">
        <v>0</v>
      </c>
      <c r="AL548" s="104">
        <v>0</v>
      </c>
      <c r="AM548" s="104">
        <v>0</v>
      </c>
      <c r="AN548" s="104">
        <v>0</v>
      </c>
      <c r="AO548" s="104">
        <v>0</v>
      </c>
      <c r="AP548" s="104">
        <v>0</v>
      </c>
      <c r="AQ548" s="104">
        <v>0</v>
      </c>
      <c r="AR548" s="104">
        <v>0</v>
      </c>
      <c r="AS548" s="104">
        <v>0</v>
      </c>
      <c r="AT548" s="104">
        <v>0</v>
      </c>
      <c r="AU548" s="104">
        <v>0</v>
      </c>
      <c r="AV548" s="104">
        <v>0</v>
      </c>
      <c r="AW548" s="104">
        <v>0</v>
      </c>
      <c r="AX548" s="104">
        <v>0</v>
      </c>
      <c r="AY548" s="104">
        <v>0</v>
      </c>
      <c r="AZ548" s="104">
        <v>0</v>
      </c>
      <c r="BA548" s="104">
        <v>0</v>
      </c>
      <c r="BB548" s="104">
        <v>0</v>
      </c>
      <c r="BC548" s="104">
        <v>0</v>
      </c>
      <c r="BD548" s="104">
        <v>0</v>
      </c>
      <c r="BE548" s="104">
        <v>0</v>
      </c>
      <c r="BF548" s="104">
        <v>0</v>
      </c>
      <c r="BG548" s="104">
        <v>0</v>
      </c>
      <c r="BH548" s="104">
        <v>0</v>
      </c>
      <c r="BI548" s="104">
        <v>0</v>
      </c>
      <c r="BJ548" s="104">
        <v>0</v>
      </c>
      <c r="BK548" s="104">
        <v>0</v>
      </c>
      <c r="BL548" s="104">
        <v>0</v>
      </c>
      <c r="BM548" s="104">
        <v>0</v>
      </c>
      <c r="BN548" s="104">
        <v>0</v>
      </c>
      <c r="BO548" s="104">
        <v>0</v>
      </c>
      <c r="BP548" s="104">
        <v>0</v>
      </c>
      <c r="BQ548" s="104"/>
      <c r="BR548" s="104"/>
      <c r="BS548" s="104"/>
      <c r="BT548" s="104"/>
      <c r="BV548" s="144"/>
      <c r="BW548" s="144"/>
      <c r="BX548" s="144"/>
      <c r="BY548" s="144"/>
      <c r="BZ548" s="144"/>
      <c r="CA548" s="144"/>
      <c r="CB548" s="144"/>
      <c r="CC548" s="144"/>
      <c r="CD548" s="144"/>
      <c r="CE548" s="144"/>
      <c r="CF548" s="144"/>
      <c r="CG548" s="144"/>
    </row>
    <row r="549" spans="1:85" hidden="1" outlineLevel="3" x14ac:dyDescent="0.25">
      <c r="A549" s="105" t="s">
        <v>1753</v>
      </c>
      <c r="B549" s="105">
        <f t="shared" si="86"/>
        <v>6</v>
      </c>
      <c r="C549" s="105" t="s">
        <v>947</v>
      </c>
      <c r="D549" s="105" t="s">
        <v>948</v>
      </c>
      <c r="E549" s="26">
        <f t="shared" si="85"/>
        <v>-38208156</v>
      </c>
      <c r="F549" s="26">
        <f t="shared" si="80"/>
        <v>0</v>
      </c>
      <c r="G549" s="26">
        <f t="shared" si="81"/>
        <v>0</v>
      </c>
      <c r="H549" s="26">
        <f t="shared" si="87"/>
        <v>0</v>
      </c>
      <c r="I549" s="26">
        <f t="shared" si="82"/>
        <v>0</v>
      </c>
      <c r="J549" s="26">
        <f t="shared" si="83"/>
        <v>0</v>
      </c>
      <c r="K549" s="26">
        <f t="shared" si="84"/>
        <v>0</v>
      </c>
      <c r="L549" s="150"/>
      <c r="M549" s="26">
        <v>-38208156</v>
      </c>
      <c r="N549" s="26">
        <v>-38208156</v>
      </c>
      <c r="O549" s="26">
        <v>-38208156</v>
      </c>
      <c r="P549" s="26">
        <v>-38208156</v>
      </c>
      <c r="Q549" s="26">
        <v>-38208156</v>
      </c>
      <c r="R549" s="26">
        <v>-38208156</v>
      </c>
      <c r="S549" s="26">
        <v>-38208156</v>
      </c>
      <c r="T549" s="26">
        <v>-38208156</v>
      </c>
      <c r="U549" s="26">
        <v>-38208156</v>
      </c>
      <c r="V549" s="26">
        <v>-38208156</v>
      </c>
      <c r="W549" s="26">
        <v>-38208156</v>
      </c>
      <c r="X549" s="26">
        <v>-38208156</v>
      </c>
      <c r="Y549" s="26">
        <v>0</v>
      </c>
      <c r="Z549" s="26">
        <v>0</v>
      </c>
      <c r="AA549" s="26">
        <v>0</v>
      </c>
      <c r="AB549" s="26">
        <v>0</v>
      </c>
      <c r="AC549" s="26">
        <v>0</v>
      </c>
      <c r="AD549" s="26">
        <v>0</v>
      </c>
      <c r="AE549" s="26">
        <v>0</v>
      </c>
      <c r="AF549" s="26">
        <v>0</v>
      </c>
      <c r="AG549" s="26">
        <v>0</v>
      </c>
      <c r="AH549" s="26">
        <v>0</v>
      </c>
      <c r="AI549" s="26">
        <v>0</v>
      </c>
      <c r="AJ549" s="26">
        <v>0</v>
      </c>
      <c r="AK549" s="26">
        <v>0</v>
      </c>
      <c r="AL549" s="26">
        <v>0</v>
      </c>
      <c r="AM549" s="26">
        <v>0</v>
      </c>
      <c r="AN549" s="26">
        <v>0</v>
      </c>
      <c r="AO549" s="26">
        <v>0</v>
      </c>
      <c r="AP549" s="26">
        <v>0</v>
      </c>
      <c r="AQ549" s="26">
        <v>0</v>
      </c>
      <c r="AR549" s="26">
        <v>0</v>
      </c>
      <c r="AS549" s="26">
        <v>0</v>
      </c>
      <c r="AT549" s="26">
        <v>0</v>
      </c>
      <c r="AU549" s="26">
        <v>0</v>
      </c>
      <c r="AV549" s="26">
        <v>0</v>
      </c>
      <c r="AW549" s="26">
        <v>0</v>
      </c>
      <c r="AX549" s="26">
        <v>0</v>
      </c>
      <c r="AY549" s="26">
        <v>0</v>
      </c>
      <c r="AZ549" s="26">
        <v>0</v>
      </c>
      <c r="BA549" s="26">
        <v>0</v>
      </c>
      <c r="BB549" s="26">
        <v>0</v>
      </c>
      <c r="BC549" s="26">
        <v>0</v>
      </c>
      <c r="BD549" s="26">
        <v>0</v>
      </c>
      <c r="BE549" s="26">
        <v>0</v>
      </c>
      <c r="BF549" s="26">
        <v>0</v>
      </c>
      <c r="BG549" s="26">
        <v>0</v>
      </c>
      <c r="BH549" s="26">
        <v>0</v>
      </c>
      <c r="BI549" s="26">
        <v>0</v>
      </c>
      <c r="BJ549" s="26">
        <v>0</v>
      </c>
      <c r="BK549" s="26">
        <v>0</v>
      </c>
      <c r="BL549" s="26">
        <v>0</v>
      </c>
      <c r="BM549" s="26">
        <v>0</v>
      </c>
      <c r="BN549" s="26">
        <v>0</v>
      </c>
      <c r="BO549" s="26">
        <v>0</v>
      </c>
      <c r="BP549" s="26">
        <v>0</v>
      </c>
      <c r="BQ549" s="26"/>
      <c r="BR549" s="26"/>
      <c r="BS549" s="26"/>
      <c r="BT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</row>
    <row r="550" spans="1:85" hidden="1" outlineLevel="3" x14ac:dyDescent="0.25">
      <c r="A550" s="105" t="s">
        <v>1753</v>
      </c>
      <c r="B550" s="105">
        <f t="shared" si="86"/>
        <v>6</v>
      </c>
      <c r="C550" s="105" t="s">
        <v>949</v>
      </c>
      <c r="D550" s="105" t="s">
        <v>950</v>
      </c>
      <c r="E550" s="26">
        <f t="shared" si="85"/>
        <v>-39977357</v>
      </c>
      <c r="F550" s="26">
        <f t="shared" si="80"/>
        <v>0</v>
      </c>
      <c r="G550" s="26">
        <f t="shared" si="81"/>
        <v>0</v>
      </c>
      <c r="H550" s="26">
        <f t="shared" si="87"/>
        <v>0</v>
      </c>
      <c r="I550" s="26">
        <f t="shared" si="82"/>
        <v>0</v>
      </c>
      <c r="J550" s="26">
        <f t="shared" si="83"/>
        <v>0</v>
      </c>
      <c r="K550" s="26">
        <f t="shared" si="84"/>
        <v>0</v>
      </c>
      <c r="L550" s="150"/>
      <c r="M550" s="26">
        <v>-39977357</v>
      </c>
      <c r="N550" s="26">
        <v>-39977357</v>
      </c>
      <c r="O550" s="26">
        <v>-39977357</v>
      </c>
      <c r="P550" s="26">
        <v>-39977357</v>
      </c>
      <c r="Q550" s="26">
        <v>-39977357</v>
      </c>
      <c r="R550" s="26">
        <v>-39977357</v>
      </c>
      <c r="S550" s="26">
        <v>-39977357</v>
      </c>
      <c r="T550" s="26">
        <v>-39977357</v>
      </c>
      <c r="U550" s="26">
        <v>-39977357</v>
      </c>
      <c r="V550" s="26">
        <v>-39977357</v>
      </c>
      <c r="W550" s="26">
        <v>-39977357</v>
      </c>
      <c r="X550" s="26">
        <v>-39977357</v>
      </c>
      <c r="Y550" s="26">
        <v>0</v>
      </c>
      <c r="Z550" s="26">
        <v>0</v>
      </c>
      <c r="AA550" s="26">
        <v>0</v>
      </c>
      <c r="AB550" s="26">
        <v>0</v>
      </c>
      <c r="AC550" s="26">
        <v>0</v>
      </c>
      <c r="AD550" s="26">
        <v>0</v>
      </c>
      <c r="AE550" s="26">
        <v>0</v>
      </c>
      <c r="AF550" s="26">
        <v>0</v>
      </c>
      <c r="AG550" s="26">
        <v>0</v>
      </c>
      <c r="AH550" s="26">
        <v>0</v>
      </c>
      <c r="AI550" s="26">
        <v>0</v>
      </c>
      <c r="AJ550" s="26">
        <v>0</v>
      </c>
      <c r="AK550" s="26">
        <v>0</v>
      </c>
      <c r="AL550" s="26">
        <v>0</v>
      </c>
      <c r="AM550" s="26">
        <v>0</v>
      </c>
      <c r="AN550" s="26">
        <v>0</v>
      </c>
      <c r="AO550" s="26">
        <v>0</v>
      </c>
      <c r="AP550" s="26">
        <v>0</v>
      </c>
      <c r="AQ550" s="26">
        <v>0</v>
      </c>
      <c r="AR550" s="26">
        <v>0</v>
      </c>
      <c r="AS550" s="26">
        <v>0</v>
      </c>
      <c r="AT550" s="26">
        <v>0</v>
      </c>
      <c r="AU550" s="26">
        <v>0</v>
      </c>
      <c r="AV550" s="26">
        <v>0</v>
      </c>
      <c r="AW550" s="26">
        <v>0</v>
      </c>
      <c r="AX550" s="26">
        <v>0</v>
      </c>
      <c r="AY550" s="26">
        <v>0</v>
      </c>
      <c r="AZ550" s="26">
        <v>0</v>
      </c>
      <c r="BA550" s="26">
        <v>0</v>
      </c>
      <c r="BB550" s="26">
        <v>0</v>
      </c>
      <c r="BC550" s="26">
        <v>0</v>
      </c>
      <c r="BD550" s="26">
        <v>0</v>
      </c>
      <c r="BE550" s="26">
        <v>0</v>
      </c>
      <c r="BF550" s="26">
        <v>0</v>
      </c>
      <c r="BG550" s="26">
        <v>0</v>
      </c>
      <c r="BH550" s="26">
        <v>0</v>
      </c>
      <c r="BI550" s="26">
        <v>0</v>
      </c>
      <c r="BJ550" s="26">
        <v>0</v>
      </c>
      <c r="BK550" s="26">
        <v>0</v>
      </c>
      <c r="BL550" s="26">
        <v>0</v>
      </c>
      <c r="BM550" s="26">
        <v>0</v>
      </c>
      <c r="BN550" s="26">
        <v>0</v>
      </c>
      <c r="BO550" s="26">
        <v>0</v>
      </c>
      <c r="BP550" s="26">
        <v>0</v>
      </c>
      <c r="BQ550" s="26"/>
      <c r="BR550" s="26"/>
      <c r="BS550" s="26"/>
      <c r="BT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</row>
    <row r="551" spans="1:85" hidden="1" outlineLevel="3" x14ac:dyDescent="0.25">
      <c r="A551" s="105" t="s">
        <v>1753</v>
      </c>
      <c r="B551" s="105">
        <f t="shared" si="86"/>
        <v>6</v>
      </c>
      <c r="C551" s="105" t="s">
        <v>951</v>
      </c>
      <c r="D551" s="105" t="s">
        <v>952</v>
      </c>
      <c r="E551" s="26">
        <f t="shared" si="85"/>
        <v>-881746121</v>
      </c>
      <c r="F551" s="26">
        <f t="shared" si="80"/>
        <v>0</v>
      </c>
      <c r="G551" s="26">
        <f t="shared" si="81"/>
        <v>0</v>
      </c>
      <c r="H551" s="26">
        <f t="shared" si="87"/>
        <v>0</v>
      </c>
      <c r="I551" s="26">
        <f t="shared" si="82"/>
        <v>0</v>
      </c>
      <c r="J551" s="26">
        <f t="shared" si="83"/>
        <v>0</v>
      </c>
      <c r="K551" s="26">
        <f t="shared" si="84"/>
        <v>0</v>
      </c>
      <c r="L551" s="150"/>
      <c r="M551" s="26">
        <v>-881746121</v>
      </c>
      <c r="N551" s="26">
        <v>-881746121</v>
      </c>
      <c r="O551" s="26">
        <v>-881746121</v>
      </c>
      <c r="P551" s="26">
        <v>-881746121</v>
      </c>
      <c r="Q551" s="26">
        <v>-881746121</v>
      </c>
      <c r="R551" s="26">
        <v>-881746121</v>
      </c>
      <c r="S551" s="26">
        <v>-881746121</v>
      </c>
      <c r="T551" s="26">
        <v>-881746121</v>
      </c>
      <c r="U551" s="26">
        <v>-881746121</v>
      </c>
      <c r="V551" s="26">
        <v>-881746121</v>
      </c>
      <c r="W551" s="26">
        <v>-881746121</v>
      </c>
      <c r="X551" s="26">
        <v>-881746121</v>
      </c>
      <c r="Y551" s="26">
        <v>0</v>
      </c>
      <c r="Z551" s="26">
        <v>0</v>
      </c>
      <c r="AA551" s="26">
        <v>0</v>
      </c>
      <c r="AB551" s="26">
        <v>0</v>
      </c>
      <c r="AC551" s="26">
        <v>0</v>
      </c>
      <c r="AD551" s="26">
        <v>0</v>
      </c>
      <c r="AE551" s="26">
        <v>0</v>
      </c>
      <c r="AF551" s="26">
        <v>0</v>
      </c>
      <c r="AG551" s="26">
        <v>0</v>
      </c>
      <c r="AH551" s="26">
        <v>0</v>
      </c>
      <c r="AI551" s="26">
        <v>0</v>
      </c>
      <c r="AJ551" s="26">
        <v>0</v>
      </c>
      <c r="AK551" s="26">
        <v>0</v>
      </c>
      <c r="AL551" s="26">
        <v>0</v>
      </c>
      <c r="AM551" s="26">
        <v>0</v>
      </c>
      <c r="AN551" s="26">
        <v>0</v>
      </c>
      <c r="AO551" s="26">
        <v>0</v>
      </c>
      <c r="AP551" s="26">
        <v>0</v>
      </c>
      <c r="AQ551" s="26">
        <v>0</v>
      </c>
      <c r="AR551" s="26">
        <v>0</v>
      </c>
      <c r="AS551" s="26">
        <v>0</v>
      </c>
      <c r="AT551" s="26">
        <v>0</v>
      </c>
      <c r="AU551" s="26">
        <v>0</v>
      </c>
      <c r="AV551" s="26">
        <v>0</v>
      </c>
      <c r="AW551" s="26">
        <v>0</v>
      </c>
      <c r="AX551" s="26">
        <v>0</v>
      </c>
      <c r="AY551" s="26">
        <v>0</v>
      </c>
      <c r="AZ551" s="26">
        <v>0</v>
      </c>
      <c r="BA551" s="26">
        <v>0</v>
      </c>
      <c r="BB551" s="26">
        <v>0</v>
      </c>
      <c r="BC551" s="26">
        <v>0</v>
      </c>
      <c r="BD551" s="26">
        <v>0</v>
      </c>
      <c r="BE551" s="26">
        <v>0</v>
      </c>
      <c r="BF551" s="26">
        <v>0</v>
      </c>
      <c r="BG551" s="26">
        <v>0</v>
      </c>
      <c r="BH551" s="26">
        <v>0</v>
      </c>
      <c r="BI551" s="26">
        <v>0</v>
      </c>
      <c r="BJ551" s="26">
        <v>0</v>
      </c>
      <c r="BK551" s="26">
        <v>0</v>
      </c>
      <c r="BL551" s="26">
        <v>0</v>
      </c>
      <c r="BM551" s="26">
        <v>0</v>
      </c>
      <c r="BN551" s="26">
        <v>0</v>
      </c>
      <c r="BO551" s="26">
        <v>0</v>
      </c>
      <c r="BP551" s="26">
        <v>0</v>
      </c>
      <c r="BQ551" s="26"/>
      <c r="BR551" s="26"/>
      <c r="BS551" s="26"/>
      <c r="BT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</row>
    <row r="552" spans="1:85" hidden="1" outlineLevel="3" x14ac:dyDescent="0.25">
      <c r="A552" s="105" t="s">
        <v>1753</v>
      </c>
      <c r="B552" s="105">
        <f t="shared" si="86"/>
        <v>6</v>
      </c>
      <c r="C552" s="105" t="s">
        <v>953</v>
      </c>
      <c r="D552" s="105" t="s">
        <v>954</v>
      </c>
      <c r="E552" s="26">
        <f t="shared" si="85"/>
        <v>-526267616</v>
      </c>
      <c r="F552" s="26">
        <f t="shared" si="80"/>
        <v>0</v>
      </c>
      <c r="G552" s="26">
        <f t="shared" si="81"/>
        <v>0</v>
      </c>
      <c r="H552" s="26">
        <f t="shared" si="87"/>
        <v>0</v>
      </c>
      <c r="I552" s="26">
        <f t="shared" si="82"/>
        <v>0</v>
      </c>
      <c r="J552" s="26">
        <f t="shared" si="83"/>
        <v>0</v>
      </c>
      <c r="K552" s="26">
        <f t="shared" si="84"/>
        <v>0</v>
      </c>
      <c r="L552" s="150"/>
      <c r="M552" s="26">
        <v>-526267616</v>
      </c>
      <c r="N552" s="26">
        <v>-526267616</v>
      </c>
      <c r="O552" s="26">
        <v>-526267616</v>
      </c>
      <c r="P552" s="26">
        <v>-526267616</v>
      </c>
      <c r="Q552" s="26">
        <v>-526267616</v>
      </c>
      <c r="R552" s="26">
        <v>-526267616</v>
      </c>
      <c r="S552" s="26">
        <v>-526267616</v>
      </c>
      <c r="T552" s="26">
        <v>-526267616</v>
      </c>
      <c r="U552" s="26">
        <v>-526267616</v>
      </c>
      <c r="V552" s="26">
        <v>-526267616</v>
      </c>
      <c r="W552" s="26">
        <v>-526267616</v>
      </c>
      <c r="X552" s="26">
        <v>-526267616</v>
      </c>
      <c r="Y552" s="26">
        <v>0</v>
      </c>
      <c r="Z552" s="26">
        <v>0</v>
      </c>
      <c r="AA552" s="26">
        <v>0</v>
      </c>
      <c r="AB552" s="26">
        <v>0</v>
      </c>
      <c r="AC552" s="26">
        <v>0</v>
      </c>
      <c r="AD552" s="26">
        <v>0</v>
      </c>
      <c r="AE552" s="26">
        <v>0</v>
      </c>
      <c r="AF552" s="26">
        <v>0</v>
      </c>
      <c r="AG552" s="26">
        <v>0</v>
      </c>
      <c r="AH552" s="26">
        <v>0</v>
      </c>
      <c r="AI552" s="26">
        <v>0</v>
      </c>
      <c r="AJ552" s="26">
        <v>0</v>
      </c>
      <c r="AK552" s="26">
        <v>0</v>
      </c>
      <c r="AL552" s="26">
        <v>0</v>
      </c>
      <c r="AM552" s="26">
        <v>0</v>
      </c>
      <c r="AN552" s="26">
        <v>0</v>
      </c>
      <c r="AO552" s="26">
        <v>0</v>
      </c>
      <c r="AP552" s="26">
        <v>0</v>
      </c>
      <c r="AQ552" s="26">
        <v>0</v>
      </c>
      <c r="AR552" s="26">
        <v>0</v>
      </c>
      <c r="AS552" s="26">
        <v>0</v>
      </c>
      <c r="AT552" s="26">
        <v>0</v>
      </c>
      <c r="AU552" s="26">
        <v>0</v>
      </c>
      <c r="AV552" s="26">
        <v>0</v>
      </c>
      <c r="AW552" s="26">
        <v>0</v>
      </c>
      <c r="AX552" s="26">
        <v>0</v>
      </c>
      <c r="AY552" s="26">
        <v>0</v>
      </c>
      <c r="AZ552" s="26">
        <v>0</v>
      </c>
      <c r="BA552" s="26">
        <v>0</v>
      </c>
      <c r="BB552" s="26">
        <v>0</v>
      </c>
      <c r="BC552" s="26">
        <v>0</v>
      </c>
      <c r="BD552" s="26">
        <v>0</v>
      </c>
      <c r="BE552" s="26">
        <v>0</v>
      </c>
      <c r="BF552" s="26">
        <v>0</v>
      </c>
      <c r="BG552" s="26">
        <v>0</v>
      </c>
      <c r="BH552" s="26">
        <v>0</v>
      </c>
      <c r="BI552" s="26">
        <v>0</v>
      </c>
      <c r="BJ552" s="26">
        <v>0</v>
      </c>
      <c r="BK552" s="26">
        <v>0</v>
      </c>
      <c r="BL552" s="26">
        <v>0</v>
      </c>
      <c r="BM552" s="26">
        <v>0</v>
      </c>
      <c r="BN552" s="26">
        <v>0</v>
      </c>
      <c r="BO552" s="26">
        <v>0</v>
      </c>
      <c r="BP552" s="26">
        <v>0</v>
      </c>
      <c r="BQ552" s="26"/>
      <c r="BR552" s="26"/>
      <c r="BS552" s="26"/>
      <c r="BT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</row>
    <row r="553" spans="1:85" hidden="1" outlineLevel="1" collapsed="1" x14ac:dyDescent="0.25">
      <c r="A553" s="101" t="s">
        <v>1753</v>
      </c>
      <c r="B553" s="101">
        <f t="shared" si="86"/>
        <v>2</v>
      </c>
      <c r="C553" s="101" t="s">
        <v>955</v>
      </c>
      <c r="D553" s="101" t="s">
        <v>956</v>
      </c>
      <c r="E553" s="102">
        <f t="shared" si="85"/>
        <v>0</v>
      </c>
      <c r="F553" s="102">
        <f t="shared" si="80"/>
        <v>0</v>
      </c>
      <c r="G553" s="102">
        <f t="shared" si="81"/>
        <v>0</v>
      </c>
      <c r="H553" s="102">
        <f t="shared" si="87"/>
        <v>0</v>
      </c>
      <c r="I553" s="102">
        <f t="shared" si="82"/>
        <v>0</v>
      </c>
      <c r="J553" s="102">
        <f t="shared" si="83"/>
        <v>0</v>
      </c>
      <c r="K553" s="102">
        <f t="shared" si="84"/>
        <v>0</v>
      </c>
      <c r="L553" s="150"/>
      <c r="M553" s="102">
        <v>0</v>
      </c>
      <c r="N553" s="102">
        <v>0</v>
      </c>
      <c r="O553" s="102">
        <v>0</v>
      </c>
      <c r="P553" s="102">
        <v>0</v>
      </c>
      <c r="Q553" s="102">
        <v>0</v>
      </c>
      <c r="R553" s="102">
        <v>0</v>
      </c>
      <c r="S553" s="102">
        <v>0</v>
      </c>
      <c r="T553" s="102">
        <v>0</v>
      </c>
      <c r="U553" s="102">
        <v>0</v>
      </c>
      <c r="V553" s="102">
        <v>0</v>
      </c>
      <c r="W553" s="102">
        <v>0</v>
      </c>
      <c r="X553" s="102">
        <v>0</v>
      </c>
      <c r="Y553" s="102">
        <v>0</v>
      </c>
      <c r="Z553" s="102">
        <v>0</v>
      </c>
      <c r="AA553" s="102">
        <v>0</v>
      </c>
      <c r="AB553" s="102">
        <v>0</v>
      </c>
      <c r="AC553" s="102">
        <v>0</v>
      </c>
      <c r="AD553" s="102">
        <v>0</v>
      </c>
      <c r="AE553" s="102">
        <v>0</v>
      </c>
      <c r="AF553" s="102">
        <v>0</v>
      </c>
      <c r="AG553" s="102">
        <v>0</v>
      </c>
      <c r="AH553" s="102">
        <v>0</v>
      </c>
      <c r="AI553" s="102">
        <v>0</v>
      </c>
      <c r="AJ553" s="102">
        <v>0</v>
      </c>
      <c r="AK553" s="102">
        <v>0</v>
      </c>
      <c r="AL553" s="102">
        <v>0</v>
      </c>
      <c r="AM553" s="102">
        <v>0</v>
      </c>
      <c r="AN553" s="102">
        <v>0</v>
      </c>
      <c r="AO553" s="102">
        <v>0</v>
      </c>
      <c r="AP553" s="102">
        <v>0</v>
      </c>
      <c r="AQ553" s="102">
        <v>0</v>
      </c>
      <c r="AR553" s="102">
        <v>0</v>
      </c>
      <c r="AS553" s="102">
        <v>0</v>
      </c>
      <c r="AT553" s="102">
        <v>0</v>
      </c>
      <c r="AU553" s="102">
        <v>0</v>
      </c>
      <c r="AV553" s="102">
        <v>0</v>
      </c>
      <c r="AW553" s="102">
        <v>0</v>
      </c>
      <c r="AX553" s="102">
        <v>0</v>
      </c>
      <c r="AY553" s="102">
        <v>0</v>
      </c>
      <c r="AZ553" s="102">
        <v>0</v>
      </c>
      <c r="BA553" s="102">
        <v>0</v>
      </c>
      <c r="BB553" s="102">
        <v>0</v>
      </c>
      <c r="BC553" s="102">
        <v>0</v>
      </c>
      <c r="BD553" s="102">
        <v>0</v>
      </c>
      <c r="BE553" s="102">
        <v>0</v>
      </c>
      <c r="BF553" s="102">
        <v>0</v>
      </c>
      <c r="BG553" s="102">
        <v>0</v>
      </c>
      <c r="BH553" s="102">
        <v>0</v>
      </c>
      <c r="BI553" s="102">
        <v>0</v>
      </c>
      <c r="BJ553" s="102">
        <v>0</v>
      </c>
      <c r="BK553" s="102">
        <v>0</v>
      </c>
      <c r="BL553" s="102">
        <v>0</v>
      </c>
      <c r="BM553" s="102">
        <v>0</v>
      </c>
      <c r="BN553" s="102">
        <v>0</v>
      </c>
      <c r="BO553" s="102">
        <v>0</v>
      </c>
      <c r="BP553" s="102">
        <v>0</v>
      </c>
      <c r="BQ553" s="102"/>
      <c r="BR553" s="102"/>
      <c r="BS553" s="102"/>
      <c r="BT553" s="102"/>
      <c r="BV553" s="143"/>
      <c r="BW553" s="143"/>
      <c r="BX553" s="143"/>
      <c r="BY553" s="143"/>
      <c r="BZ553" s="143"/>
      <c r="CA553" s="143"/>
      <c r="CB553" s="143"/>
      <c r="CC553" s="143"/>
      <c r="CD553" s="143"/>
      <c r="CE553" s="143"/>
      <c r="CF553" s="143"/>
      <c r="CG553" s="143"/>
    </row>
    <row r="554" spans="1:85" hidden="1" outlineLevel="2" x14ac:dyDescent="0.25">
      <c r="A554" s="103" t="s">
        <v>1753</v>
      </c>
      <c r="B554" s="103">
        <f t="shared" si="86"/>
        <v>4</v>
      </c>
      <c r="C554" s="103" t="s">
        <v>957</v>
      </c>
      <c r="D554" s="103" t="s">
        <v>958</v>
      </c>
      <c r="E554" s="104">
        <f t="shared" si="85"/>
        <v>0</v>
      </c>
      <c r="F554" s="104">
        <f t="shared" si="80"/>
        <v>0</v>
      </c>
      <c r="G554" s="104">
        <f t="shared" si="81"/>
        <v>0</v>
      </c>
      <c r="H554" s="104">
        <f t="shared" si="87"/>
        <v>0</v>
      </c>
      <c r="I554" s="104">
        <f t="shared" si="82"/>
        <v>0</v>
      </c>
      <c r="J554" s="104">
        <f t="shared" si="83"/>
        <v>0</v>
      </c>
      <c r="K554" s="104">
        <f t="shared" si="84"/>
        <v>0</v>
      </c>
      <c r="L554" s="150"/>
      <c r="M554" s="104">
        <v>0</v>
      </c>
      <c r="N554" s="104">
        <v>0</v>
      </c>
      <c r="O554" s="104">
        <v>0</v>
      </c>
      <c r="P554" s="104">
        <v>0</v>
      </c>
      <c r="Q554" s="104">
        <v>0</v>
      </c>
      <c r="R554" s="104">
        <v>0</v>
      </c>
      <c r="S554" s="104">
        <v>0</v>
      </c>
      <c r="T554" s="104">
        <v>0</v>
      </c>
      <c r="U554" s="104">
        <v>0</v>
      </c>
      <c r="V554" s="104">
        <v>0</v>
      </c>
      <c r="W554" s="104">
        <v>0</v>
      </c>
      <c r="X554" s="104">
        <v>0</v>
      </c>
      <c r="Y554" s="104">
        <v>0</v>
      </c>
      <c r="Z554" s="104">
        <v>0</v>
      </c>
      <c r="AA554" s="104">
        <v>0</v>
      </c>
      <c r="AB554" s="104">
        <v>0</v>
      </c>
      <c r="AC554" s="104">
        <v>0</v>
      </c>
      <c r="AD554" s="104">
        <v>0</v>
      </c>
      <c r="AE554" s="104">
        <v>0</v>
      </c>
      <c r="AF554" s="104">
        <v>0</v>
      </c>
      <c r="AG554" s="104">
        <v>0</v>
      </c>
      <c r="AH554" s="104">
        <v>0</v>
      </c>
      <c r="AI554" s="104">
        <v>0</v>
      </c>
      <c r="AJ554" s="104">
        <v>0</v>
      </c>
      <c r="AK554" s="104">
        <v>0</v>
      </c>
      <c r="AL554" s="104">
        <v>0</v>
      </c>
      <c r="AM554" s="104">
        <v>0</v>
      </c>
      <c r="AN554" s="104">
        <v>0</v>
      </c>
      <c r="AO554" s="104">
        <v>0</v>
      </c>
      <c r="AP554" s="104">
        <v>0</v>
      </c>
      <c r="AQ554" s="104">
        <v>0</v>
      </c>
      <c r="AR554" s="104">
        <v>0</v>
      </c>
      <c r="AS554" s="104">
        <v>0</v>
      </c>
      <c r="AT554" s="104">
        <v>0</v>
      </c>
      <c r="AU554" s="104">
        <v>0</v>
      </c>
      <c r="AV554" s="104">
        <v>0</v>
      </c>
      <c r="AW554" s="104">
        <v>0</v>
      </c>
      <c r="AX554" s="104">
        <v>0</v>
      </c>
      <c r="AY554" s="104">
        <v>0</v>
      </c>
      <c r="AZ554" s="104">
        <v>0</v>
      </c>
      <c r="BA554" s="104">
        <v>0</v>
      </c>
      <c r="BB554" s="104">
        <v>0</v>
      </c>
      <c r="BC554" s="104">
        <v>0</v>
      </c>
      <c r="BD554" s="104">
        <v>0</v>
      </c>
      <c r="BE554" s="104">
        <v>0</v>
      </c>
      <c r="BF554" s="104">
        <v>0</v>
      </c>
      <c r="BG554" s="104">
        <v>0</v>
      </c>
      <c r="BH554" s="104">
        <v>0</v>
      </c>
      <c r="BI554" s="104">
        <v>0</v>
      </c>
      <c r="BJ554" s="104">
        <v>0</v>
      </c>
      <c r="BK554" s="104">
        <v>0</v>
      </c>
      <c r="BL554" s="104">
        <v>0</v>
      </c>
      <c r="BM554" s="104">
        <v>0</v>
      </c>
      <c r="BN554" s="104">
        <v>0</v>
      </c>
      <c r="BO554" s="104">
        <v>0</v>
      </c>
      <c r="BP554" s="104">
        <v>0</v>
      </c>
      <c r="BQ554" s="104"/>
      <c r="BR554" s="104"/>
      <c r="BS554" s="104"/>
      <c r="BT554" s="104"/>
      <c r="BV554" s="144"/>
      <c r="BW554" s="144"/>
      <c r="BX554" s="144"/>
      <c r="BY554" s="144"/>
      <c r="BZ554" s="144"/>
      <c r="CA554" s="144"/>
      <c r="CB554" s="144"/>
      <c r="CC554" s="144"/>
      <c r="CD554" s="144"/>
      <c r="CE554" s="144"/>
      <c r="CF554" s="144"/>
      <c r="CG554" s="144"/>
    </row>
    <row r="555" spans="1:85" hidden="1" outlineLevel="1" collapsed="1" x14ac:dyDescent="0.25">
      <c r="A555" s="101" t="s">
        <v>1753</v>
      </c>
      <c r="B555" s="101">
        <f t="shared" si="86"/>
        <v>2</v>
      </c>
      <c r="C555" s="101" t="s">
        <v>959</v>
      </c>
      <c r="D555" s="101" t="s">
        <v>960</v>
      </c>
      <c r="E555" s="102">
        <f t="shared" si="85"/>
        <v>0</v>
      </c>
      <c r="F555" s="102">
        <f t="shared" si="80"/>
        <v>-3429983129.5</v>
      </c>
      <c r="G555" s="102">
        <f t="shared" si="81"/>
        <v>-6195843628.8299999</v>
      </c>
      <c r="H555" s="102">
        <f t="shared" si="87"/>
        <v>-8681278554.2800007</v>
      </c>
      <c r="I555" s="102">
        <f t="shared" si="82"/>
        <v>-9969184190.2800007</v>
      </c>
      <c r="J555" s="102">
        <f t="shared" si="83"/>
        <v>-13725930538.84</v>
      </c>
      <c r="K555" s="102">
        <f t="shared" si="84"/>
        <v>0</v>
      </c>
      <c r="L555" s="150"/>
      <c r="M555" s="102">
        <v>-6375353525</v>
      </c>
      <c r="N555" s="102">
        <v>-6361919397</v>
      </c>
      <c r="O555" s="102">
        <v>-1367354398</v>
      </c>
      <c r="P555" s="102">
        <v>-1339120801</v>
      </c>
      <c r="Q555" s="102">
        <v>-1116954653</v>
      </c>
      <c r="R555" s="102">
        <v>-1073155958</v>
      </c>
      <c r="S555" s="102">
        <v>-852056650</v>
      </c>
      <c r="T555" s="102">
        <v>0</v>
      </c>
      <c r="U555" s="102">
        <v>0</v>
      </c>
      <c r="V555" s="102">
        <v>0</v>
      </c>
      <c r="W555" s="102">
        <v>0</v>
      </c>
      <c r="X555" s="102">
        <v>0</v>
      </c>
      <c r="Y555" s="102">
        <v>-8216473982.1999998</v>
      </c>
      <c r="Z555" s="102">
        <v>-8216473982.1999998</v>
      </c>
      <c r="AA555" s="102">
        <v>-3429983129.5</v>
      </c>
      <c r="AB555" s="102">
        <v>-3429983129.5</v>
      </c>
      <c r="AC555" s="102">
        <v>-3429983129.5</v>
      </c>
      <c r="AD555" s="102">
        <v>-3429983129.5</v>
      </c>
      <c r="AE555" s="102">
        <v>-3429983129.5</v>
      </c>
      <c r="AF555" s="102">
        <v>-3429983129.5</v>
      </c>
      <c r="AG555" s="102">
        <v>-3429983129.5</v>
      </c>
      <c r="AH555" s="102">
        <v>-3429983129.5</v>
      </c>
      <c r="AI555" s="102">
        <v>-3429983129.5</v>
      </c>
      <c r="AJ555" s="102">
        <v>-3429983129.5</v>
      </c>
      <c r="AK555" s="102">
        <v>-7279081055.8299999</v>
      </c>
      <c r="AL555" s="102">
        <v>-7279081055.8299999</v>
      </c>
      <c r="AM555" s="102">
        <v>-7279081055.8299999</v>
      </c>
      <c r="AN555" s="102">
        <v>-5079081055.8299999</v>
      </c>
      <c r="AO555" s="102">
        <v>-5079081055.8299999</v>
      </c>
      <c r="AP555" s="102">
        <v>-5079081055.8299999</v>
      </c>
      <c r="AQ555" s="102">
        <v>-5079081055.8299999</v>
      </c>
      <c r="AR555" s="102">
        <v>-4877674339.8299999</v>
      </c>
      <c r="AS555" s="102">
        <v>-4677674339.8299999</v>
      </c>
      <c r="AT555" s="102">
        <v>-4650684893.8299999</v>
      </c>
      <c r="AU555" s="102">
        <v>-4650684893.8299999</v>
      </c>
      <c r="AV555" s="102">
        <v>-6195843628.8299999</v>
      </c>
      <c r="AW555" s="102">
        <v>-10119184190.280001</v>
      </c>
      <c r="AX555" s="102">
        <v>-10119184190.280001</v>
      </c>
      <c r="AY555" s="102">
        <v>-10019184190.280001</v>
      </c>
      <c r="AZ555" s="102">
        <v>-9969184190.2800007</v>
      </c>
      <c r="BA555" s="102">
        <v>-9969184190.2800007</v>
      </c>
      <c r="BB555" s="102">
        <v>-9969184190.2800007</v>
      </c>
      <c r="BC555" s="102">
        <v>-9969184190.2800007</v>
      </c>
      <c r="BD555" s="102">
        <v>-9969184190.2800007</v>
      </c>
      <c r="BE555" s="102">
        <v>-9969184190.2800007</v>
      </c>
      <c r="BF555" s="102">
        <v>-9969184190.2800007</v>
      </c>
      <c r="BG555" s="102">
        <v>-8681278554.2800007</v>
      </c>
      <c r="BH555" s="102">
        <v>-8681278554.2800007</v>
      </c>
      <c r="BI555" s="102">
        <v>-13725930538.84</v>
      </c>
      <c r="BJ555" s="102">
        <v>-13725930538.84</v>
      </c>
      <c r="BK555" s="102">
        <v>-13725930538.84</v>
      </c>
      <c r="BL555" s="102">
        <v>-13725930538.84</v>
      </c>
      <c r="BM555" s="102">
        <v>-13725930538.84</v>
      </c>
      <c r="BN555" s="102">
        <v>-13725930538.84</v>
      </c>
      <c r="BO555" s="102">
        <v>-13725930538.84</v>
      </c>
      <c r="BP555" s="102">
        <v>-13725930538.84</v>
      </c>
      <c r="BQ555" s="102"/>
      <c r="BR555" s="102"/>
      <c r="BS555" s="102"/>
      <c r="BT555" s="102"/>
      <c r="BU555" s="24" t="s">
        <v>2007</v>
      </c>
      <c r="BV555" s="143"/>
      <c r="BW555" s="143"/>
      <c r="BX555" s="143"/>
      <c r="BY555" s="143"/>
      <c r="BZ555" s="143"/>
      <c r="CA555" s="143"/>
      <c r="CB555" s="143"/>
      <c r="CC555" s="143"/>
      <c r="CD555" s="143"/>
      <c r="CE555" s="143"/>
      <c r="CF555" s="143"/>
      <c r="CG555" s="143"/>
    </row>
    <row r="556" spans="1:85" hidden="1" outlineLevel="2" collapsed="1" x14ac:dyDescent="0.25">
      <c r="A556" s="103" t="s">
        <v>1753</v>
      </c>
      <c r="B556" s="103">
        <f t="shared" si="86"/>
        <v>4</v>
      </c>
      <c r="C556" s="103" t="s">
        <v>961</v>
      </c>
      <c r="D556" s="103" t="s">
        <v>962</v>
      </c>
      <c r="E556" s="104">
        <f t="shared" si="85"/>
        <v>0</v>
      </c>
      <c r="F556" s="104">
        <f t="shared" si="80"/>
        <v>0</v>
      </c>
      <c r="G556" s="104">
        <f t="shared" si="81"/>
        <v>-2765860499.3299999</v>
      </c>
      <c r="H556" s="104">
        <f t="shared" si="87"/>
        <v>-5251295424.7799997</v>
      </c>
      <c r="I556" s="104">
        <f t="shared" si="82"/>
        <v>-6539201060.7799997</v>
      </c>
      <c r="J556" s="104">
        <f t="shared" si="83"/>
        <v>-10295947409.34</v>
      </c>
      <c r="K556" s="104"/>
      <c r="L556" s="150"/>
      <c r="M556" s="104">
        <v>-6375353525</v>
      </c>
      <c r="N556" s="104">
        <v>-6361919397</v>
      </c>
      <c r="O556" s="104">
        <v>-1367354398</v>
      </c>
      <c r="P556" s="104">
        <v>-1339120801</v>
      </c>
      <c r="Q556" s="104">
        <v>-1116954653</v>
      </c>
      <c r="R556" s="104">
        <v>-1073155958</v>
      </c>
      <c r="S556" s="104">
        <v>-852056650</v>
      </c>
      <c r="T556" s="104">
        <v>0</v>
      </c>
      <c r="U556" s="104">
        <v>0</v>
      </c>
      <c r="V556" s="104">
        <v>0</v>
      </c>
      <c r="W556" s="104">
        <v>0</v>
      </c>
      <c r="X556" s="104">
        <v>0</v>
      </c>
      <c r="Y556" s="104">
        <v>-4786490852.6999998</v>
      </c>
      <c r="Z556" s="104">
        <v>-4786490852.6999998</v>
      </c>
      <c r="AA556" s="104">
        <v>0</v>
      </c>
      <c r="AB556" s="104">
        <v>0</v>
      </c>
      <c r="AC556" s="104">
        <v>0</v>
      </c>
      <c r="AD556" s="104">
        <v>0</v>
      </c>
      <c r="AE556" s="104">
        <v>0</v>
      </c>
      <c r="AF556" s="104">
        <v>0</v>
      </c>
      <c r="AG556" s="104">
        <v>0</v>
      </c>
      <c r="AH556" s="104">
        <v>0</v>
      </c>
      <c r="AI556" s="104">
        <v>0</v>
      </c>
      <c r="AJ556" s="104">
        <v>0</v>
      </c>
      <c r="AK556" s="104">
        <v>-3849097926.3299999</v>
      </c>
      <c r="AL556" s="104">
        <v>-3849097926.3299999</v>
      </c>
      <c r="AM556" s="104">
        <v>-3849097926.3299999</v>
      </c>
      <c r="AN556" s="104">
        <v>-1649097926.3299999</v>
      </c>
      <c r="AO556" s="104">
        <v>-1649097926.3299999</v>
      </c>
      <c r="AP556" s="104">
        <v>-1649097926.3299999</v>
      </c>
      <c r="AQ556" s="104">
        <v>-1649097926.3299999</v>
      </c>
      <c r="AR556" s="104">
        <v>-1447691210.3299999</v>
      </c>
      <c r="AS556" s="104">
        <v>-1247691210.3299999</v>
      </c>
      <c r="AT556" s="104">
        <v>-1220701764.3299999</v>
      </c>
      <c r="AU556" s="104">
        <v>-1220701764.3299999</v>
      </c>
      <c r="AV556" s="104">
        <v>-2765860499.3299999</v>
      </c>
      <c r="AW556" s="104">
        <v>-6689201060.7799997</v>
      </c>
      <c r="AX556" s="104">
        <v>-6689201060.7799997</v>
      </c>
      <c r="AY556" s="104">
        <v>-6589201060.7799997</v>
      </c>
      <c r="AZ556" s="104">
        <v>-6539201060.7799997</v>
      </c>
      <c r="BA556" s="104">
        <v>-6539201060.7799997</v>
      </c>
      <c r="BB556" s="104">
        <v>-6539201060.7799997</v>
      </c>
      <c r="BC556" s="104">
        <v>-6539201060.7799997</v>
      </c>
      <c r="BD556" s="104">
        <v>-6539201060.7799997</v>
      </c>
      <c r="BE556" s="104">
        <v>-6539201060.7799997</v>
      </c>
      <c r="BF556" s="104">
        <v>-6539201060.7799997</v>
      </c>
      <c r="BG556" s="104">
        <v>-5251295424.7799997</v>
      </c>
      <c r="BH556" s="104">
        <v>-5251295424.7799997</v>
      </c>
      <c r="BI556" s="104">
        <v>-10295947409.34</v>
      </c>
      <c r="BJ556" s="104">
        <v>-10295947409.34</v>
      </c>
      <c r="BK556" s="104">
        <v>-10295947409.34</v>
      </c>
      <c r="BL556" s="104">
        <v>-10295947409.34</v>
      </c>
      <c r="BM556" s="104">
        <v>-10295947409.34</v>
      </c>
      <c r="BN556" s="104">
        <v>-10295947409.34</v>
      </c>
      <c r="BO556" s="104">
        <v>-10295947409.34</v>
      </c>
      <c r="BP556" s="104">
        <v>-10295947409.34</v>
      </c>
      <c r="BQ556" s="104"/>
      <c r="BR556" s="104"/>
      <c r="BS556" s="104"/>
      <c r="BT556" s="104"/>
      <c r="BU556" s="24" t="s">
        <v>2007</v>
      </c>
      <c r="BV556" s="144"/>
      <c r="BW556" s="144"/>
      <c r="BX556" s="144"/>
      <c r="BY556" s="144"/>
      <c r="BZ556" s="144"/>
      <c r="CA556" s="144"/>
      <c r="CB556" s="144"/>
      <c r="CC556" s="144"/>
      <c r="CD556" s="144"/>
      <c r="CE556" s="144"/>
      <c r="CF556" s="144"/>
      <c r="CG556" s="144"/>
    </row>
    <row r="557" spans="1:85" hidden="1" outlineLevel="3" x14ac:dyDescent="0.25">
      <c r="A557" s="105" t="s">
        <v>1753</v>
      </c>
      <c r="B557" s="105">
        <f t="shared" si="86"/>
        <v>6</v>
      </c>
      <c r="C557" s="105" t="s">
        <v>963</v>
      </c>
      <c r="D557" s="105" t="s">
        <v>964</v>
      </c>
      <c r="E557" s="26">
        <f t="shared" si="85"/>
        <v>0</v>
      </c>
      <c r="F557" s="26">
        <f t="shared" si="80"/>
        <v>0</v>
      </c>
      <c r="G557" s="26">
        <f t="shared" si="81"/>
        <v>0</v>
      </c>
      <c r="H557" s="26">
        <f t="shared" si="87"/>
        <v>0</v>
      </c>
      <c r="I557" s="26">
        <f t="shared" si="82"/>
        <v>0</v>
      </c>
      <c r="J557" s="26">
        <f t="shared" si="83"/>
        <v>0</v>
      </c>
      <c r="K557" s="26">
        <f t="shared" si="84"/>
        <v>0</v>
      </c>
      <c r="L557" s="150"/>
      <c r="M557" s="26">
        <v>0</v>
      </c>
      <c r="N557" s="26">
        <v>0</v>
      </c>
      <c r="O557" s="26">
        <v>0</v>
      </c>
      <c r="P557" s="26">
        <v>0</v>
      </c>
      <c r="Q557" s="26">
        <v>0</v>
      </c>
      <c r="R557" s="26">
        <v>0</v>
      </c>
      <c r="S557" s="26">
        <v>0</v>
      </c>
      <c r="T557" s="26">
        <v>0</v>
      </c>
      <c r="U557" s="26">
        <v>0</v>
      </c>
      <c r="V557" s="26">
        <v>0</v>
      </c>
      <c r="W557" s="26">
        <v>0</v>
      </c>
      <c r="X557" s="26">
        <v>0</v>
      </c>
      <c r="Y557" s="26">
        <v>0</v>
      </c>
      <c r="Z557" s="26">
        <v>0</v>
      </c>
      <c r="AA557" s="26">
        <v>0</v>
      </c>
      <c r="AB557" s="26">
        <v>0</v>
      </c>
      <c r="AC557" s="26">
        <v>0</v>
      </c>
      <c r="AD557" s="26">
        <v>0</v>
      </c>
      <c r="AE557" s="26">
        <v>0</v>
      </c>
      <c r="AF557" s="26">
        <v>0</v>
      </c>
      <c r="AG557" s="26">
        <v>0</v>
      </c>
      <c r="AH557" s="26">
        <v>0</v>
      </c>
      <c r="AI557" s="26">
        <v>0</v>
      </c>
      <c r="AJ557" s="26">
        <v>0</v>
      </c>
      <c r="AK557" s="26">
        <v>0</v>
      </c>
      <c r="AL557" s="26">
        <v>0</v>
      </c>
      <c r="AM557" s="26">
        <v>0</v>
      </c>
      <c r="AN557" s="26">
        <v>0</v>
      </c>
      <c r="AO557" s="26">
        <v>0</v>
      </c>
      <c r="AP557" s="26">
        <v>0</v>
      </c>
      <c r="AQ557" s="26">
        <v>0</v>
      </c>
      <c r="AR557" s="26">
        <v>0</v>
      </c>
      <c r="AS557" s="26">
        <v>0</v>
      </c>
      <c r="AT557" s="26">
        <v>0</v>
      </c>
      <c r="AU557" s="26">
        <v>0</v>
      </c>
      <c r="AV557" s="26">
        <v>0</v>
      </c>
      <c r="AW557" s="26">
        <v>0</v>
      </c>
      <c r="AX557" s="26">
        <v>0</v>
      </c>
      <c r="AY557" s="26">
        <v>0</v>
      </c>
      <c r="AZ557" s="26">
        <v>0</v>
      </c>
      <c r="BA557" s="26">
        <v>0</v>
      </c>
      <c r="BB557" s="26">
        <v>0</v>
      </c>
      <c r="BC557" s="26">
        <v>0</v>
      </c>
      <c r="BD557" s="26">
        <v>0</v>
      </c>
      <c r="BE557" s="26">
        <v>0</v>
      </c>
      <c r="BF557" s="26">
        <v>0</v>
      </c>
      <c r="BG557" s="26">
        <v>0</v>
      </c>
      <c r="BH557" s="26">
        <v>0</v>
      </c>
      <c r="BI557" s="26">
        <v>0</v>
      </c>
      <c r="BJ557" s="26">
        <v>0</v>
      </c>
      <c r="BK557" s="26">
        <v>0</v>
      </c>
      <c r="BL557" s="26">
        <v>0</v>
      </c>
      <c r="BM557" s="26">
        <v>0</v>
      </c>
      <c r="BN557" s="26">
        <v>0</v>
      </c>
      <c r="BO557" s="26">
        <v>0</v>
      </c>
      <c r="BP557" s="26">
        <v>0</v>
      </c>
      <c r="BQ557" s="26"/>
      <c r="BR557" s="26"/>
      <c r="BS557" s="26"/>
      <c r="BT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</row>
    <row r="558" spans="1:85" hidden="1" outlineLevel="3" x14ac:dyDescent="0.25">
      <c r="A558" s="105" t="s">
        <v>1753</v>
      </c>
      <c r="B558" s="105">
        <f t="shared" si="86"/>
        <v>6</v>
      </c>
      <c r="C558" s="105" t="s">
        <v>965</v>
      </c>
      <c r="D558" s="105" t="s">
        <v>966</v>
      </c>
      <c r="E558" s="26">
        <f t="shared" si="85"/>
        <v>0</v>
      </c>
      <c r="F558" s="26">
        <f t="shared" si="80"/>
        <v>0</v>
      </c>
      <c r="G558" s="26">
        <f t="shared" si="81"/>
        <v>0</v>
      </c>
      <c r="H558" s="26">
        <f t="shared" si="87"/>
        <v>0</v>
      </c>
      <c r="I558" s="26">
        <f t="shared" si="82"/>
        <v>0</v>
      </c>
      <c r="J558" s="26">
        <f t="shared" si="83"/>
        <v>0</v>
      </c>
      <c r="K558" s="26">
        <f t="shared" si="84"/>
        <v>0</v>
      </c>
      <c r="L558" s="150"/>
      <c r="M558" s="26">
        <v>-1962177124</v>
      </c>
      <c r="N558" s="26">
        <v>-1948742996</v>
      </c>
      <c r="O558" s="26">
        <v>-43335597</v>
      </c>
      <c r="P558" s="26">
        <v>-15102000</v>
      </c>
      <c r="Q558" s="26">
        <v>0</v>
      </c>
      <c r="R558" s="26">
        <v>0</v>
      </c>
      <c r="S558" s="26">
        <v>0</v>
      </c>
      <c r="T558" s="26">
        <v>0</v>
      </c>
      <c r="U558" s="26">
        <v>0</v>
      </c>
      <c r="V558" s="26">
        <v>0</v>
      </c>
      <c r="W558" s="26">
        <v>0</v>
      </c>
      <c r="X558" s="26">
        <v>0</v>
      </c>
      <c r="Y558" s="26">
        <v>0</v>
      </c>
      <c r="Z558" s="26">
        <v>0</v>
      </c>
      <c r="AA558" s="26">
        <v>0</v>
      </c>
      <c r="AB558" s="26">
        <v>0</v>
      </c>
      <c r="AC558" s="26">
        <v>0</v>
      </c>
      <c r="AD558" s="26">
        <v>0</v>
      </c>
      <c r="AE558" s="26">
        <v>0</v>
      </c>
      <c r="AF558" s="26">
        <v>0</v>
      </c>
      <c r="AG558" s="26">
        <v>0</v>
      </c>
      <c r="AH558" s="26">
        <v>0</v>
      </c>
      <c r="AI558" s="26">
        <v>0</v>
      </c>
      <c r="AJ558" s="26">
        <v>0</v>
      </c>
      <c r="AK558" s="26">
        <v>0</v>
      </c>
      <c r="AL558" s="26">
        <v>0</v>
      </c>
      <c r="AM558" s="26">
        <v>0</v>
      </c>
      <c r="AN558" s="26">
        <v>0</v>
      </c>
      <c r="AO558" s="26">
        <v>0</v>
      </c>
      <c r="AP558" s="26">
        <v>0</v>
      </c>
      <c r="AQ558" s="26">
        <v>0</v>
      </c>
      <c r="AR558" s="26">
        <v>0</v>
      </c>
      <c r="AS558" s="26">
        <v>0</v>
      </c>
      <c r="AT558" s="26">
        <v>0</v>
      </c>
      <c r="AU558" s="26">
        <v>0</v>
      </c>
      <c r="AV558" s="26">
        <v>0</v>
      </c>
      <c r="AW558" s="26">
        <v>0</v>
      </c>
      <c r="AX558" s="26">
        <v>0</v>
      </c>
      <c r="AY558" s="26">
        <v>0</v>
      </c>
      <c r="AZ558" s="26">
        <v>0</v>
      </c>
      <c r="BA558" s="26">
        <v>0</v>
      </c>
      <c r="BB558" s="26">
        <v>0</v>
      </c>
      <c r="BC558" s="26">
        <v>0</v>
      </c>
      <c r="BD558" s="26">
        <v>0</v>
      </c>
      <c r="BE558" s="26">
        <v>0</v>
      </c>
      <c r="BF558" s="26">
        <v>0</v>
      </c>
      <c r="BG558" s="26">
        <v>0</v>
      </c>
      <c r="BH558" s="26">
        <v>0</v>
      </c>
      <c r="BI558" s="26">
        <v>0</v>
      </c>
      <c r="BJ558" s="26">
        <v>0</v>
      </c>
      <c r="BK558" s="26">
        <v>0</v>
      </c>
      <c r="BL558" s="26">
        <v>0</v>
      </c>
      <c r="BM558" s="26">
        <v>0</v>
      </c>
      <c r="BN558" s="26">
        <v>0</v>
      </c>
      <c r="BO558" s="26">
        <v>0</v>
      </c>
      <c r="BP558" s="26">
        <v>0</v>
      </c>
      <c r="BQ558" s="26"/>
      <c r="BR558" s="26"/>
      <c r="BS558" s="26"/>
      <c r="BT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</row>
    <row r="559" spans="1:85" hidden="1" outlineLevel="3" x14ac:dyDescent="0.25">
      <c r="A559" s="105" t="s">
        <v>1753</v>
      </c>
      <c r="B559" s="105">
        <f t="shared" si="86"/>
        <v>6</v>
      </c>
      <c r="C559" s="105" t="s">
        <v>967</v>
      </c>
      <c r="D559" s="105" t="s">
        <v>968</v>
      </c>
      <c r="E559" s="26">
        <f t="shared" si="85"/>
        <v>0</v>
      </c>
      <c r="F559" s="26">
        <f t="shared" si="80"/>
        <v>0</v>
      </c>
      <c r="G559" s="26">
        <f t="shared" si="81"/>
        <v>0</v>
      </c>
      <c r="H559" s="26">
        <f t="shared" si="87"/>
        <v>0</v>
      </c>
      <c r="I559" s="26">
        <f t="shared" si="82"/>
        <v>0</v>
      </c>
      <c r="J559" s="26">
        <f t="shared" si="83"/>
        <v>0</v>
      </c>
      <c r="K559" s="26">
        <f t="shared" si="84"/>
        <v>0</v>
      </c>
      <c r="L559" s="150"/>
      <c r="M559" s="26">
        <v>-1766211987</v>
      </c>
      <c r="N559" s="26">
        <v>-1766211987</v>
      </c>
      <c r="O559" s="26">
        <v>0</v>
      </c>
      <c r="P559" s="26">
        <v>0</v>
      </c>
      <c r="Q559" s="26">
        <v>0</v>
      </c>
      <c r="R559" s="26">
        <v>0</v>
      </c>
      <c r="S559" s="26">
        <v>0</v>
      </c>
      <c r="T559" s="26">
        <v>0</v>
      </c>
      <c r="U559" s="26">
        <v>0</v>
      </c>
      <c r="V559" s="26">
        <v>0</v>
      </c>
      <c r="W559" s="26">
        <v>0</v>
      </c>
      <c r="X559" s="26">
        <v>0</v>
      </c>
      <c r="Y559" s="26">
        <v>0</v>
      </c>
      <c r="Z559" s="26">
        <v>0</v>
      </c>
      <c r="AA559" s="26">
        <v>0</v>
      </c>
      <c r="AB559" s="26">
        <v>0</v>
      </c>
      <c r="AC559" s="26">
        <v>0</v>
      </c>
      <c r="AD559" s="26">
        <v>0</v>
      </c>
      <c r="AE559" s="26">
        <v>0</v>
      </c>
      <c r="AF559" s="26">
        <v>0</v>
      </c>
      <c r="AG559" s="26">
        <v>0</v>
      </c>
      <c r="AH559" s="26">
        <v>0</v>
      </c>
      <c r="AI559" s="26">
        <v>0</v>
      </c>
      <c r="AJ559" s="26">
        <v>0</v>
      </c>
      <c r="AK559" s="26">
        <v>0</v>
      </c>
      <c r="AL559" s="26">
        <v>0</v>
      </c>
      <c r="AM559" s="26">
        <v>0</v>
      </c>
      <c r="AN559" s="26">
        <v>0</v>
      </c>
      <c r="AO559" s="26">
        <v>0</v>
      </c>
      <c r="AP559" s="26">
        <v>0</v>
      </c>
      <c r="AQ559" s="26">
        <v>0</v>
      </c>
      <c r="AR559" s="26">
        <v>0</v>
      </c>
      <c r="AS559" s="26">
        <v>0</v>
      </c>
      <c r="AT559" s="26">
        <v>0</v>
      </c>
      <c r="AU559" s="26">
        <v>0</v>
      </c>
      <c r="AV559" s="26">
        <v>0</v>
      </c>
      <c r="AW559" s="26">
        <v>0</v>
      </c>
      <c r="AX559" s="26">
        <v>0</v>
      </c>
      <c r="AY559" s="26">
        <v>0</v>
      </c>
      <c r="AZ559" s="26">
        <v>0</v>
      </c>
      <c r="BA559" s="26">
        <v>0</v>
      </c>
      <c r="BB559" s="26">
        <v>0</v>
      </c>
      <c r="BC559" s="26">
        <v>0</v>
      </c>
      <c r="BD559" s="26">
        <v>0</v>
      </c>
      <c r="BE559" s="26">
        <v>0</v>
      </c>
      <c r="BF559" s="26">
        <v>0</v>
      </c>
      <c r="BG559" s="26">
        <v>0</v>
      </c>
      <c r="BH559" s="26">
        <v>0</v>
      </c>
      <c r="BI559" s="26">
        <v>0</v>
      </c>
      <c r="BJ559" s="26">
        <v>0</v>
      </c>
      <c r="BK559" s="26">
        <v>0</v>
      </c>
      <c r="BL559" s="26">
        <v>0</v>
      </c>
      <c r="BM559" s="26">
        <v>0</v>
      </c>
      <c r="BN559" s="26">
        <v>0</v>
      </c>
      <c r="BO559" s="26">
        <v>0</v>
      </c>
      <c r="BP559" s="26">
        <v>0</v>
      </c>
      <c r="BQ559" s="26"/>
      <c r="BR559" s="26"/>
      <c r="BS559" s="26"/>
      <c r="BT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</row>
    <row r="560" spans="1:85" hidden="1" outlineLevel="3" x14ac:dyDescent="0.25">
      <c r="A560" s="105" t="s">
        <v>1753</v>
      </c>
      <c r="B560" s="105">
        <f t="shared" si="86"/>
        <v>6</v>
      </c>
      <c r="C560" s="105" t="s">
        <v>969</v>
      </c>
      <c r="D560" s="105" t="s">
        <v>970</v>
      </c>
      <c r="E560" s="26">
        <f t="shared" si="85"/>
        <v>0</v>
      </c>
      <c r="F560" s="26">
        <f t="shared" si="80"/>
        <v>0</v>
      </c>
      <c r="G560" s="26">
        <f t="shared" si="81"/>
        <v>0</v>
      </c>
      <c r="H560" s="26">
        <f t="shared" si="87"/>
        <v>0</v>
      </c>
      <c r="I560" s="26">
        <f t="shared" si="82"/>
        <v>0</v>
      </c>
      <c r="J560" s="26">
        <f t="shared" si="83"/>
        <v>0</v>
      </c>
      <c r="K560" s="26">
        <f t="shared" si="84"/>
        <v>0</v>
      </c>
      <c r="L560" s="150"/>
      <c r="M560" s="26">
        <v>-2646964414</v>
      </c>
      <c r="N560" s="26">
        <v>-2646964414</v>
      </c>
      <c r="O560" s="26">
        <v>-1324018801</v>
      </c>
      <c r="P560" s="26">
        <v>-1324018801</v>
      </c>
      <c r="Q560" s="26">
        <v>-1116954653</v>
      </c>
      <c r="R560" s="26">
        <v>-1073155958</v>
      </c>
      <c r="S560" s="26">
        <v>-852056650</v>
      </c>
      <c r="T560" s="26">
        <v>0</v>
      </c>
      <c r="U560" s="26">
        <v>0</v>
      </c>
      <c r="V560" s="26">
        <v>0</v>
      </c>
      <c r="W560" s="26">
        <v>0</v>
      </c>
      <c r="X560" s="26">
        <v>0</v>
      </c>
      <c r="Y560" s="26">
        <v>0</v>
      </c>
      <c r="Z560" s="26">
        <v>0</v>
      </c>
      <c r="AA560" s="26">
        <v>0</v>
      </c>
      <c r="AB560" s="26">
        <v>0</v>
      </c>
      <c r="AC560" s="26">
        <v>0</v>
      </c>
      <c r="AD560" s="26">
        <v>0</v>
      </c>
      <c r="AE560" s="26">
        <v>0</v>
      </c>
      <c r="AF560" s="26">
        <v>0</v>
      </c>
      <c r="AG560" s="26">
        <v>0</v>
      </c>
      <c r="AH560" s="26">
        <v>0</v>
      </c>
      <c r="AI560" s="26">
        <v>0</v>
      </c>
      <c r="AJ560" s="26">
        <v>0</v>
      </c>
      <c r="AK560" s="26">
        <v>0</v>
      </c>
      <c r="AL560" s="26">
        <v>0</v>
      </c>
      <c r="AM560" s="26">
        <v>0</v>
      </c>
      <c r="AN560" s="26">
        <v>0</v>
      </c>
      <c r="AO560" s="26">
        <v>0</v>
      </c>
      <c r="AP560" s="26">
        <v>0</v>
      </c>
      <c r="AQ560" s="26">
        <v>0</v>
      </c>
      <c r="AR560" s="26">
        <v>0</v>
      </c>
      <c r="AS560" s="26">
        <v>0</v>
      </c>
      <c r="AT560" s="26">
        <v>0</v>
      </c>
      <c r="AU560" s="26">
        <v>0</v>
      </c>
      <c r="AV560" s="26">
        <v>0</v>
      </c>
      <c r="AW560" s="26">
        <v>0</v>
      </c>
      <c r="AX560" s="26">
        <v>0</v>
      </c>
      <c r="AY560" s="26">
        <v>0</v>
      </c>
      <c r="AZ560" s="26">
        <v>0</v>
      </c>
      <c r="BA560" s="26">
        <v>0</v>
      </c>
      <c r="BB560" s="26">
        <v>0</v>
      </c>
      <c r="BC560" s="26">
        <v>0</v>
      </c>
      <c r="BD560" s="26">
        <v>0</v>
      </c>
      <c r="BE560" s="26">
        <v>0</v>
      </c>
      <c r="BF560" s="26">
        <v>0</v>
      </c>
      <c r="BG560" s="26">
        <v>0</v>
      </c>
      <c r="BH560" s="26">
        <v>0</v>
      </c>
      <c r="BI560" s="26">
        <v>0</v>
      </c>
      <c r="BJ560" s="26">
        <v>0</v>
      </c>
      <c r="BK560" s="26">
        <v>0</v>
      </c>
      <c r="BL560" s="26">
        <v>0</v>
      </c>
      <c r="BM560" s="26">
        <v>0</v>
      </c>
      <c r="BN560" s="26">
        <v>0</v>
      </c>
      <c r="BO560" s="26">
        <v>0</v>
      </c>
      <c r="BP560" s="26">
        <v>0</v>
      </c>
      <c r="BQ560" s="26"/>
      <c r="BR560" s="26"/>
      <c r="BS560" s="26"/>
      <c r="BT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</row>
    <row r="561" spans="1:85" s="112" customFormat="1" hidden="1" outlineLevel="3" x14ac:dyDescent="0.25">
      <c r="A561" s="111" t="s">
        <v>1753</v>
      </c>
      <c r="B561" s="111">
        <f t="shared" si="86"/>
        <v>6</v>
      </c>
      <c r="C561" s="111" t="s">
        <v>971</v>
      </c>
      <c r="D561" s="111" t="s">
        <v>972</v>
      </c>
      <c r="E561" s="83">
        <f t="shared" si="85"/>
        <v>0</v>
      </c>
      <c r="F561" s="83">
        <f t="shared" si="80"/>
        <v>0</v>
      </c>
      <c r="G561" s="83">
        <f t="shared" si="81"/>
        <v>-1292320422</v>
      </c>
      <c r="H561" s="83">
        <f t="shared" si="87"/>
        <v>-1292320422</v>
      </c>
      <c r="I561" s="83">
        <f t="shared" si="82"/>
        <v>-1292320422</v>
      </c>
      <c r="J561" s="83">
        <f t="shared" si="83"/>
        <v>-1292320422</v>
      </c>
      <c r="K561" s="83">
        <f t="shared" si="84"/>
        <v>0</v>
      </c>
      <c r="L561" s="150"/>
      <c r="M561" s="83">
        <v>0</v>
      </c>
      <c r="N561" s="83">
        <v>0</v>
      </c>
      <c r="O561" s="83">
        <v>0</v>
      </c>
      <c r="P561" s="83">
        <v>0</v>
      </c>
      <c r="Q561" s="83">
        <v>0</v>
      </c>
      <c r="R561" s="83">
        <v>0</v>
      </c>
      <c r="S561" s="83">
        <v>0</v>
      </c>
      <c r="T561" s="83">
        <v>0</v>
      </c>
      <c r="U561" s="83">
        <v>0</v>
      </c>
      <c r="V561" s="83">
        <v>0</v>
      </c>
      <c r="W561" s="83">
        <v>0</v>
      </c>
      <c r="X561" s="83">
        <v>0</v>
      </c>
      <c r="Y561" s="83">
        <v>-4786490852.6999998</v>
      </c>
      <c r="Z561" s="83">
        <v>-4786490852.6999998</v>
      </c>
      <c r="AA561" s="83">
        <v>0</v>
      </c>
      <c r="AB561" s="83">
        <v>0</v>
      </c>
      <c r="AC561" s="83">
        <v>0</v>
      </c>
      <c r="AD561" s="83">
        <v>0</v>
      </c>
      <c r="AE561" s="83">
        <v>0</v>
      </c>
      <c r="AF561" s="83">
        <v>0</v>
      </c>
      <c r="AG561" s="83">
        <v>0</v>
      </c>
      <c r="AH561" s="83">
        <v>0</v>
      </c>
      <c r="AI561" s="83">
        <v>0</v>
      </c>
      <c r="AJ561" s="83">
        <v>0</v>
      </c>
      <c r="AK561" s="83">
        <v>0</v>
      </c>
      <c r="AL561" s="83">
        <v>0</v>
      </c>
      <c r="AM561" s="83">
        <v>0</v>
      </c>
      <c r="AN561" s="83">
        <v>0</v>
      </c>
      <c r="AO561" s="83">
        <v>0</v>
      </c>
      <c r="AP561" s="83">
        <v>0</v>
      </c>
      <c r="AQ561" s="83">
        <v>0</v>
      </c>
      <c r="AR561" s="83">
        <v>0</v>
      </c>
      <c r="AS561" s="83">
        <v>0</v>
      </c>
      <c r="AT561" s="83">
        <v>0</v>
      </c>
      <c r="AU561" s="83">
        <v>0</v>
      </c>
      <c r="AV561" s="83">
        <v>-1292320422</v>
      </c>
      <c r="AW561" s="83">
        <v>-1292320422</v>
      </c>
      <c r="AX561" s="83">
        <v>-1292320422</v>
      </c>
      <c r="AY561" s="83">
        <v>-1292320422</v>
      </c>
      <c r="AZ561" s="83">
        <v>-1292320422</v>
      </c>
      <c r="BA561" s="83">
        <v>-1292320422</v>
      </c>
      <c r="BB561" s="83">
        <v>-1292320422</v>
      </c>
      <c r="BC561" s="83">
        <v>-1292320422</v>
      </c>
      <c r="BD561" s="83">
        <v>-1292320422</v>
      </c>
      <c r="BE561" s="83">
        <v>-1292320422</v>
      </c>
      <c r="BF561" s="83">
        <v>-1292320422</v>
      </c>
      <c r="BG561" s="83">
        <v>-1292320422</v>
      </c>
      <c r="BH561" s="83">
        <v>-1292320422</v>
      </c>
      <c r="BI561" s="83">
        <v>-1292320422</v>
      </c>
      <c r="BJ561" s="83">
        <v>-1292320422</v>
      </c>
      <c r="BK561" s="83">
        <v>-1292320422</v>
      </c>
      <c r="BL561" s="83">
        <v>-1292320422</v>
      </c>
      <c r="BM561" s="83">
        <v>-1292320422</v>
      </c>
      <c r="BN561" s="83">
        <v>-1292320422</v>
      </c>
      <c r="BO561" s="83">
        <v>-1292320422</v>
      </c>
      <c r="BP561" s="83">
        <v>-1292320422</v>
      </c>
      <c r="BQ561" s="83"/>
      <c r="BR561" s="83"/>
      <c r="BS561" s="83"/>
      <c r="BT561" s="83"/>
      <c r="BV561" s="83"/>
      <c r="BW561" s="83"/>
      <c r="BX561" s="83"/>
      <c r="BY561" s="83"/>
      <c r="BZ561" s="83"/>
      <c r="CA561" s="83"/>
      <c r="CB561" s="83"/>
      <c r="CC561" s="83"/>
      <c r="CD561" s="83"/>
      <c r="CE561" s="83"/>
      <c r="CF561" s="83"/>
      <c r="CG561" s="83"/>
    </row>
    <row r="562" spans="1:85" s="112" customFormat="1" hidden="1" outlineLevel="3" x14ac:dyDescent="0.25">
      <c r="A562" s="111" t="s">
        <v>1753</v>
      </c>
      <c r="B562" s="111">
        <f t="shared" si="86"/>
        <v>6</v>
      </c>
      <c r="C562" s="111" t="s">
        <v>973</v>
      </c>
      <c r="D562" s="111" t="s">
        <v>974</v>
      </c>
      <c r="E562" s="83">
        <f t="shared" si="85"/>
        <v>0</v>
      </c>
      <c r="F562" s="83">
        <f t="shared" si="80"/>
        <v>0</v>
      </c>
      <c r="G562" s="83">
        <f t="shared" si="81"/>
        <v>-1473540077.3299999</v>
      </c>
      <c r="H562" s="83">
        <f t="shared" si="87"/>
        <v>-917315663.33000004</v>
      </c>
      <c r="I562" s="83">
        <f t="shared" si="82"/>
        <v>-1323540077.3299999</v>
      </c>
      <c r="J562" s="83">
        <f t="shared" si="83"/>
        <v>-917315663.33000004</v>
      </c>
      <c r="K562" s="83">
        <f t="shared" si="84"/>
        <v>0</v>
      </c>
      <c r="L562" s="150"/>
      <c r="M562" s="83">
        <v>0</v>
      </c>
      <c r="N562" s="83">
        <v>0</v>
      </c>
      <c r="O562" s="83">
        <v>0</v>
      </c>
      <c r="P562" s="83">
        <v>0</v>
      </c>
      <c r="Q562" s="83">
        <v>0</v>
      </c>
      <c r="R562" s="83">
        <v>0</v>
      </c>
      <c r="S562" s="83">
        <v>0</v>
      </c>
      <c r="T562" s="83">
        <v>0</v>
      </c>
      <c r="U562" s="83">
        <v>0</v>
      </c>
      <c r="V562" s="83">
        <v>0</v>
      </c>
      <c r="W562" s="83">
        <v>0</v>
      </c>
      <c r="X562" s="83">
        <v>0</v>
      </c>
      <c r="Y562" s="83">
        <v>0</v>
      </c>
      <c r="Z562" s="83">
        <v>0</v>
      </c>
      <c r="AA562" s="83">
        <v>0</v>
      </c>
      <c r="AB562" s="83">
        <v>0</v>
      </c>
      <c r="AC562" s="83">
        <v>0</v>
      </c>
      <c r="AD562" s="83">
        <v>0</v>
      </c>
      <c r="AE562" s="83">
        <v>0</v>
      </c>
      <c r="AF562" s="83">
        <v>0</v>
      </c>
      <c r="AG562" s="83">
        <v>0</v>
      </c>
      <c r="AH562" s="83">
        <v>0</v>
      </c>
      <c r="AI562" s="83">
        <v>0</v>
      </c>
      <c r="AJ562" s="83">
        <v>0</v>
      </c>
      <c r="AK562" s="83">
        <v>-3849097926.3299999</v>
      </c>
      <c r="AL562" s="83">
        <v>-3849097926.3299999</v>
      </c>
      <c r="AM562" s="83">
        <v>-3849097926.3299999</v>
      </c>
      <c r="AN562" s="83">
        <v>-1649097926.3299999</v>
      </c>
      <c r="AO562" s="83">
        <v>-1649097926.3299999</v>
      </c>
      <c r="AP562" s="83">
        <v>-1649097926.3299999</v>
      </c>
      <c r="AQ562" s="83">
        <v>-1649097926.3299999</v>
      </c>
      <c r="AR562" s="83">
        <v>-1447691210.3299999</v>
      </c>
      <c r="AS562" s="83">
        <v>-1247691210.3299999</v>
      </c>
      <c r="AT562" s="83">
        <v>-1220701764.3299999</v>
      </c>
      <c r="AU562" s="83">
        <v>-1220701764.3299999</v>
      </c>
      <c r="AV562" s="83">
        <v>-1473540077.3299999</v>
      </c>
      <c r="AW562" s="83">
        <v>-1473540077.3299999</v>
      </c>
      <c r="AX562" s="83">
        <v>-1473540077.3299999</v>
      </c>
      <c r="AY562" s="83">
        <v>-1373540077.3299999</v>
      </c>
      <c r="AZ562" s="83">
        <v>-1323540077.3299999</v>
      </c>
      <c r="BA562" s="83">
        <v>-1323540077.3299999</v>
      </c>
      <c r="BB562" s="83">
        <v>-1323540077.3299999</v>
      </c>
      <c r="BC562" s="83">
        <v>-1323540077.3299999</v>
      </c>
      <c r="BD562" s="83">
        <v>-1323540077.3299999</v>
      </c>
      <c r="BE562" s="83">
        <v>-1323540077.3299999</v>
      </c>
      <c r="BF562" s="83">
        <v>-1323540077.3299999</v>
      </c>
      <c r="BG562" s="83">
        <v>-917315663.33000004</v>
      </c>
      <c r="BH562" s="83">
        <v>-917315663.33000004</v>
      </c>
      <c r="BI562" s="83">
        <v>-917315663.33000004</v>
      </c>
      <c r="BJ562" s="83">
        <v>-917315663.33000004</v>
      </c>
      <c r="BK562" s="83">
        <v>-917315663.33000004</v>
      </c>
      <c r="BL562" s="83">
        <v>-917315663.33000004</v>
      </c>
      <c r="BM562" s="83">
        <v>-917315663.33000004</v>
      </c>
      <c r="BN562" s="83">
        <v>-917315663.33000004</v>
      </c>
      <c r="BO562" s="83">
        <v>-917315663.33000004</v>
      </c>
      <c r="BP562" s="83">
        <v>-917315663.33000004</v>
      </c>
      <c r="BQ562" s="83"/>
      <c r="BR562" s="83"/>
      <c r="BS562" s="83"/>
      <c r="BT562" s="83"/>
      <c r="BU562" s="180"/>
      <c r="BV562" s="83"/>
      <c r="BW562" s="83"/>
      <c r="BX562" s="83"/>
      <c r="BY562" s="83"/>
      <c r="BZ562" s="83"/>
      <c r="CA562" s="83"/>
      <c r="CB562" s="83"/>
      <c r="CC562" s="83"/>
      <c r="CD562" s="83"/>
      <c r="CE562" s="83"/>
      <c r="CF562" s="83"/>
      <c r="CG562" s="83"/>
    </row>
    <row r="563" spans="1:85" s="112" customFormat="1" hidden="1" outlineLevel="3" x14ac:dyDescent="0.25">
      <c r="A563" s="111" t="s">
        <v>1753</v>
      </c>
      <c r="B563" s="111">
        <f t="shared" si="86"/>
        <v>6</v>
      </c>
      <c r="C563" s="111" t="s">
        <v>975</v>
      </c>
      <c r="D563" s="111" t="s">
        <v>976</v>
      </c>
      <c r="E563" s="83">
        <f t="shared" si="85"/>
        <v>0</v>
      </c>
      <c r="F563" s="83">
        <f t="shared" si="80"/>
        <v>0</v>
      </c>
      <c r="G563" s="83">
        <f t="shared" si="81"/>
        <v>0</v>
      </c>
      <c r="H563" s="83">
        <f t="shared" si="87"/>
        <v>-3041659339.4499998</v>
      </c>
      <c r="I563" s="83">
        <f t="shared" si="82"/>
        <v>-3923340561.4499998</v>
      </c>
      <c r="J563" s="83">
        <f t="shared" si="83"/>
        <v>-3041659339.4499998</v>
      </c>
      <c r="K563" s="83">
        <f t="shared" si="84"/>
        <v>0</v>
      </c>
      <c r="L563" s="150"/>
      <c r="M563" s="83">
        <v>0</v>
      </c>
      <c r="N563" s="83">
        <v>0</v>
      </c>
      <c r="O563" s="83">
        <v>0</v>
      </c>
      <c r="P563" s="83">
        <v>0</v>
      </c>
      <c r="Q563" s="83">
        <v>0</v>
      </c>
      <c r="R563" s="83">
        <v>0</v>
      </c>
      <c r="S563" s="83">
        <v>0</v>
      </c>
      <c r="T563" s="83">
        <v>0</v>
      </c>
      <c r="U563" s="83">
        <v>0</v>
      </c>
      <c r="V563" s="83">
        <v>0</v>
      </c>
      <c r="W563" s="83">
        <v>0</v>
      </c>
      <c r="X563" s="83">
        <v>0</v>
      </c>
      <c r="Y563" s="83">
        <v>0</v>
      </c>
      <c r="Z563" s="83">
        <v>0</v>
      </c>
      <c r="AA563" s="83">
        <v>0</v>
      </c>
      <c r="AB563" s="83">
        <v>0</v>
      </c>
      <c r="AC563" s="83">
        <v>0</v>
      </c>
      <c r="AD563" s="83">
        <v>0</v>
      </c>
      <c r="AE563" s="83">
        <v>0</v>
      </c>
      <c r="AF563" s="83">
        <v>0</v>
      </c>
      <c r="AG563" s="83">
        <v>0</v>
      </c>
      <c r="AH563" s="83">
        <v>0</v>
      </c>
      <c r="AI563" s="83">
        <v>0</v>
      </c>
      <c r="AJ563" s="83">
        <v>0</v>
      </c>
      <c r="AK563" s="83">
        <v>0</v>
      </c>
      <c r="AL563" s="83">
        <v>0</v>
      </c>
      <c r="AM563" s="83">
        <v>0</v>
      </c>
      <c r="AN563" s="83">
        <v>0</v>
      </c>
      <c r="AO563" s="83">
        <v>0</v>
      </c>
      <c r="AP563" s="83">
        <v>0</v>
      </c>
      <c r="AQ563" s="83">
        <v>0</v>
      </c>
      <c r="AR563" s="83">
        <v>0</v>
      </c>
      <c r="AS563" s="83">
        <v>0</v>
      </c>
      <c r="AT563" s="83">
        <v>0</v>
      </c>
      <c r="AU563" s="83">
        <v>0</v>
      </c>
      <c r="AV563" s="83">
        <v>0</v>
      </c>
      <c r="AW563" s="83">
        <v>-3923340561.4499998</v>
      </c>
      <c r="AX563" s="83">
        <v>-3923340561.4499998</v>
      </c>
      <c r="AY563" s="83">
        <v>-3923340561.4499998</v>
      </c>
      <c r="AZ563" s="83">
        <v>-3923340561.4499998</v>
      </c>
      <c r="BA563" s="83">
        <v>-3923340561.4499998</v>
      </c>
      <c r="BB563" s="83">
        <v>-3923340561.4499998</v>
      </c>
      <c r="BC563" s="83">
        <v>-3923340561.4499998</v>
      </c>
      <c r="BD563" s="83">
        <v>-3923340561.4499998</v>
      </c>
      <c r="BE563" s="83">
        <v>-3923340561.4499998</v>
      </c>
      <c r="BF563" s="83">
        <v>-3923340561.4499998</v>
      </c>
      <c r="BG563" s="83">
        <v>-3041659339.4499998</v>
      </c>
      <c r="BH563" s="83">
        <v>-3041659339.4499998</v>
      </c>
      <c r="BI563" s="83">
        <v>-3041659339.4499998</v>
      </c>
      <c r="BJ563" s="83">
        <v>-3041659339.4499998</v>
      </c>
      <c r="BK563" s="83">
        <v>-3041659339.4499998</v>
      </c>
      <c r="BL563" s="83">
        <v>-3041659339.4499998</v>
      </c>
      <c r="BM563" s="83">
        <v>-3041659339.4499998</v>
      </c>
      <c r="BN563" s="83">
        <v>-3041659339.4499998</v>
      </c>
      <c r="BO563" s="83">
        <v>-3041659339.4499998</v>
      </c>
      <c r="BP563" s="83">
        <v>-3041659339.4499998</v>
      </c>
      <c r="BQ563" s="83"/>
      <c r="BR563" s="83"/>
      <c r="BS563" s="83"/>
      <c r="BT563" s="83"/>
      <c r="BU563" s="180">
        <f>BL563-BK563</f>
        <v>0</v>
      </c>
      <c r="BV563" s="83"/>
      <c r="BW563" s="83"/>
      <c r="BX563" s="83"/>
      <c r="BY563" s="83"/>
      <c r="BZ563" s="83"/>
      <c r="CA563" s="83"/>
      <c r="CB563" s="83"/>
      <c r="CC563" s="83"/>
      <c r="CD563" s="83"/>
      <c r="CE563" s="83"/>
      <c r="CF563" s="83"/>
      <c r="CG563" s="83"/>
    </row>
    <row r="564" spans="1:85" s="112" customFormat="1" hidden="1" outlineLevel="3" x14ac:dyDescent="0.25">
      <c r="A564" s="111"/>
      <c r="B564" s="111">
        <f t="shared" si="86"/>
        <v>6</v>
      </c>
      <c r="C564" s="111" t="s">
        <v>1985</v>
      </c>
      <c r="D564" s="111" t="s">
        <v>1986</v>
      </c>
      <c r="E564" s="83"/>
      <c r="F564" s="83"/>
      <c r="G564" s="83"/>
      <c r="H564" s="83"/>
      <c r="I564" s="83">
        <f t="shared" si="82"/>
        <v>0</v>
      </c>
      <c r="J564" s="83">
        <f t="shared" si="83"/>
        <v>-5044651984.5600004</v>
      </c>
      <c r="K564" s="83"/>
      <c r="L564" s="150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83"/>
      <c r="AF564" s="83"/>
      <c r="AG564" s="83"/>
      <c r="AH564" s="83"/>
      <c r="AI564" s="83"/>
      <c r="AJ564" s="83"/>
      <c r="AK564" s="83"/>
      <c r="AL564" s="83"/>
      <c r="AM564" s="83"/>
      <c r="AN564" s="83"/>
      <c r="AO564" s="83"/>
      <c r="AP564" s="83"/>
      <c r="AQ564" s="83"/>
      <c r="AR564" s="83"/>
      <c r="AS564" s="83"/>
      <c r="AT564" s="83"/>
      <c r="AU564" s="83"/>
      <c r="AV564" s="83"/>
      <c r="AW564" s="83"/>
      <c r="AX564" s="83"/>
      <c r="AY564" s="83"/>
      <c r="AZ564" s="83"/>
      <c r="BA564" s="83"/>
      <c r="BB564" s="83"/>
      <c r="BC564" s="83"/>
      <c r="BD564" s="83"/>
      <c r="BE564" s="83"/>
      <c r="BF564" s="83"/>
      <c r="BG564" s="83"/>
      <c r="BH564" s="83"/>
      <c r="BI564" s="83">
        <v>-5044651984.5600004</v>
      </c>
      <c r="BJ564" s="83">
        <v>-5044651984.5600004</v>
      </c>
      <c r="BK564" s="83">
        <v>-5044651984.5600004</v>
      </c>
      <c r="BL564" s="83">
        <v>-5044651984.5600004</v>
      </c>
      <c r="BM564" s="83">
        <v>-5044651984.5600004</v>
      </c>
      <c r="BN564" s="83">
        <v>-5044651984.5600004</v>
      </c>
      <c r="BO564" s="83">
        <v>-5044651984.5600004</v>
      </c>
      <c r="BP564" s="83">
        <v>-5044651984.5600004</v>
      </c>
      <c r="BQ564" s="83"/>
      <c r="BR564" s="83"/>
      <c r="BS564" s="83"/>
      <c r="BT564" s="83"/>
      <c r="BV564" s="83"/>
      <c r="BW564" s="83"/>
      <c r="BX564" s="83"/>
      <c r="BY564" s="83"/>
      <c r="BZ564" s="83"/>
      <c r="CA564" s="83"/>
      <c r="CB564" s="83"/>
      <c r="CC564" s="83"/>
      <c r="CD564" s="83"/>
      <c r="CE564" s="83"/>
      <c r="CF564" s="83"/>
      <c r="CG564" s="83"/>
    </row>
    <row r="565" spans="1:85" hidden="1" outlineLevel="2" collapsed="1" x14ac:dyDescent="0.25">
      <c r="A565" s="103" t="s">
        <v>1753</v>
      </c>
      <c r="B565" s="103">
        <f t="shared" si="86"/>
        <v>4</v>
      </c>
      <c r="C565" s="103" t="s">
        <v>977</v>
      </c>
      <c r="D565" s="103" t="s">
        <v>978</v>
      </c>
      <c r="E565" s="104">
        <f t="shared" si="85"/>
        <v>0</v>
      </c>
      <c r="F565" s="104">
        <f t="shared" si="80"/>
        <v>-3429983129.5</v>
      </c>
      <c r="G565" s="104">
        <f t="shared" si="81"/>
        <v>-3429983129.5</v>
      </c>
      <c r="H565" s="104">
        <f t="shared" si="87"/>
        <v>-3429983129.5</v>
      </c>
      <c r="I565" s="104">
        <f t="shared" si="82"/>
        <v>-3429983129.5</v>
      </c>
      <c r="J565" s="104">
        <f t="shared" si="83"/>
        <v>-3429983129.5</v>
      </c>
      <c r="K565" s="104">
        <f t="shared" si="84"/>
        <v>0</v>
      </c>
      <c r="L565" s="150"/>
      <c r="M565" s="104">
        <v>0</v>
      </c>
      <c r="N565" s="104">
        <v>0</v>
      </c>
      <c r="O565" s="104">
        <v>0</v>
      </c>
      <c r="P565" s="104">
        <v>0</v>
      </c>
      <c r="Q565" s="104">
        <v>0</v>
      </c>
      <c r="R565" s="104">
        <v>0</v>
      </c>
      <c r="S565" s="104">
        <v>0</v>
      </c>
      <c r="T565" s="104">
        <v>0</v>
      </c>
      <c r="U565" s="104">
        <v>0</v>
      </c>
      <c r="V565" s="104">
        <v>0</v>
      </c>
      <c r="W565" s="104">
        <v>0</v>
      </c>
      <c r="X565" s="104">
        <v>0</v>
      </c>
      <c r="Y565" s="104">
        <v>-3429983129.5</v>
      </c>
      <c r="Z565" s="104">
        <v>-3429983129.5</v>
      </c>
      <c r="AA565" s="104">
        <v>-3429983129.5</v>
      </c>
      <c r="AB565" s="104">
        <v>-3429983129.5</v>
      </c>
      <c r="AC565" s="104">
        <v>-3429983129.5</v>
      </c>
      <c r="AD565" s="104">
        <v>-3429983129.5</v>
      </c>
      <c r="AE565" s="104">
        <v>-3429983129.5</v>
      </c>
      <c r="AF565" s="104">
        <v>-3429983129.5</v>
      </c>
      <c r="AG565" s="104">
        <v>-3429983129.5</v>
      </c>
      <c r="AH565" s="104">
        <v>-3429983129.5</v>
      </c>
      <c r="AI565" s="104">
        <v>-3429983129.5</v>
      </c>
      <c r="AJ565" s="104">
        <v>-3429983129.5</v>
      </c>
      <c r="AK565" s="104">
        <v>-3429983129.5</v>
      </c>
      <c r="AL565" s="104">
        <v>-3429983129.5</v>
      </c>
      <c r="AM565" s="104">
        <v>-3429983129.5</v>
      </c>
      <c r="AN565" s="104">
        <v>-3429983129.5</v>
      </c>
      <c r="AO565" s="104">
        <v>-3429983129.5</v>
      </c>
      <c r="AP565" s="104">
        <v>-3429983129.5</v>
      </c>
      <c r="AQ565" s="104">
        <v>-3429983129.5</v>
      </c>
      <c r="AR565" s="104">
        <v>-3429983129.5</v>
      </c>
      <c r="AS565" s="104">
        <v>-3429983129.5</v>
      </c>
      <c r="AT565" s="104">
        <v>-3429983129.5</v>
      </c>
      <c r="AU565" s="104">
        <v>-3429983129.5</v>
      </c>
      <c r="AV565" s="104">
        <v>-3429983129.5</v>
      </c>
      <c r="AW565" s="104">
        <v>-3429983129.5</v>
      </c>
      <c r="AX565" s="104">
        <v>-3429983129.5</v>
      </c>
      <c r="AY565" s="104">
        <v>-3429983129.5</v>
      </c>
      <c r="AZ565" s="104">
        <v>-3429983129.5</v>
      </c>
      <c r="BA565" s="104">
        <v>-3429983129.5</v>
      </c>
      <c r="BB565" s="104">
        <v>-3429983129.5</v>
      </c>
      <c r="BC565" s="104">
        <v>-3429983129.5</v>
      </c>
      <c r="BD565" s="104">
        <v>-3429983129.5</v>
      </c>
      <c r="BE565" s="104">
        <v>-3429983129.5</v>
      </c>
      <c r="BF565" s="104">
        <v>-3429983129.5</v>
      </c>
      <c r="BG565" s="104">
        <v>-3429983129.5</v>
      </c>
      <c r="BH565" s="104">
        <v>-3429983129.5</v>
      </c>
      <c r="BI565" s="104">
        <v>-3429983129.5</v>
      </c>
      <c r="BJ565" s="104">
        <v>-3429983129.5</v>
      </c>
      <c r="BK565" s="104">
        <v>-3429983129.5</v>
      </c>
      <c r="BL565" s="104">
        <v>-3429983129.5</v>
      </c>
      <c r="BM565" s="104">
        <v>-3429983129.5</v>
      </c>
      <c r="BN565" s="104">
        <v>-3429983129.5</v>
      </c>
      <c r="BO565" s="104">
        <v>-3429983129.5</v>
      </c>
      <c r="BP565" s="104">
        <v>-3429983129.5</v>
      </c>
      <c r="BQ565" s="104"/>
      <c r="BR565" s="104"/>
      <c r="BS565" s="104"/>
      <c r="BT565" s="104"/>
      <c r="BU565" s="24" t="s">
        <v>2007</v>
      </c>
      <c r="BV565" s="144"/>
      <c r="BW565" s="144"/>
      <c r="BX565" s="144"/>
      <c r="BY565" s="144"/>
      <c r="BZ565" s="144"/>
      <c r="CA565" s="144"/>
      <c r="CB565" s="144"/>
      <c r="CC565" s="144"/>
      <c r="CD565" s="144"/>
      <c r="CE565" s="144"/>
      <c r="CF565" s="144"/>
      <c r="CG565" s="144"/>
    </row>
    <row r="566" spans="1:85" hidden="1" outlineLevel="3" x14ac:dyDescent="0.25">
      <c r="A566" s="105" t="s">
        <v>1753</v>
      </c>
      <c r="B566" s="105">
        <f t="shared" si="86"/>
        <v>6</v>
      </c>
      <c r="C566" s="105" t="s">
        <v>979</v>
      </c>
      <c r="D566" s="105" t="s">
        <v>980</v>
      </c>
      <c r="E566" s="26">
        <f t="shared" si="85"/>
        <v>0</v>
      </c>
      <c r="F566" s="26">
        <f t="shared" si="80"/>
        <v>-4599972379.5</v>
      </c>
      <c r="G566" s="26">
        <f t="shared" si="81"/>
        <v>-4599972379.5</v>
      </c>
      <c r="H566" s="26">
        <f t="shared" si="87"/>
        <v>-4599972379.5</v>
      </c>
      <c r="I566" s="26">
        <f t="shared" si="82"/>
        <v>-4599972379.5</v>
      </c>
      <c r="J566" s="26">
        <f t="shared" si="83"/>
        <v>-4599972379.5</v>
      </c>
      <c r="K566" s="26">
        <f t="shared" si="84"/>
        <v>0</v>
      </c>
      <c r="L566" s="150"/>
      <c r="M566" s="26">
        <v>0</v>
      </c>
      <c r="N566" s="26">
        <v>0</v>
      </c>
      <c r="O566" s="26">
        <v>0</v>
      </c>
      <c r="P566" s="26">
        <v>0</v>
      </c>
      <c r="Q566" s="26">
        <v>0</v>
      </c>
      <c r="R566" s="26">
        <v>0</v>
      </c>
      <c r="S566" s="26">
        <v>0</v>
      </c>
      <c r="T566" s="26">
        <v>0</v>
      </c>
      <c r="U566" s="26">
        <v>0</v>
      </c>
      <c r="V566" s="26">
        <v>0</v>
      </c>
      <c r="W566" s="26">
        <v>0</v>
      </c>
      <c r="X566" s="26">
        <v>0</v>
      </c>
      <c r="Y566" s="26">
        <v>-4599972379.5</v>
      </c>
      <c r="Z566" s="26">
        <v>-4599972379.5</v>
      </c>
      <c r="AA566" s="26">
        <v>-4599972379.5</v>
      </c>
      <c r="AB566" s="26">
        <v>-4599972379.5</v>
      </c>
      <c r="AC566" s="26">
        <v>-4599972379.5</v>
      </c>
      <c r="AD566" s="26">
        <v>-4599972379.5</v>
      </c>
      <c r="AE566" s="26">
        <v>-4599972379.5</v>
      </c>
      <c r="AF566" s="26">
        <v>-4599972379.5</v>
      </c>
      <c r="AG566" s="26">
        <v>-4599972379.5</v>
      </c>
      <c r="AH566" s="26">
        <v>-4599972379.5</v>
      </c>
      <c r="AI566" s="26">
        <v>-4599972379.5</v>
      </c>
      <c r="AJ566" s="26">
        <v>-4599972379.5</v>
      </c>
      <c r="AK566" s="26">
        <v>-4599972379.5</v>
      </c>
      <c r="AL566" s="26">
        <v>-4599972379.5</v>
      </c>
      <c r="AM566" s="26">
        <v>-4599972379.5</v>
      </c>
      <c r="AN566" s="26">
        <v>-4599972379.5</v>
      </c>
      <c r="AO566" s="26">
        <v>-4599972379.5</v>
      </c>
      <c r="AP566" s="26">
        <v>-4599972379.5</v>
      </c>
      <c r="AQ566" s="26">
        <v>-4599972379.5</v>
      </c>
      <c r="AR566" s="26">
        <v>-4599972379.5</v>
      </c>
      <c r="AS566" s="26">
        <v>-4599972379.5</v>
      </c>
      <c r="AT566" s="26">
        <v>-4599972379.5</v>
      </c>
      <c r="AU566" s="26">
        <v>-4599972379.5</v>
      </c>
      <c r="AV566" s="26">
        <v>-4599972379.5</v>
      </c>
      <c r="AW566" s="26">
        <v>-4599972379.5</v>
      </c>
      <c r="AX566" s="26">
        <v>-4599972379.5</v>
      </c>
      <c r="AY566" s="26">
        <v>-4599972379.5</v>
      </c>
      <c r="AZ566" s="26">
        <v>-4599972379.5</v>
      </c>
      <c r="BA566" s="26">
        <v>-4599972379.5</v>
      </c>
      <c r="BB566" s="26">
        <v>-4599972379.5</v>
      </c>
      <c r="BC566" s="26">
        <v>-4599972379.5</v>
      </c>
      <c r="BD566" s="26">
        <v>-4599972379.5</v>
      </c>
      <c r="BE566" s="26">
        <v>-4599972379.5</v>
      </c>
      <c r="BF566" s="26">
        <v>-4599972379.5</v>
      </c>
      <c r="BG566" s="26">
        <v>-4599972379.5</v>
      </c>
      <c r="BH566" s="26">
        <v>-4599972379.5</v>
      </c>
      <c r="BI566" s="26">
        <v>-4599972379.5</v>
      </c>
      <c r="BJ566" s="26">
        <v>-4599972379.5</v>
      </c>
      <c r="BK566" s="26">
        <v>-4599972379.5</v>
      </c>
      <c r="BL566" s="26">
        <v>-4599972379.5</v>
      </c>
      <c r="BM566" s="26">
        <v>-4599972379.5</v>
      </c>
      <c r="BN566" s="26">
        <v>-4599972379.5</v>
      </c>
      <c r="BO566" s="26">
        <v>-4599972379.5</v>
      </c>
      <c r="BP566" s="26">
        <v>-4599972379.5</v>
      </c>
      <c r="BQ566" s="26"/>
      <c r="BR566" s="26"/>
      <c r="BS566" s="26"/>
      <c r="BT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</row>
    <row r="567" spans="1:85" hidden="1" outlineLevel="3" x14ac:dyDescent="0.25">
      <c r="A567" s="106" t="s">
        <v>1753</v>
      </c>
      <c r="B567" s="106">
        <f t="shared" si="86"/>
        <v>8</v>
      </c>
      <c r="C567" s="106" t="s">
        <v>981</v>
      </c>
      <c r="D567" s="106" t="s">
        <v>982</v>
      </c>
      <c r="E567" s="107">
        <f t="shared" si="85"/>
        <v>0</v>
      </c>
      <c r="F567" s="107">
        <f t="shared" si="80"/>
        <v>45413572</v>
      </c>
      <c r="G567" s="107">
        <f t="shared" si="81"/>
        <v>45413572</v>
      </c>
      <c r="H567" s="108">
        <f t="shared" si="87"/>
        <v>45413572</v>
      </c>
      <c r="I567" s="108">
        <f t="shared" si="82"/>
        <v>45413572</v>
      </c>
      <c r="J567" s="108">
        <f t="shared" si="83"/>
        <v>45413572</v>
      </c>
      <c r="K567" s="108">
        <f t="shared" si="84"/>
        <v>0</v>
      </c>
      <c r="L567" s="150"/>
      <c r="M567" s="108">
        <v>0</v>
      </c>
      <c r="N567" s="108">
        <v>0</v>
      </c>
      <c r="O567" s="108">
        <v>0</v>
      </c>
      <c r="P567" s="108">
        <v>0</v>
      </c>
      <c r="Q567" s="108">
        <v>0</v>
      </c>
      <c r="R567" s="108">
        <v>0</v>
      </c>
      <c r="S567" s="108">
        <v>0</v>
      </c>
      <c r="T567" s="108">
        <v>0</v>
      </c>
      <c r="U567" s="108">
        <v>0</v>
      </c>
      <c r="V567" s="108">
        <v>0</v>
      </c>
      <c r="W567" s="108">
        <v>0</v>
      </c>
      <c r="X567" s="108">
        <v>0</v>
      </c>
      <c r="Y567" s="108">
        <v>45413572</v>
      </c>
      <c r="Z567" s="108">
        <v>45413572</v>
      </c>
      <c r="AA567" s="108">
        <v>45413572</v>
      </c>
      <c r="AB567" s="108">
        <v>45413572</v>
      </c>
      <c r="AC567" s="108">
        <v>45413572</v>
      </c>
      <c r="AD567" s="108">
        <v>45413572</v>
      </c>
      <c r="AE567" s="108">
        <v>45413572</v>
      </c>
      <c r="AF567" s="108">
        <v>45413572</v>
      </c>
      <c r="AG567" s="108">
        <v>45413572</v>
      </c>
      <c r="AH567" s="108">
        <v>45413572</v>
      </c>
      <c r="AI567" s="108">
        <v>45413572</v>
      </c>
      <c r="AJ567" s="108">
        <v>45413572</v>
      </c>
      <c r="AK567" s="108">
        <v>45413572</v>
      </c>
      <c r="AL567" s="108">
        <v>45413572</v>
      </c>
      <c r="AM567" s="108">
        <v>45413572</v>
      </c>
      <c r="AN567" s="108">
        <v>45413572</v>
      </c>
      <c r="AO567" s="108">
        <v>45413572</v>
      </c>
      <c r="AP567" s="108">
        <v>45413572</v>
      </c>
      <c r="AQ567" s="108">
        <v>45413572</v>
      </c>
      <c r="AR567" s="108">
        <v>45413572</v>
      </c>
      <c r="AS567" s="108">
        <v>45413572</v>
      </c>
      <c r="AT567" s="108">
        <v>45413572</v>
      </c>
      <c r="AU567" s="108">
        <v>45413572</v>
      </c>
      <c r="AV567" s="108">
        <v>45413572</v>
      </c>
      <c r="AW567" s="108">
        <v>45413572</v>
      </c>
      <c r="AX567" s="108">
        <v>45413572</v>
      </c>
      <c r="AY567" s="108">
        <v>45413572</v>
      </c>
      <c r="AZ567" s="108">
        <v>45413572</v>
      </c>
      <c r="BA567" s="108">
        <v>45413572</v>
      </c>
      <c r="BB567" s="108">
        <v>45413572</v>
      </c>
      <c r="BC567" s="108">
        <v>45413572</v>
      </c>
      <c r="BD567" s="108">
        <v>45413572</v>
      </c>
      <c r="BE567" s="108">
        <v>45413572</v>
      </c>
      <c r="BF567" s="108">
        <v>45413572</v>
      </c>
      <c r="BG567" s="108">
        <v>45413572</v>
      </c>
      <c r="BH567" s="108">
        <v>45413572</v>
      </c>
      <c r="BI567" s="108">
        <v>45413572</v>
      </c>
      <c r="BJ567" s="108">
        <v>45413572</v>
      </c>
      <c r="BK567" s="108">
        <v>45413572</v>
      </c>
      <c r="BL567" s="108">
        <v>45413572</v>
      </c>
      <c r="BM567" s="108">
        <v>45413572</v>
      </c>
      <c r="BN567" s="108">
        <v>45413572</v>
      </c>
      <c r="BO567" s="108">
        <v>45413572</v>
      </c>
      <c r="BP567" s="108">
        <v>45413572</v>
      </c>
      <c r="BQ567" s="108"/>
      <c r="BR567" s="108"/>
      <c r="BS567" s="108"/>
      <c r="BT567" s="108"/>
      <c r="BV567" s="108"/>
      <c r="BW567" s="108"/>
      <c r="BX567" s="108"/>
      <c r="BY567" s="108"/>
      <c r="BZ567" s="108"/>
      <c r="CA567" s="108"/>
      <c r="CB567" s="108"/>
      <c r="CC567" s="108"/>
      <c r="CD567" s="108"/>
      <c r="CE567" s="108"/>
      <c r="CF567" s="108"/>
      <c r="CG567" s="108"/>
    </row>
    <row r="568" spans="1:85" hidden="1" outlineLevel="3" x14ac:dyDescent="0.25">
      <c r="A568" s="106" t="s">
        <v>1753</v>
      </c>
      <c r="B568" s="106">
        <f t="shared" si="86"/>
        <v>8</v>
      </c>
      <c r="C568" s="106" t="s">
        <v>983</v>
      </c>
      <c r="D568" s="106" t="s">
        <v>984</v>
      </c>
      <c r="E568" s="107">
        <f t="shared" si="85"/>
        <v>0</v>
      </c>
      <c r="F568" s="107">
        <f t="shared" si="80"/>
        <v>26227248</v>
      </c>
      <c r="G568" s="107">
        <f t="shared" si="81"/>
        <v>26227248</v>
      </c>
      <c r="H568" s="108">
        <f t="shared" si="87"/>
        <v>26227248</v>
      </c>
      <c r="I568" s="108">
        <f t="shared" si="82"/>
        <v>26227248</v>
      </c>
      <c r="J568" s="108">
        <f t="shared" si="83"/>
        <v>26227248</v>
      </c>
      <c r="K568" s="108">
        <f t="shared" si="84"/>
        <v>0</v>
      </c>
      <c r="L568" s="150"/>
      <c r="M568" s="108">
        <v>0</v>
      </c>
      <c r="N568" s="108">
        <v>0</v>
      </c>
      <c r="O568" s="108">
        <v>0</v>
      </c>
      <c r="P568" s="108">
        <v>0</v>
      </c>
      <c r="Q568" s="108">
        <v>0</v>
      </c>
      <c r="R568" s="108">
        <v>0</v>
      </c>
      <c r="S568" s="108">
        <v>0</v>
      </c>
      <c r="T568" s="108">
        <v>0</v>
      </c>
      <c r="U568" s="108">
        <v>0</v>
      </c>
      <c r="V568" s="108">
        <v>0</v>
      </c>
      <c r="W568" s="108">
        <v>0</v>
      </c>
      <c r="X568" s="108">
        <v>0</v>
      </c>
      <c r="Y568" s="108">
        <v>26227248</v>
      </c>
      <c r="Z568" s="108">
        <v>26227248</v>
      </c>
      <c r="AA568" s="108">
        <v>26227248</v>
      </c>
      <c r="AB568" s="108">
        <v>26227248</v>
      </c>
      <c r="AC568" s="108">
        <v>26227248</v>
      </c>
      <c r="AD568" s="108">
        <v>26227248</v>
      </c>
      <c r="AE568" s="108">
        <v>26227248</v>
      </c>
      <c r="AF568" s="108">
        <v>26227248</v>
      </c>
      <c r="AG568" s="108">
        <v>26227248</v>
      </c>
      <c r="AH568" s="108">
        <v>26227248</v>
      </c>
      <c r="AI568" s="108">
        <v>26227248</v>
      </c>
      <c r="AJ568" s="108">
        <v>26227248</v>
      </c>
      <c r="AK568" s="108">
        <v>26227248</v>
      </c>
      <c r="AL568" s="108">
        <v>26227248</v>
      </c>
      <c r="AM568" s="108">
        <v>26227248</v>
      </c>
      <c r="AN568" s="108">
        <v>26227248</v>
      </c>
      <c r="AO568" s="108">
        <v>26227248</v>
      </c>
      <c r="AP568" s="108">
        <v>26227248</v>
      </c>
      <c r="AQ568" s="108">
        <v>26227248</v>
      </c>
      <c r="AR568" s="108">
        <v>26227248</v>
      </c>
      <c r="AS568" s="108">
        <v>26227248</v>
      </c>
      <c r="AT568" s="108">
        <v>26227248</v>
      </c>
      <c r="AU568" s="108">
        <v>26227248</v>
      </c>
      <c r="AV568" s="108">
        <v>26227248</v>
      </c>
      <c r="AW568" s="108">
        <v>26227248</v>
      </c>
      <c r="AX568" s="108">
        <v>26227248</v>
      </c>
      <c r="AY568" s="108">
        <v>26227248</v>
      </c>
      <c r="AZ568" s="108">
        <v>26227248</v>
      </c>
      <c r="BA568" s="108">
        <v>26227248</v>
      </c>
      <c r="BB568" s="108">
        <v>26227248</v>
      </c>
      <c r="BC568" s="108">
        <v>26227248</v>
      </c>
      <c r="BD568" s="108">
        <v>26227248</v>
      </c>
      <c r="BE568" s="108">
        <v>26227248</v>
      </c>
      <c r="BF568" s="108">
        <v>26227248</v>
      </c>
      <c r="BG568" s="108">
        <v>26227248</v>
      </c>
      <c r="BH568" s="108">
        <v>26227248</v>
      </c>
      <c r="BI568" s="108">
        <v>26227248</v>
      </c>
      <c r="BJ568" s="108">
        <v>26227248</v>
      </c>
      <c r="BK568" s="108">
        <v>26227248</v>
      </c>
      <c r="BL568" s="108">
        <v>26227248</v>
      </c>
      <c r="BM568" s="108">
        <v>26227248</v>
      </c>
      <c r="BN568" s="108">
        <v>26227248</v>
      </c>
      <c r="BO568" s="108">
        <v>26227248</v>
      </c>
      <c r="BP568" s="108">
        <v>26227248</v>
      </c>
      <c r="BQ568" s="108"/>
      <c r="BR568" s="108"/>
      <c r="BS568" s="108"/>
      <c r="BT568" s="108"/>
      <c r="BV568" s="108"/>
      <c r="BW568" s="108"/>
      <c r="BX568" s="108"/>
      <c r="BY568" s="108"/>
      <c r="BZ568" s="108"/>
      <c r="CA568" s="108"/>
      <c r="CB568" s="108"/>
      <c r="CC568" s="108"/>
      <c r="CD568" s="108"/>
      <c r="CE568" s="108"/>
      <c r="CF568" s="108"/>
      <c r="CG568" s="108"/>
    </row>
    <row r="569" spans="1:85" hidden="1" outlineLevel="3" x14ac:dyDescent="0.25">
      <c r="A569" s="106" t="s">
        <v>1753</v>
      </c>
      <c r="B569" s="106">
        <f t="shared" si="86"/>
        <v>8</v>
      </c>
      <c r="C569" s="106" t="s">
        <v>985</v>
      </c>
      <c r="D569" s="106" t="s">
        <v>986</v>
      </c>
      <c r="E569" s="107">
        <f t="shared" si="85"/>
        <v>0</v>
      </c>
      <c r="F569" s="107">
        <f t="shared" si="80"/>
        <v>-14451099</v>
      </c>
      <c r="G569" s="107">
        <f t="shared" si="81"/>
        <v>-14451099</v>
      </c>
      <c r="H569" s="108">
        <f t="shared" si="87"/>
        <v>-14451099</v>
      </c>
      <c r="I569" s="108">
        <f t="shared" si="82"/>
        <v>-14451099</v>
      </c>
      <c r="J569" s="108">
        <f t="shared" si="83"/>
        <v>-14451099</v>
      </c>
      <c r="K569" s="108">
        <f t="shared" si="84"/>
        <v>0</v>
      </c>
      <c r="L569" s="150"/>
      <c r="M569" s="108">
        <v>0</v>
      </c>
      <c r="N569" s="108">
        <v>0</v>
      </c>
      <c r="O569" s="108">
        <v>0</v>
      </c>
      <c r="P569" s="108">
        <v>0</v>
      </c>
      <c r="Q569" s="108">
        <v>0</v>
      </c>
      <c r="R569" s="108">
        <v>0</v>
      </c>
      <c r="S569" s="108">
        <v>0</v>
      </c>
      <c r="T569" s="108">
        <v>0</v>
      </c>
      <c r="U569" s="108">
        <v>0</v>
      </c>
      <c r="V569" s="108">
        <v>0</v>
      </c>
      <c r="W569" s="108">
        <v>0</v>
      </c>
      <c r="X569" s="108">
        <v>0</v>
      </c>
      <c r="Y569" s="108">
        <v>-14451099</v>
      </c>
      <c r="Z569" s="108">
        <v>-14451099</v>
      </c>
      <c r="AA569" s="108">
        <v>-14451099</v>
      </c>
      <c r="AB569" s="108">
        <v>-14451099</v>
      </c>
      <c r="AC569" s="108">
        <v>-14451099</v>
      </c>
      <c r="AD569" s="108">
        <v>-14451099</v>
      </c>
      <c r="AE569" s="108">
        <v>-14451099</v>
      </c>
      <c r="AF569" s="108">
        <v>-14451099</v>
      </c>
      <c r="AG569" s="108">
        <v>-14451099</v>
      </c>
      <c r="AH569" s="108">
        <v>-14451099</v>
      </c>
      <c r="AI569" s="108">
        <v>-14451099</v>
      </c>
      <c r="AJ569" s="108">
        <v>-14451099</v>
      </c>
      <c r="AK569" s="108">
        <v>-14451099</v>
      </c>
      <c r="AL569" s="108">
        <v>-14451099</v>
      </c>
      <c r="AM569" s="108">
        <v>-14451099</v>
      </c>
      <c r="AN569" s="108">
        <v>-14451099</v>
      </c>
      <c r="AO569" s="108">
        <v>-14451099</v>
      </c>
      <c r="AP569" s="108">
        <v>-14451099</v>
      </c>
      <c r="AQ569" s="108">
        <v>-14451099</v>
      </c>
      <c r="AR569" s="108">
        <v>-14451099</v>
      </c>
      <c r="AS569" s="108">
        <v>-14451099</v>
      </c>
      <c r="AT569" s="108">
        <v>-14451099</v>
      </c>
      <c r="AU569" s="108">
        <v>-14451099</v>
      </c>
      <c r="AV569" s="108">
        <v>-14451099</v>
      </c>
      <c r="AW569" s="108">
        <v>-14451099</v>
      </c>
      <c r="AX569" s="108">
        <v>-14451099</v>
      </c>
      <c r="AY569" s="108">
        <v>-14451099</v>
      </c>
      <c r="AZ569" s="108">
        <v>-14451099</v>
      </c>
      <c r="BA569" s="108">
        <v>-14451099</v>
      </c>
      <c r="BB569" s="108">
        <v>-14451099</v>
      </c>
      <c r="BC569" s="108">
        <v>-14451099</v>
      </c>
      <c r="BD569" s="108">
        <v>-14451099</v>
      </c>
      <c r="BE569" s="108">
        <v>-14451099</v>
      </c>
      <c r="BF569" s="108">
        <v>-14451099</v>
      </c>
      <c r="BG569" s="108">
        <v>-14451099</v>
      </c>
      <c r="BH569" s="108">
        <v>-14451099</v>
      </c>
      <c r="BI569" s="108">
        <v>-14451099</v>
      </c>
      <c r="BJ569" s="108">
        <v>-14451099</v>
      </c>
      <c r="BK569" s="108">
        <v>-14451099</v>
      </c>
      <c r="BL569" s="108">
        <v>-14451099</v>
      </c>
      <c r="BM569" s="108">
        <v>-14451099</v>
      </c>
      <c r="BN569" s="108">
        <v>-14451099</v>
      </c>
      <c r="BO569" s="108">
        <v>-14451099</v>
      </c>
      <c r="BP569" s="108">
        <v>-14451099</v>
      </c>
      <c r="BQ569" s="108"/>
      <c r="BR569" s="108"/>
      <c r="BS569" s="108"/>
      <c r="BT569" s="108"/>
      <c r="BV569" s="108"/>
      <c r="BW569" s="108"/>
      <c r="BX569" s="108"/>
      <c r="BY569" s="108"/>
      <c r="BZ569" s="108"/>
      <c r="CA569" s="108"/>
      <c r="CB569" s="108"/>
      <c r="CC569" s="108"/>
      <c r="CD569" s="108"/>
      <c r="CE569" s="108"/>
      <c r="CF569" s="108"/>
      <c r="CG569" s="108"/>
    </row>
    <row r="570" spans="1:85" hidden="1" outlineLevel="3" x14ac:dyDescent="0.25">
      <c r="A570" s="106" t="s">
        <v>1753</v>
      </c>
      <c r="B570" s="106">
        <f t="shared" si="86"/>
        <v>8</v>
      </c>
      <c r="C570" s="106" t="s">
        <v>987</v>
      </c>
      <c r="D570" s="106" t="s">
        <v>988</v>
      </c>
      <c r="E570" s="107">
        <f t="shared" si="85"/>
        <v>0</v>
      </c>
      <c r="F570" s="107">
        <f t="shared" si="80"/>
        <v>0</v>
      </c>
      <c r="G570" s="107">
        <f t="shared" si="81"/>
        <v>0</v>
      </c>
      <c r="H570" s="108">
        <f t="shared" si="87"/>
        <v>0</v>
      </c>
      <c r="I570" s="108">
        <f t="shared" si="82"/>
        <v>0</v>
      </c>
      <c r="J570" s="108">
        <f t="shared" si="83"/>
        <v>0</v>
      </c>
      <c r="K570" s="108">
        <f t="shared" si="84"/>
        <v>0</v>
      </c>
      <c r="L570" s="150"/>
      <c r="M570" s="108">
        <v>0</v>
      </c>
      <c r="N570" s="108">
        <v>0</v>
      </c>
      <c r="O570" s="108">
        <v>0</v>
      </c>
      <c r="P570" s="108">
        <v>0</v>
      </c>
      <c r="Q570" s="108">
        <v>0</v>
      </c>
      <c r="R570" s="108">
        <v>0</v>
      </c>
      <c r="S570" s="108">
        <v>0</v>
      </c>
      <c r="T570" s="108">
        <v>0</v>
      </c>
      <c r="U570" s="108">
        <v>0</v>
      </c>
      <c r="V570" s="108">
        <v>0</v>
      </c>
      <c r="W570" s="108">
        <v>0</v>
      </c>
      <c r="X570" s="108">
        <v>0</v>
      </c>
      <c r="Y570" s="108">
        <v>0</v>
      </c>
      <c r="Z570" s="108">
        <v>0</v>
      </c>
      <c r="AA570" s="108">
        <v>0</v>
      </c>
      <c r="AB570" s="108">
        <v>0</v>
      </c>
      <c r="AC570" s="108">
        <v>0</v>
      </c>
      <c r="AD570" s="108">
        <v>0</v>
      </c>
      <c r="AE570" s="108">
        <v>0</v>
      </c>
      <c r="AF570" s="108">
        <v>0</v>
      </c>
      <c r="AG570" s="108">
        <v>0</v>
      </c>
      <c r="AH570" s="108">
        <v>0</v>
      </c>
      <c r="AI570" s="108">
        <v>0</v>
      </c>
      <c r="AJ570" s="108">
        <v>0</v>
      </c>
      <c r="AK570" s="108">
        <v>0</v>
      </c>
      <c r="AL570" s="108">
        <v>0</v>
      </c>
      <c r="AM570" s="108">
        <v>0</v>
      </c>
      <c r="AN570" s="108">
        <v>0</v>
      </c>
      <c r="AO570" s="108">
        <v>0</v>
      </c>
      <c r="AP570" s="108">
        <v>0</v>
      </c>
      <c r="AQ570" s="108">
        <v>0</v>
      </c>
      <c r="AR570" s="108">
        <v>0</v>
      </c>
      <c r="AS570" s="108">
        <v>0</v>
      </c>
      <c r="AT570" s="108">
        <v>0</v>
      </c>
      <c r="AU570" s="108">
        <v>0</v>
      </c>
      <c r="AV570" s="108">
        <v>0</v>
      </c>
      <c r="AW570" s="108">
        <v>0</v>
      </c>
      <c r="AX570" s="108">
        <v>0</v>
      </c>
      <c r="AY570" s="108">
        <v>0</v>
      </c>
      <c r="AZ570" s="108">
        <v>0</v>
      </c>
      <c r="BA570" s="108">
        <v>0</v>
      </c>
      <c r="BB570" s="108">
        <v>0</v>
      </c>
      <c r="BC570" s="108">
        <v>0</v>
      </c>
      <c r="BD570" s="108">
        <v>0</v>
      </c>
      <c r="BE570" s="108">
        <v>0</v>
      </c>
      <c r="BF570" s="108">
        <v>0</v>
      </c>
      <c r="BG570" s="108">
        <v>0</v>
      </c>
      <c r="BH570" s="108">
        <v>0</v>
      </c>
      <c r="BI570" s="108">
        <v>0</v>
      </c>
      <c r="BJ570" s="108">
        <v>0</v>
      </c>
      <c r="BK570" s="108">
        <v>0</v>
      </c>
      <c r="BL570" s="108">
        <v>0</v>
      </c>
      <c r="BM570" s="108">
        <v>0</v>
      </c>
      <c r="BN570" s="108">
        <v>0</v>
      </c>
      <c r="BO570" s="108">
        <v>0</v>
      </c>
      <c r="BP570" s="108">
        <v>0</v>
      </c>
      <c r="BQ570" s="108"/>
      <c r="BR570" s="108"/>
      <c r="BS570" s="108"/>
      <c r="BT570" s="108"/>
      <c r="BV570" s="108"/>
      <c r="BW570" s="108"/>
      <c r="BX570" s="108"/>
      <c r="BY570" s="108"/>
      <c r="BZ570" s="108"/>
      <c r="CA570" s="108"/>
      <c r="CB570" s="108"/>
      <c r="CC570" s="108"/>
      <c r="CD570" s="108"/>
      <c r="CE570" s="108"/>
      <c r="CF570" s="108"/>
      <c r="CG570" s="108"/>
    </row>
    <row r="571" spans="1:85" hidden="1" outlineLevel="3" x14ac:dyDescent="0.25">
      <c r="A571" s="106" t="s">
        <v>1753</v>
      </c>
      <c r="B571" s="106">
        <f t="shared" si="86"/>
        <v>8</v>
      </c>
      <c r="C571" s="106" t="s">
        <v>989</v>
      </c>
      <c r="D571" s="106" t="s">
        <v>990</v>
      </c>
      <c r="E571" s="107">
        <f t="shared" si="85"/>
        <v>0</v>
      </c>
      <c r="F571" s="107">
        <f t="shared" si="80"/>
        <v>-1486199250</v>
      </c>
      <c r="G571" s="107">
        <f t="shared" si="81"/>
        <v>-1486199250</v>
      </c>
      <c r="H571" s="108">
        <f t="shared" si="87"/>
        <v>-1486199250</v>
      </c>
      <c r="I571" s="108">
        <f t="shared" si="82"/>
        <v>-1486199250</v>
      </c>
      <c r="J571" s="108">
        <f t="shared" si="83"/>
        <v>-1486199250</v>
      </c>
      <c r="K571" s="108">
        <f t="shared" si="84"/>
        <v>0</v>
      </c>
      <c r="L571" s="150"/>
      <c r="M571" s="108">
        <v>0</v>
      </c>
      <c r="N571" s="108">
        <v>0</v>
      </c>
      <c r="O571" s="108">
        <v>0</v>
      </c>
      <c r="P571" s="108">
        <v>0</v>
      </c>
      <c r="Q571" s="108">
        <v>0</v>
      </c>
      <c r="R571" s="108">
        <v>0</v>
      </c>
      <c r="S571" s="108">
        <v>0</v>
      </c>
      <c r="T571" s="108">
        <v>0</v>
      </c>
      <c r="U571" s="108">
        <v>0</v>
      </c>
      <c r="V571" s="108">
        <v>0</v>
      </c>
      <c r="W571" s="108">
        <v>0</v>
      </c>
      <c r="X571" s="108">
        <v>0</v>
      </c>
      <c r="Y571" s="108">
        <v>-1486199250</v>
      </c>
      <c r="Z571" s="108">
        <v>-1486199250</v>
      </c>
      <c r="AA571" s="108">
        <v>-1486199250</v>
      </c>
      <c r="AB571" s="108">
        <v>-1486199250</v>
      </c>
      <c r="AC571" s="108">
        <v>-1486199250</v>
      </c>
      <c r="AD571" s="108">
        <v>-1486199250</v>
      </c>
      <c r="AE571" s="108">
        <v>-1486199250</v>
      </c>
      <c r="AF571" s="108">
        <v>-1486199250</v>
      </c>
      <c r="AG571" s="108">
        <v>-1486199250</v>
      </c>
      <c r="AH571" s="108">
        <v>-1486199250</v>
      </c>
      <c r="AI571" s="108">
        <v>-1486199250</v>
      </c>
      <c r="AJ571" s="108">
        <v>-1486199250</v>
      </c>
      <c r="AK571" s="108">
        <v>-1486199250</v>
      </c>
      <c r="AL571" s="108">
        <v>-1486199250</v>
      </c>
      <c r="AM571" s="108">
        <v>-1486199250</v>
      </c>
      <c r="AN571" s="108">
        <v>-1486199250</v>
      </c>
      <c r="AO571" s="108">
        <v>-1486199250</v>
      </c>
      <c r="AP571" s="108">
        <v>-1486199250</v>
      </c>
      <c r="AQ571" s="108">
        <v>-1486199250</v>
      </c>
      <c r="AR571" s="108">
        <v>-1486199250</v>
      </c>
      <c r="AS571" s="108">
        <v>-1486199250</v>
      </c>
      <c r="AT571" s="108">
        <v>-1486199250</v>
      </c>
      <c r="AU571" s="108">
        <v>-1486199250</v>
      </c>
      <c r="AV571" s="108">
        <v>-1486199250</v>
      </c>
      <c r="AW571" s="108">
        <v>-1486199250</v>
      </c>
      <c r="AX571" s="108">
        <v>-1486199250</v>
      </c>
      <c r="AY571" s="108">
        <v>-1486199250</v>
      </c>
      <c r="AZ571" s="108">
        <v>-1486199250</v>
      </c>
      <c r="BA571" s="108">
        <v>-1486199250</v>
      </c>
      <c r="BB571" s="108">
        <v>-1486199250</v>
      </c>
      <c r="BC571" s="108">
        <v>-1486199250</v>
      </c>
      <c r="BD571" s="108">
        <v>-1486199250</v>
      </c>
      <c r="BE571" s="108">
        <v>-1486199250</v>
      </c>
      <c r="BF571" s="108">
        <v>-1486199250</v>
      </c>
      <c r="BG571" s="108">
        <v>-1486199250</v>
      </c>
      <c r="BH571" s="108">
        <v>-1486199250</v>
      </c>
      <c r="BI571" s="108">
        <v>-1486199250</v>
      </c>
      <c r="BJ571" s="108">
        <v>-1486199250</v>
      </c>
      <c r="BK571" s="108">
        <v>-1486199250</v>
      </c>
      <c r="BL571" s="108">
        <v>-1486199250</v>
      </c>
      <c r="BM571" s="108">
        <v>-1486199250</v>
      </c>
      <c r="BN571" s="108">
        <v>-1486199250</v>
      </c>
      <c r="BO571" s="108">
        <v>-1486199250</v>
      </c>
      <c r="BP571" s="108">
        <v>-1486199250</v>
      </c>
      <c r="BQ571" s="108"/>
      <c r="BR571" s="108"/>
      <c r="BS571" s="108"/>
      <c r="BT571" s="108"/>
      <c r="BV571" s="108"/>
      <c r="BW571" s="108"/>
      <c r="BX571" s="108"/>
      <c r="BY571" s="108"/>
      <c r="BZ571" s="108"/>
      <c r="CA571" s="108"/>
      <c r="CB571" s="108"/>
      <c r="CC571" s="108"/>
      <c r="CD571" s="108"/>
      <c r="CE571" s="108"/>
      <c r="CF571" s="108"/>
      <c r="CG571" s="108"/>
    </row>
    <row r="572" spans="1:85" hidden="1" outlineLevel="3" x14ac:dyDescent="0.25">
      <c r="A572" s="106" t="s">
        <v>1753</v>
      </c>
      <c r="B572" s="106">
        <f t="shared" si="86"/>
        <v>8</v>
      </c>
      <c r="C572" s="106" t="s">
        <v>991</v>
      </c>
      <c r="D572" s="106" t="s">
        <v>992</v>
      </c>
      <c r="E572" s="107">
        <f t="shared" si="85"/>
        <v>0</v>
      </c>
      <c r="F572" s="107">
        <f t="shared" si="80"/>
        <v>-1984884526</v>
      </c>
      <c r="G572" s="107">
        <f t="shared" si="81"/>
        <v>-1984884526</v>
      </c>
      <c r="H572" s="108">
        <f t="shared" si="87"/>
        <v>-1984884526</v>
      </c>
      <c r="I572" s="108">
        <f t="shared" si="82"/>
        <v>-1984884526</v>
      </c>
      <c r="J572" s="108">
        <f t="shared" si="83"/>
        <v>-1984884526</v>
      </c>
      <c r="K572" s="108">
        <f t="shared" si="84"/>
        <v>0</v>
      </c>
      <c r="L572" s="150"/>
      <c r="M572" s="108">
        <v>0</v>
      </c>
      <c r="N572" s="108">
        <v>0</v>
      </c>
      <c r="O572" s="108">
        <v>0</v>
      </c>
      <c r="P572" s="108">
        <v>0</v>
      </c>
      <c r="Q572" s="108">
        <v>0</v>
      </c>
      <c r="R572" s="108">
        <v>0</v>
      </c>
      <c r="S572" s="108">
        <v>0</v>
      </c>
      <c r="T572" s="108">
        <v>0</v>
      </c>
      <c r="U572" s="108">
        <v>0</v>
      </c>
      <c r="V572" s="108">
        <v>0</v>
      </c>
      <c r="W572" s="108">
        <v>0</v>
      </c>
      <c r="X572" s="108">
        <v>0</v>
      </c>
      <c r="Y572" s="108">
        <v>-1984884526</v>
      </c>
      <c r="Z572" s="108">
        <v>-1984884526</v>
      </c>
      <c r="AA572" s="108">
        <v>-1984884526</v>
      </c>
      <c r="AB572" s="108">
        <v>-1984884526</v>
      </c>
      <c r="AC572" s="108">
        <v>-1984884526</v>
      </c>
      <c r="AD572" s="108">
        <v>-1984884526</v>
      </c>
      <c r="AE572" s="108">
        <v>-1984884526</v>
      </c>
      <c r="AF572" s="108">
        <v>-1984884526</v>
      </c>
      <c r="AG572" s="108">
        <v>-1984884526</v>
      </c>
      <c r="AH572" s="108">
        <v>-1984884526</v>
      </c>
      <c r="AI572" s="108">
        <v>-1984884526</v>
      </c>
      <c r="AJ572" s="108">
        <v>-1984884526</v>
      </c>
      <c r="AK572" s="108">
        <v>-1984884526</v>
      </c>
      <c r="AL572" s="108">
        <v>-1984884526</v>
      </c>
      <c r="AM572" s="108">
        <v>-1984884526</v>
      </c>
      <c r="AN572" s="108">
        <v>-1984884526</v>
      </c>
      <c r="AO572" s="108">
        <v>-1984884526</v>
      </c>
      <c r="AP572" s="108">
        <v>-1984884526</v>
      </c>
      <c r="AQ572" s="108">
        <v>-1984884526</v>
      </c>
      <c r="AR572" s="108">
        <v>-1984884526</v>
      </c>
      <c r="AS572" s="108">
        <v>-1984884526</v>
      </c>
      <c r="AT572" s="108">
        <v>-1984884526</v>
      </c>
      <c r="AU572" s="108">
        <v>-1984884526</v>
      </c>
      <c r="AV572" s="108">
        <v>-1984884526</v>
      </c>
      <c r="AW572" s="108">
        <v>-1984884526</v>
      </c>
      <c r="AX572" s="108">
        <v>-1984884526</v>
      </c>
      <c r="AY572" s="108">
        <v>-1984884526</v>
      </c>
      <c r="AZ572" s="108">
        <v>-1984884526</v>
      </c>
      <c r="BA572" s="108">
        <v>-1984884526</v>
      </c>
      <c r="BB572" s="108">
        <v>-1984884526</v>
      </c>
      <c r="BC572" s="108">
        <v>-1984884526</v>
      </c>
      <c r="BD572" s="108">
        <v>-1984884526</v>
      </c>
      <c r="BE572" s="108">
        <v>-1984884526</v>
      </c>
      <c r="BF572" s="108">
        <v>-1984884526</v>
      </c>
      <c r="BG572" s="108">
        <v>-1984884526</v>
      </c>
      <c r="BH572" s="108">
        <v>-1984884526</v>
      </c>
      <c r="BI572" s="108">
        <v>-1984884526</v>
      </c>
      <c r="BJ572" s="108">
        <v>-1984884526</v>
      </c>
      <c r="BK572" s="108">
        <v>-1984884526</v>
      </c>
      <c r="BL572" s="108">
        <v>-1984884526</v>
      </c>
      <c r="BM572" s="108">
        <v>-1984884526</v>
      </c>
      <c r="BN572" s="108">
        <v>-1984884526</v>
      </c>
      <c r="BO572" s="108">
        <v>-1984884526</v>
      </c>
      <c r="BP572" s="108">
        <v>-1984884526</v>
      </c>
      <c r="BQ572" s="108"/>
      <c r="BR572" s="108"/>
      <c r="BS572" s="108"/>
      <c r="BT572" s="108"/>
      <c r="BV572" s="108"/>
      <c r="BW572" s="108"/>
      <c r="BX572" s="108"/>
      <c r="BY572" s="108"/>
      <c r="BZ572" s="108"/>
      <c r="CA572" s="108"/>
      <c r="CB572" s="108"/>
      <c r="CC572" s="108"/>
      <c r="CD572" s="108"/>
      <c r="CE572" s="108"/>
      <c r="CF572" s="108"/>
      <c r="CG572" s="108"/>
    </row>
    <row r="573" spans="1:85" hidden="1" outlineLevel="3" x14ac:dyDescent="0.25">
      <c r="A573" s="106" t="s">
        <v>1753</v>
      </c>
      <c r="B573" s="106">
        <f t="shared" si="86"/>
        <v>8</v>
      </c>
      <c r="C573" s="106" t="s">
        <v>993</v>
      </c>
      <c r="D573" s="106" t="s">
        <v>994</v>
      </c>
      <c r="E573" s="107">
        <f t="shared" si="85"/>
        <v>0</v>
      </c>
      <c r="F573" s="107">
        <f t="shared" si="80"/>
        <v>-1186078324.5</v>
      </c>
      <c r="G573" s="107">
        <f t="shared" si="81"/>
        <v>-1186078324.5</v>
      </c>
      <c r="H573" s="108">
        <f t="shared" si="87"/>
        <v>-1186078324.5</v>
      </c>
      <c r="I573" s="108">
        <f t="shared" si="82"/>
        <v>-1186078324.5</v>
      </c>
      <c r="J573" s="108">
        <f t="shared" si="83"/>
        <v>-1186078324.5</v>
      </c>
      <c r="K573" s="108">
        <f t="shared" si="84"/>
        <v>0</v>
      </c>
      <c r="L573" s="150"/>
      <c r="M573" s="108">
        <v>0</v>
      </c>
      <c r="N573" s="108">
        <v>0</v>
      </c>
      <c r="O573" s="108">
        <v>0</v>
      </c>
      <c r="P573" s="108">
        <v>0</v>
      </c>
      <c r="Q573" s="108">
        <v>0</v>
      </c>
      <c r="R573" s="108">
        <v>0</v>
      </c>
      <c r="S573" s="108">
        <v>0</v>
      </c>
      <c r="T573" s="108">
        <v>0</v>
      </c>
      <c r="U573" s="108">
        <v>0</v>
      </c>
      <c r="V573" s="108">
        <v>0</v>
      </c>
      <c r="W573" s="108">
        <v>0</v>
      </c>
      <c r="X573" s="108">
        <v>0</v>
      </c>
      <c r="Y573" s="108">
        <v>-1186078324.5</v>
      </c>
      <c r="Z573" s="108">
        <v>-1186078324.5</v>
      </c>
      <c r="AA573" s="108">
        <v>-1186078324.5</v>
      </c>
      <c r="AB573" s="108">
        <v>-1186078324.5</v>
      </c>
      <c r="AC573" s="108">
        <v>-1186078324.5</v>
      </c>
      <c r="AD573" s="108">
        <v>-1186078324.5</v>
      </c>
      <c r="AE573" s="108">
        <v>-1186078324.5</v>
      </c>
      <c r="AF573" s="108">
        <v>-1186078324.5</v>
      </c>
      <c r="AG573" s="108">
        <v>-1186078324.5</v>
      </c>
      <c r="AH573" s="108">
        <v>-1186078324.5</v>
      </c>
      <c r="AI573" s="108">
        <v>-1186078324.5</v>
      </c>
      <c r="AJ573" s="108">
        <v>-1186078324.5</v>
      </c>
      <c r="AK573" s="108">
        <v>-1186078324.5</v>
      </c>
      <c r="AL573" s="108">
        <v>-1186078324.5</v>
      </c>
      <c r="AM573" s="108">
        <v>-1186078324.5</v>
      </c>
      <c r="AN573" s="108">
        <v>-1186078324.5</v>
      </c>
      <c r="AO573" s="108">
        <v>-1186078324.5</v>
      </c>
      <c r="AP573" s="108">
        <v>-1186078324.5</v>
      </c>
      <c r="AQ573" s="108">
        <v>-1186078324.5</v>
      </c>
      <c r="AR573" s="108">
        <v>-1186078324.5</v>
      </c>
      <c r="AS573" s="108">
        <v>-1186078324.5</v>
      </c>
      <c r="AT573" s="108">
        <v>-1186078324.5</v>
      </c>
      <c r="AU573" s="108">
        <v>-1186078324.5</v>
      </c>
      <c r="AV573" s="108">
        <v>-1186078324.5</v>
      </c>
      <c r="AW573" s="108">
        <v>-1186078324.5</v>
      </c>
      <c r="AX573" s="108">
        <v>-1186078324.5</v>
      </c>
      <c r="AY573" s="108">
        <v>-1186078324.5</v>
      </c>
      <c r="AZ573" s="108">
        <v>-1186078324.5</v>
      </c>
      <c r="BA573" s="108">
        <v>-1186078324.5</v>
      </c>
      <c r="BB573" s="108">
        <v>-1186078324.5</v>
      </c>
      <c r="BC573" s="108">
        <v>-1186078324.5</v>
      </c>
      <c r="BD573" s="108">
        <v>-1186078324.5</v>
      </c>
      <c r="BE573" s="108">
        <v>-1186078324.5</v>
      </c>
      <c r="BF573" s="108">
        <v>-1186078324.5</v>
      </c>
      <c r="BG573" s="108">
        <v>-1186078324.5</v>
      </c>
      <c r="BH573" s="108">
        <v>-1186078324.5</v>
      </c>
      <c r="BI573" s="108">
        <v>-1186078324.5</v>
      </c>
      <c r="BJ573" s="108">
        <v>-1186078324.5</v>
      </c>
      <c r="BK573" s="108">
        <v>-1186078324.5</v>
      </c>
      <c r="BL573" s="108">
        <v>-1186078324.5</v>
      </c>
      <c r="BM573" s="108">
        <v>-1186078324.5</v>
      </c>
      <c r="BN573" s="108">
        <v>-1186078324.5</v>
      </c>
      <c r="BO573" s="108">
        <v>-1186078324.5</v>
      </c>
      <c r="BP573" s="108">
        <v>-1186078324.5</v>
      </c>
      <c r="BQ573" s="108"/>
      <c r="BR573" s="108"/>
      <c r="BS573" s="108"/>
      <c r="BT573" s="108"/>
      <c r="BV573" s="108"/>
      <c r="BW573" s="108"/>
      <c r="BX573" s="108"/>
      <c r="BY573" s="108"/>
      <c r="BZ573" s="108"/>
      <c r="CA573" s="108"/>
      <c r="CB573" s="108"/>
      <c r="CC573" s="108"/>
      <c r="CD573" s="108"/>
      <c r="CE573" s="108"/>
      <c r="CF573" s="108"/>
      <c r="CG573" s="108"/>
    </row>
    <row r="574" spans="1:85" hidden="1" outlineLevel="3" x14ac:dyDescent="0.25">
      <c r="A574" s="106" t="s">
        <v>1753</v>
      </c>
      <c r="B574" s="106">
        <f t="shared" si="86"/>
        <v>8</v>
      </c>
      <c r="C574" s="106" t="s">
        <v>995</v>
      </c>
      <c r="D574" s="106" t="s">
        <v>996</v>
      </c>
      <c r="E574" s="107">
        <f t="shared" si="85"/>
        <v>0</v>
      </c>
      <c r="F574" s="107">
        <f t="shared" si="80"/>
        <v>0</v>
      </c>
      <c r="G574" s="107">
        <f t="shared" si="81"/>
        <v>0</v>
      </c>
      <c r="H574" s="108">
        <f t="shared" si="87"/>
        <v>0</v>
      </c>
      <c r="I574" s="108">
        <f t="shared" si="82"/>
        <v>0</v>
      </c>
      <c r="J574" s="108">
        <f t="shared" si="83"/>
        <v>0</v>
      </c>
      <c r="K574" s="108">
        <f t="shared" si="84"/>
        <v>0</v>
      </c>
      <c r="L574" s="150"/>
      <c r="M574" s="108">
        <v>0</v>
      </c>
      <c r="N574" s="108">
        <v>0</v>
      </c>
      <c r="O574" s="108">
        <v>0</v>
      </c>
      <c r="P574" s="108">
        <v>0</v>
      </c>
      <c r="Q574" s="108">
        <v>0</v>
      </c>
      <c r="R574" s="108">
        <v>0</v>
      </c>
      <c r="S574" s="108">
        <v>0</v>
      </c>
      <c r="T574" s="108">
        <v>0</v>
      </c>
      <c r="U574" s="108">
        <v>0</v>
      </c>
      <c r="V574" s="108">
        <v>0</v>
      </c>
      <c r="W574" s="108">
        <v>0</v>
      </c>
      <c r="X574" s="108">
        <v>0</v>
      </c>
      <c r="Y574" s="108">
        <v>0</v>
      </c>
      <c r="Z574" s="108">
        <v>0</v>
      </c>
      <c r="AA574" s="108">
        <v>0</v>
      </c>
      <c r="AB574" s="108">
        <v>0</v>
      </c>
      <c r="AC574" s="108">
        <v>0</v>
      </c>
      <c r="AD574" s="108">
        <v>0</v>
      </c>
      <c r="AE574" s="108">
        <v>0</v>
      </c>
      <c r="AF574" s="108">
        <v>0</v>
      </c>
      <c r="AG574" s="108">
        <v>0</v>
      </c>
      <c r="AH574" s="108">
        <v>0</v>
      </c>
      <c r="AI574" s="108">
        <v>0</v>
      </c>
      <c r="AJ574" s="108">
        <v>0</v>
      </c>
      <c r="AK574" s="108">
        <v>0</v>
      </c>
      <c r="AL574" s="108">
        <v>0</v>
      </c>
      <c r="AM574" s="108">
        <v>0</v>
      </c>
      <c r="AN574" s="108">
        <v>0</v>
      </c>
      <c r="AO574" s="108">
        <v>0</v>
      </c>
      <c r="AP574" s="108">
        <v>0</v>
      </c>
      <c r="AQ574" s="108">
        <v>0</v>
      </c>
      <c r="AR574" s="108">
        <v>0</v>
      </c>
      <c r="AS574" s="108">
        <v>0</v>
      </c>
      <c r="AT574" s="108">
        <v>0</v>
      </c>
      <c r="AU574" s="108">
        <v>0</v>
      </c>
      <c r="AV574" s="108">
        <v>0</v>
      </c>
      <c r="AW574" s="108">
        <v>0</v>
      </c>
      <c r="AX574" s="108">
        <v>0</v>
      </c>
      <c r="AY574" s="108">
        <v>0</v>
      </c>
      <c r="AZ574" s="108">
        <v>0</v>
      </c>
      <c r="BA574" s="108">
        <v>0</v>
      </c>
      <c r="BB574" s="108">
        <v>0</v>
      </c>
      <c r="BC574" s="108">
        <v>0</v>
      </c>
      <c r="BD574" s="108">
        <v>0</v>
      </c>
      <c r="BE574" s="108">
        <v>0</v>
      </c>
      <c r="BF574" s="108">
        <v>0</v>
      </c>
      <c r="BG574" s="108">
        <v>0</v>
      </c>
      <c r="BH574" s="108">
        <v>0</v>
      </c>
      <c r="BI574" s="108">
        <v>0</v>
      </c>
      <c r="BJ574" s="108">
        <v>0</v>
      </c>
      <c r="BK574" s="108">
        <v>0</v>
      </c>
      <c r="BL574" s="108">
        <v>0</v>
      </c>
      <c r="BM574" s="108">
        <v>0</v>
      </c>
      <c r="BN574" s="108">
        <v>0</v>
      </c>
      <c r="BO574" s="108">
        <v>0</v>
      </c>
      <c r="BP574" s="108">
        <v>0</v>
      </c>
      <c r="BQ574" s="108"/>
      <c r="BR574" s="108"/>
      <c r="BS574" s="108"/>
      <c r="BT574" s="108"/>
      <c r="BV574" s="108"/>
      <c r="BW574" s="108"/>
      <c r="BX574" s="108"/>
      <c r="BY574" s="108"/>
      <c r="BZ574" s="108"/>
      <c r="CA574" s="108"/>
      <c r="CB574" s="108"/>
      <c r="CC574" s="108"/>
      <c r="CD574" s="108"/>
      <c r="CE574" s="108"/>
      <c r="CF574" s="108"/>
      <c r="CG574" s="108"/>
    </row>
    <row r="575" spans="1:85" hidden="1" outlineLevel="3" x14ac:dyDescent="0.25">
      <c r="A575" s="105" t="s">
        <v>1753</v>
      </c>
      <c r="B575" s="105">
        <f t="shared" si="86"/>
        <v>6</v>
      </c>
      <c r="C575" s="105" t="s">
        <v>997</v>
      </c>
      <c r="D575" s="105" t="s">
        <v>978</v>
      </c>
      <c r="E575" s="26">
        <f t="shared" si="85"/>
        <v>0</v>
      </c>
      <c r="F575" s="26">
        <f t="shared" ref="F575:F591" si="88">AJ575</f>
        <v>1169989250</v>
      </c>
      <c r="G575" s="26">
        <f t="shared" ref="G575:G591" si="89">AV575</f>
        <v>1169989250</v>
      </c>
      <c r="H575" s="26">
        <f t="shared" si="87"/>
        <v>1169989250</v>
      </c>
      <c r="I575" s="26">
        <f t="shared" si="82"/>
        <v>1169989250</v>
      </c>
      <c r="J575" s="26">
        <f t="shared" si="83"/>
        <v>1169989250</v>
      </c>
      <c r="K575" s="26">
        <f t="shared" si="84"/>
        <v>0</v>
      </c>
      <c r="L575" s="150"/>
      <c r="M575" s="26">
        <v>0</v>
      </c>
      <c r="N575" s="26">
        <v>0</v>
      </c>
      <c r="O575" s="26">
        <v>0</v>
      </c>
      <c r="P575" s="26">
        <v>0</v>
      </c>
      <c r="Q575" s="26">
        <v>0</v>
      </c>
      <c r="R575" s="26">
        <v>0</v>
      </c>
      <c r="S575" s="26">
        <v>0</v>
      </c>
      <c r="T575" s="26">
        <v>0</v>
      </c>
      <c r="U575" s="26">
        <v>0</v>
      </c>
      <c r="V575" s="26">
        <v>0</v>
      </c>
      <c r="W575" s="26">
        <v>0</v>
      </c>
      <c r="X575" s="26">
        <v>0</v>
      </c>
      <c r="Y575" s="26">
        <v>1169989250</v>
      </c>
      <c r="Z575" s="26">
        <v>1169989250</v>
      </c>
      <c r="AA575" s="26">
        <v>1169989250</v>
      </c>
      <c r="AB575" s="26">
        <v>1169989250</v>
      </c>
      <c r="AC575" s="26">
        <v>1169989250</v>
      </c>
      <c r="AD575" s="26">
        <v>1169989250</v>
      </c>
      <c r="AE575" s="26">
        <v>1169989250</v>
      </c>
      <c r="AF575" s="26">
        <v>1169989250</v>
      </c>
      <c r="AG575" s="26">
        <v>1169989250</v>
      </c>
      <c r="AH575" s="26">
        <v>1169989250</v>
      </c>
      <c r="AI575" s="26">
        <v>1169989250</v>
      </c>
      <c r="AJ575" s="26">
        <v>1169989250</v>
      </c>
      <c r="AK575" s="26">
        <v>1169989250</v>
      </c>
      <c r="AL575" s="26">
        <v>1169989250</v>
      </c>
      <c r="AM575" s="26">
        <v>1169989250</v>
      </c>
      <c r="AN575" s="26">
        <v>1169989250</v>
      </c>
      <c r="AO575" s="26">
        <v>1169989250</v>
      </c>
      <c r="AP575" s="26">
        <v>1169989250</v>
      </c>
      <c r="AQ575" s="26">
        <v>1169989250</v>
      </c>
      <c r="AR575" s="26">
        <v>1169989250</v>
      </c>
      <c r="AS575" s="26">
        <v>1169989250</v>
      </c>
      <c r="AT575" s="26">
        <v>1169989250</v>
      </c>
      <c r="AU575" s="26">
        <v>1169989250</v>
      </c>
      <c r="AV575" s="26">
        <v>1169989250</v>
      </c>
      <c r="AW575" s="26">
        <v>1169989250</v>
      </c>
      <c r="AX575" s="26">
        <v>1169989250</v>
      </c>
      <c r="AY575" s="26">
        <v>1169989250</v>
      </c>
      <c r="AZ575" s="26">
        <v>1169989250</v>
      </c>
      <c r="BA575" s="26">
        <v>1169989250</v>
      </c>
      <c r="BB575" s="26">
        <v>1169989250</v>
      </c>
      <c r="BC575" s="26">
        <v>1169989250</v>
      </c>
      <c r="BD575" s="26">
        <v>1169989250</v>
      </c>
      <c r="BE575" s="26">
        <v>1169989250</v>
      </c>
      <c r="BF575" s="26">
        <v>1169989250</v>
      </c>
      <c r="BG575" s="26">
        <v>1169989250</v>
      </c>
      <c r="BH575" s="26">
        <v>1169989250</v>
      </c>
      <c r="BI575" s="26">
        <v>1169989250</v>
      </c>
      <c r="BJ575" s="26">
        <v>1169989250</v>
      </c>
      <c r="BK575" s="26">
        <v>1169989250</v>
      </c>
      <c r="BL575" s="26">
        <v>1169989250</v>
      </c>
      <c r="BM575" s="26">
        <v>1169989250</v>
      </c>
      <c r="BN575" s="26">
        <v>1169989250</v>
      </c>
      <c r="BO575" s="26">
        <v>1169989250</v>
      </c>
      <c r="BP575" s="26">
        <v>1169989250</v>
      </c>
      <c r="BQ575" s="26"/>
      <c r="BR575" s="26"/>
      <c r="BS575" s="26"/>
      <c r="BT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</row>
    <row r="576" spans="1:85" hidden="1" outlineLevel="3" x14ac:dyDescent="0.25">
      <c r="A576" s="106" t="s">
        <v>1753</v>
      </c>
      <c r="B576" s="106">
        <f t="shared" si="86"/>
        <v>8</v>
      </c>
      <c r="C576" s="106" t="s">
        <v>998</v>
      </c>
      <c r="D576" s="106" t="s">
        <v>999</v>
      </c>
      <c r="E576" s="107">
        <f t="shared" si="85"/>
        <v>0</v>
      </c>
      <c r="F576" s="107">
        <f t="shared" si="88"/>
        <v>0</v>
      </c>
      <c r="G576" s="107">
        <f t="shared" si="89"/>
        <v>0</v>
      </c>
      <c r="H576" s="108">
        <f t="shared" si="87"/>
        <v>0</v>
      </c>
      <c r="I576" s="108">
        <f t="shared" si="82"/>
        <v>0</v>
      </c>
      <c r="J576" s="108">
        <f t="shared" si="83"/>
        <v>0</v>
      </c>
      <c r="K576" s="108">
        <f t="shared" si="84"/>
        <v>0</v>
      </c>
      <c r="L576" s="150"/>
      <c r="M576" s="108">
        <v>0</v>
      </c>
      <c r="N576" s="108">
        <v>0</v>
      </c>
      <c r="O576" s="108">
        <v>0</v>
      </c>
      <c r="P576" s="108">
        <v>0</v>
      </c>
      <c r="Q576" s="108">
        <v>0</v>
      </c>
      <c r="R576" s="108">
        <v>0</v>
      </c>
      <c r="S576" s="108">
        <v>0</v>
      </c>
      <c r="T576" s="108">
        <v>0</v>
      </c>
      <c r="U576" s="108">
        <v>0</v>
      </c>
      <c r="V576" s="108">
        <v>0</v>
      </c>
      <c r="W576" s="108">
        <v>0</v>
      </c>
      <c r="X576" s="108">
        <v>0</v>
      </c>
      <c r="Y576" s="108">
        <v>0</v>
      </c>
      <c r="Z576" s="108">
        <v>0</v>
      </c>
      <c r="AA576" s="108">
        <v>0</v>
      </c>
      <c r="AB576" s="108">
        <v>0</v>
      </c>
      <c r="AC576" s="108">
        <v>0</v>
      </c>
      <c r="AD576" s="108">
        <v>0</v>
      </c>
      <c r="AE576" s="108">
        <v>0</v>
      </c>
      <c r="AF576" s="108">
        <v>0</v>
      </c>
      <c r="AG576" s="108">
        <v>0</v>
      </c>
      <c r="AH576" s="108">
        <v>0</v>
      </c>
      <c r="AI576" s="108">
        <v>0</v>
      </c>
      <c r="AJ576" s="108">
        <v>0</v>
      </c>
      <c r="AK576" s="108">
        <v>0</v>
      </c>
      <c r="AL576" s="108">
        <v>0</v>
      </c>
      <c r="AM576" s="108">
        <v>0</v>
      </c>
      <c r="AN576" s="108">
        <v>0</v>
      </c>
      <c r="AO576" s="108">
        <v>0</v>
      </c>
      <c r="AP576" s="108">
        <v>0</v>
      </c>
      <c r="AQ576" s="108">
        <v>0</v>
      </c>
      <c r="AR576" s="108">
        <v>0</v>
      </c>
      <c r="AS576" s="108">
        <v>0</v>
      </c>
      <c r="AT576" s="108">
        <v>0</v>
      </c>
      <c r="AU576" s="108">
        <v>0</v>
      </c>
      <c r="AV576" s="108">
        <v>0</v>
      </c>
      <c r="AW576" s="108">
        <v>0</v>
      </c>
      <c r="AX576" s="108">
        <v>0</v>
      </c>
      <c r="AY576" s="108">
        <v>0</v>
      </c>
      <c r="AZ576" s="108">
        <v>0</v>
      </c>
      <c r="BA576" s="108">
        <v>0</v>
      </c>
      <c r="BB576" s="108">
        <v>0</v>
      </c>
      <c r="BC576" s="108">
        <v>0</v>
      </c>
      <c r="BD576" s="108">
        <v>0</v>
      </c>
      <c r="BE576" s="108">
        <v>0</v>
      </c>
      <c r="BF576" s="108">
        <v>0</v>
      </c>
      <c r="BG576" s="108">
        <v>0</v>
      </c>
      <c r="BH576" s="108">
        <v>0</v>
      </c>
      <c r="BI576" s="108">
        <v>0</v>
      </c>
      <c r="BJ576" s="108">
        <v>0</v>
      </c>
      <c r="BK576" s="108">
        <v>0</v>
      </c>
      <c r="BL576" s="108">
        <v>0</v>
      </c>
      <c r="BM576" s="108">
        <v>0</v>
      </c>
      <c r="BN576" s="108">
        <v>0</v>
      </c>
      <c r="BO576" s="108">
        <v>0</v>
      </c>
      <c r="BP576" s="108">
        <v>0</v>
      </c>
      <c r="BQ576" s="108"/>
      <c r="BR576" s="108"/>
      <c r="BS576" s="108"/>
      <c r="BT576" s="108"/>
      <c r="BV576" s="108"/>
      <c r="BW576" s="108"/>
      <c r="BX576" s="108"/>
      <c r="BY576" s="108"/>
      <c r="BZ576" s="108"/>
      <c r="CA576" s="108"/>
      <c r="CB576" s="108"/>
      <c r="CC576" s="108"/>
      <c r="CD576" s="108"/>
      <c r="CE576" s="108"/>
      <c r="CF576" s="108"/>
      <c r="CG576" s="108"/>
    </row>
    <row r="577" spans="1:85" hidden="1" outlineLevel="3" x14ac:dyDescent="0.25">
      <c r="A577" s="106" t="s">
        <v>1753</v>
      </c>
      <c r="B577" s="106">
        <f t="shared" si="86"/>
        <v>8</v>
      </c>
      <c r="C577" s="106" t="s">
        <v>1000</v>
      </c>
      <c r="D577" s="106" t="s">
        <v>1001</v>
      </c>
      <c r="E577" s="107">
        <f t="shared" si="85"/>
        <v>0</v>
      </c>
      <c r="F577" s="107">
        <f t="shared" si="88"/>
        <v>1169989250</v>
      </c>
      <c r="G577" s="107">
        <f t="shared" si="89"/>
        <v>1169989250</v>
      </c>
      <c r="H577" s="108">
        <f t="shared" si="87"/>
        <v>1169989250</v>
      </c>
      <c r="I577" s="108">
        <f t="shared" si="82"/>
        <v>1169989250</v>
      </c>
      <c r="J577" s="108">
        <f t="shared" si="83"/>
        <v>1169989250</v>
      </c>
      <c r="K577" s="108">
        <f t="shared" si="84"/>
        <v>0</v>
      </c>
      <c r="L577" s="150"/>
      <c r="M577" s="108">
        <v>0</v>
      </c>
      <c r="N577" s="108">
        <v>0</v>
      </c>
      <c r="O577" s="108">
        <v>0</v>
      </c>
      <c r="P577" s="108">
        <v>0</v>
      </c>
      <c r="Q577" s="108">
        <v>0</v>
      </c>
      <c r="R577" s="108">
        <v>0</v>
      </c>
      <c r="S577" s="108">
        <v>0</v>
      </c>
      <c r="T577" s="108">
        <v>0</v>
      </c>
      <c r="U577" s="108">
        <v>0</v>
      </c>
      <c r="V577" s="108">
        <v>0</v>
      </c>
      <c r="W577" s="108">
        <v>0</v>
      </c>
      <c r="X577" s="108">
        <v>0</v>
      </c>
      <c r="Y577" s="108">
        <v>1169989250</v>
      </c>
      <c r="Z577" s="108">
        <v>1169989250</v>
      </c>
      <c r="AA577" s="108">
        <v>1169989250</v>
      </c>
      <c r="AB577" s="108">
        <v>1169989250</v>
      </c>
      <c r="AC577" s="108">
        <v>1169989250</v>
      </c>
      <c r="AD577" s="108">
        <v>1169989250</v>
      </c>
      <c r="AE577" s="108">
        <v>1169989250</v>
      </c>
      <c r="AF577" s="108">
        <v>1169989250</v>
      </c>
      <c r="AG577" s="108">
        <v>1169989250</v>
      </c>
      <c r="AH577" s="108">
        <v>1169989250</v>
      </c>
      <c r="AI577" s="108">
        <v>1169989250</v>
      </c>
      <c r="AJ577" s="108">
        <v>1169989250</v>
      </c>
      <c r="AK577" s="108">
        <v>1169989250</v>
      </c>
      <c r="AL577" s="108">
        <v>1169989250</v>
      </c>
      <c r="AM577" s="108">
        <v>1169989250</v>
      </c>
      <c r="AN577" s="108">
        <v>1169989250</v>
      </c>
      <c r="AO577" s="108">
        <v>1169989250</v>
      </c>
      <c r="AP577" s="108">
        <v>1169989250</v>
      </c>
      <c r="AQ577" s="108">
        <v>1169989250</v>
      </c>
      <c r="AR577" s="108">
        <v>1169989250</v>
      </c>
      <c r="AS577" s="108">
        <v>1169989250</v>
      </c>
      <c r="AT577" s="108">
        <v>1169989250</v>
      </c>
      <c r="AU577" s="108">
        <v>1169989250</v>
      </c>
      <c r="AV577" s="108">
        <v>1169989250</v>
      </c>
      <c r="AW577" s="108">
        <v>1169989250</v>
      </c>
      <c r="AX577" s="108">
        <v>1169989250</v>
      </c>
      <c r="AY577" s="108">
        <v>1169989250</v>
      </c>
      <c r="AZ577" s="108">
        <v>1169989250</v>
      </c>
      <c r="BA577" s="108">
        <v>1169989250</v>
      </c>
      <c r="BB577" s="108">
        <v>1169989250</v>
      </c>
      <c r="BC577" s="108">
        <v>1169989250</v>
      </c>
      <c r="BD577" s="108">
        <v>1169989250</v>
      </c>
      <c r="BE577" s="108">
        <v>1169989250</v>
      </c>
      <c r="BF577" s="108">
        <v>1169989250</v>
      </c>
      <c r="BG577" s="108">
        <v>1169989250</v>
      </c>
      <c r="BH577" s="108">
        <v>1169989250</v>
      </c>
      <c r="BI577" s="108">
        <v>1169989250</v>
      </c>
      <c r="BJ577" s="108">
        <v>1169989250</v>
      </c>
      <c r="BK577" s="108">
        <v>1169989250</v>
      </c>
      <c r="BL577" s="108">
        <v>1169989250</v>
      </c>
      <c r="BM577" s="108">
        <v>1169989250</v>
      </c>
      <c r="BN577" s="108">
        <v>1169989250</v>
      </c>
      <c r="BO577" s="108">
        <v>1169989250</v>
      </c>
      <c r="BP577" s="108">
        <v>1169989250</v>
      </c>
      <c r="BQ577" s="108"/>
      <c r="BR577" s="108"/>
      <c r="BS577" s="108"/>
      <c r="BT577" s="108"/>
      <c r="BV577" s="108"/>
      <c r="BW577" s="108"/>
      <c r="BX577" s="108"/>
      <c r="BY577" s="108"/>
      <c r="BZ577" s="108"/>
      <c r="CA577" s="108"/>
      <c r="CB577" s="108"/>
      <c r="CC577" s="108"/>
      <c r="CD577" s="108"/>
      <c r="CE577" s="108"/>
      <c r="CF577" s="108"/>
      <c r="CG577" s="108"/>
    </row>
    <row r="578" spans="1:85" hidden="1" outlineLevel="1" collapsed="1" x14ac:dyDescent="0.25">
      <c r="A578" s="101" t="s">
        <v>1753</v>
      </c>
      <c r="B578" s="101">
        <f t="shared" si="86"/>
        <v>2</v>
      </c>
      <c r="C578" s="101" t="s">
        <v>1002</v>
      </c>
      <c r="D578" s="101" t="s">
        <v>1003</v>
      </c>
      <c r="E578" s="102">
        <f t="shared" si="85"/>
        <v>0</v>
      </c>
      <c r="F578" s="102">
        <f t="shared" si="88"/>
        <v>0</v>
      </c>
      <c r="G578" s="102">
        <f t="shared" si="89"/>
        <v>0</v>
      </c>
      <c r="H578" s="102">
        <f t="shared" si="87"/>
        <v>0</v>
      </c>
      <c r="I578" s="102">
        <f t="shared" si="82"/>
        <v>0</v>
      </c>
      <c r="J578" s="102">
        <f t="shared" si="83"/>
        <v>0</v>
      </c>
      <c r="K578" s="102">
        <f t="shared" si="84"/>
        <v>0</v>
      </c>
      <c r="L578" s="150"/>
      <c r="M578" s="102">
        <v>-1240263440</v>
      </c>
      <c r="N578" s="102">
        <v>-1240263440</v>
      </c>
      <c r="O578" s="102">
        <v>0</v>
      </c>
      <c r="P578" s="102">
        <v>0</v>
      </c>
      <c r="Q578" s="102">
        <v>0</v>
      </c>
      <c r="R578" s="102">
        <v>0</v>
      </c>
      <c r="S578" s="102">
        <v>0</v>
      </c>
      <c r="T578" s="102">
        <v>0</v>
      </c>
      <c r="U578" s="102">
        <v>0</v>
      </c>
      <c r="V578" s="102">
        <v>0</v>
      </c>
      <c r="W578" s="102">
        <v>0</v>
      </c>
      <c r="X578" s="102">
        <v>0</v>
      </c>
      <c r="Y578" s="102">
        <v>0</v>
      </c>
      <c r="Z578" s="102">
        <v>0</v>
      </c>
      <c r="AA578" s="102">
        <v>0</v>
      </c>
      <c r="AB578" s="102">
        <v>0</v>
      </c>
      <c r="AC578" s="102">
        <v>0</v>
      </c>
      <c r="AD578" s="102">
        <v>0</v>
      </c>
      <c r="AE578" s="102">
        <v>0</v>
      </c>
      <c r="AF578" s="102">
        <v>0</v>
      </c>
      <c r="AG578" s="102">
        <v>0</v>
      </c>
      <c r="AH578" s="102">
        <v>0</v>
      </c>
      <c r="AI578" s="102">
        <v>0</v>
      </c>
      <c r="AJ578" s="102">
        <v>0</v>
      </c>
      <c r="AK578" s="102">
        <v>0</v>
      </c>
      <c r="AL578" s="102">
        <v>0</v>
      </c>
      <c r="AM578" s="102">
        <v>0</v>
      </c>
      <c r="AN578" s="102">
        <v>0</v>
      </c>
      <c r="AO578" s="102">
        <v>0</v>
      </c>
      <c r="AP578" s="102">
        <v>0</v>
      </c>
      <c r="AQ578" s="102">
        <v>0</v>
      </c>
      <c r="AR578" s="102">
        <v>0</v>
      </c>
      <c r="AS578" s="102">
        <v>0</v>
      </c>
      <c r="AT578" s="102">
        <v>0</v>
      </c>
      <c r="AU578" s="102">
        <v>0</v>
      </c>
      <c r="AV578" s="102">
        <v>0</v>
      </c>
      <c r="AW578" s="102">
        <v>0</v>
      </c>
      <c r="AX578" s="102">
        <v>0</v>
      </c>
      <c r="AY578" s="102">
        <v>0</v>
      </c>
      <c r="AZ578" s="102">
        <v>0</v>
      </c>
      <c r="BA578" s="102">
        <v>0</v>
      </c>
      <c r="BB578" s="102">
        <v>0</v>
      </c>
      <c r="BC578" s="102">
        <v>0</v>
      </c>
      <c r="BD578" s="102">
        <v>0</v>
      </c>
      <c r="BE578" s="102">
        <v>0</v>
      </c>
      <c r="BF578" s="102">
        <v>0</v>
      </c>
      <c r="BG578" s="102">
        <v>0</v>
      </c>
      <c r="BH578" s="102">
        <v>0</v>
      </c>
      <c r="BI578" s="102">
        <v>0</v>
      </c>
      <c r="BJ578" s="102">
        <v>0</v>
      </c>
      <c r="BK578" s="102">
        <v>0</v>
      </c>
      <c r="BL578" s="102">
        <v>0</v>
      </c>
      <c r="BM578" s="102">
        <v>0</v>
      </c>
      <c r="BN578" s="102">
        <v>0</v>
      </c>
      <c r="BO578" s="102">
        <v>0</v>
      </c>
      <c r="BP578" s="102">
        <v>0</v>
      </c>
      <c r="BQ578" s="102"/>
      <c r="BR578" s="102"/>
      <c r="BS578" s="102"/>
      <c r="BT578" s="102"/>
      <c r="BV578" s="143"/>
      <c r="BW578" s="143"/>
      <c r="BX578" s="143"/>
      <c r="BY578" s="143"/>
      <c r="BZ578" s="143"/>
      <c r="CA578" s="143"/>
      <c r="CB578" s="143"/>
      <c r="CC578" s="143"/>
      <c r="CD578" s="143"/>
      <c r="CE578" s="143"/>
      <c r="CF578" s="143"/>
      <c r="CG578" s="143"/>
    </row>
    <row r="579" spans="1:85" hidden="1" outlineLevel="2" collapsed="1" x14ac:dyDescent="0.25">
      <c r="A579" s="103" t="s">
        <v>1753</v>
      </c>
      <c r="B579" s="103">
        <f t="shared" si="86"/>
        <v>4</v>
      </c>
      <c r="C579" s="103" t="s">
        <v>1004</v>
      </c>
      <c r="D579" s="103" t="s">
        <v>520</v>
      </c>
      <c r="E579" s="104">
        <f t="shared" si="85"/>
        <v>0</v>
      </c>
      <c r="F579" s="104">
        <f t="shared" si="88"/>
        <v>0</v>
      </c>
      <c r="G579" s="104">
        <f t="shared" si="89"/>
        <v>0</v>
      </c>
      <c r="H579" s="104">
        <f t="shared" si="87"/>
        <v>0</v>
      </c>
      <c r="I579" s="104">
        <f t="shared" si="82"/>
        <v>0</v>
      </c>
      <c r="J579" s="104">
        <f t="shared" si="83"/>
        <v>0</v>
      </c>
      <c r="K579" s="104">
        <f t="shared" si="84"/>
        <v>0</v>
      </c>
      <c r="L579" s="150"/>
      <c r="M579" s="104">
        <v>0</v>
      </c>
      <c r="N579" s="104">
        <v>0</v>
      </c>
      <c r="O579" s="104">
        <v>0</v>
      </c>
      <c r="P579" s="104">
        <v>0</v>
      </c>
      <c r="Q579" s="104">
        <v>0</v>
      </c>
      <c r="R579" s="104">
        <v>0</v>
      </c>
      <c r="S579" s="104">
        <v>0</v>
      </c>
      <c r="T579" s="104">
        <v>0</v>
      </c>
      <c r="U579" s="104">
        <v>0</v>
      </c>
      <c r="V579" s="104">
        <v>0</v>
      </c>
      <c r="W579" s="104">
        <v>0</v>
      </c>
      <c r="X579" s="104">
        <v>0</v>
      </c>
      <c r="Y579" s="104">
        <v>0</v>
      </c>
      <c r="Z579" s="104">
        <v>0</v>
      </c>
      <c r="AA579" s="104">
        <v>0</v>
      </c>
      <c r="AB579" s="104">
        <v>0</v>
      </c>
      <c r="AC579" s="104">
        <v>0</v>
      </c>
      <c r="AD579" s="104">
        <v>0</v>
      </c>
      <c r="AE579" s="104">
        <v>0</v>
      </c>
      <c r="AF579" s="104">
        <v>0</v>
      </c>
      <c r="AG579" s="104">
        <v>0</v>
      </c>
      <c r="AH579" s="104">
        <v>0</v>
      </c>
      <c r="AI579" s="104">
        <v>0</v>
      </c>
      <c r="AJ579" s="104">
        <v>0</v>
      </c>
      <c r="AK579" s="104">
        <v>0</v>
      </c>
      <c r="AL579" s="104">
        <v>0</v>
      </c>
      <c r="AM579" s="104">
        <v>0</v>
      </c>
      <c r="AN579" s="104">
        <v>0</v>
      </c>
      <c r="AO579" s="104">
        <v>0</v>
      </c>
      <c r="AP579" s="104">
        <v>0</v>
      </c>
      <c r="AQ579" s="104">
        <v>0</v>
      </c>
      <c r="AR579" s="104">
        <v>0</v>
      </c>
      <c r="AS579" s="104">
        <v>0</v>
      </c>
      <c r="AT579" s="104">
        <v>0</v>
      </c>
      <c r="AU579" s="104">
        <v>0</v>
      </c>
      <c r="AV579" s="104">
        <v>0</v>
      </c>
      <c r="AW579" s="104">
        <v>0</v>
      </c>
      <c r="AX579" s="104">
        <v>0</v>
      </c>
      <c r="AY579" s="104">
        <v>0</v>
      </c>
      <c r="AZ579" s="104">
        <v>0</v>
      </c>
      <c r="BA579" s="104">
        <v>0</v>
      </c>
      <c r="BB579" s="104">
        <v>0</v>
      </c>
      <c r="BC579" s="104">
        <v>0</v>
      </c>
      <c r="BD579" s="104">
        <v>0</v>
      </c>
      <c r="BE579" s="104">
        <v>0</v>
      </c>
      <c r="BF579" s="104">
        <v>0</v>
      </c>
      <c r="BG579" s="104">
        <v>0</v>
      </c>
      <c r="BH579" s="104">
        <v>0</v>
      </c>
      <c r="BI579" s="104">
        <v>0</v>
      </c>
      <c r="BJ579" s="104">
        <v>0</v>
      </c>
      <c r="BK579" s="104">
        <v>0</v>
      </c>
      <c r="BL579" s="104">
        <v>0</v>
      </c>
      <c r="BM579" s="104">
        <v>0</v>
      </c>
      <c r="BN579" s="104">
        <v>0</v>
      </c>
      <c r="BO579" s="104">
        <v>0</v>
      </c>
      <c r="BP579" s="104">
        <v>0</v>
      </c>
      <c r="BQ579" s="104"/>
      <c r="BR579" s="104"/>
      <c r="BS579" s="104"/>
      <c r="BT579" s="104"/>
      <c r="BV579" s="144"/>
      <c r="BW579" s="144"/>
      <c r="BX579" s="144"/>
      <c r="BY579" s="144"/>
      <c r="BZ579" s="144"/>
      <c r="CA579" s="144"/>
      <c r="CB579" s="144"/>
      <c r="CC579" s="144"/>
      <c r="CD579" s="144"/>
      <c r="CE579" s="144"/>
      <c r="CF579" s="144"/>
      <c r="CG579" s="144"/>
    </row>
    <row r="580" spans="1:85" hidden="1" outlineLevel="3" x14ac:dyDescent="0.25">
      <c r="A580" s="105" t="s">
        <v>1753</v>
      </c>
      <c r="B580" s="105">
        <f t="shared" si="86"/>
        <v>6</v>
      </c>
      <c r="C580" s="105" t="s">
        <v>1005</v>
      </c>
      <c r="D580" s="105" t="s">
        <v>97</v>
      </c>
      <c r="E580" s="26">
        <f t="shared" si="85"/>
        <v>0</v>
      </c>
      <c r="F580" s="26">
        <f t="shared" si="88"/>
        <v>0</v>
      </c>
      <c r="G580" s="26">
        <f t="shared" si="89"/>
        <v>0</v>
      </c>
      <c r="H580" s="26">
        <f t="shared" si="87"/>
        <v>0</v>
      </c>
      <c r="I580" s="26">
        <f t="shared" ref="I580:I591" si="90">BD580</f>
        <v>0</v>
      </c>
      <c r="J580" s="26">
        <f t="shared" ref="J580:J591" si="91">BP580</f>
        <v>0</v>
      </c>
      <c r="K580" s="26">
        <f t="shared" si="84"/>
        <v>0</v>
      </c>
      <c r="L580" s="150"/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6">
        <v>0</v>
      </c>
      <c r="S580" s="26">
        <v>0</v>
      </c>
      <c r="T580" s="26">
        <v>0</v>
      </c>
      <c r="U580" s="26">
        <v>0</v>
      </c>
      <c r="V580" s="26">
        <v>0</v>
      </c>
      <c r="W580" s="26">
        <v>0</v>
      </c>
      <c r="X580" s="26">
        <v>0</v>
      </c>
      <c r="Y580" s="26">
        <v>0</v>
      </c>
      <c r="Z580" s="26">
        <v>0</v>
      </c>
      <c r="AA580" s="26">
        <v>0</v>
      </c>
      <c r="AB580" s="26">
        <v>0</v>
      </c>
      <c r="AC580" s="26">
        <v>0</v>
      </c>
      <c r="AD580" s="26">
        <v>0</v>
      </c>
      <c r="AE580" s="26">
        <v>0</v>
      </c>
      <c r="AF580" s="26">
        <v>0</v>
      </c>
      <c r="AG580" s="26">
        <v>0</v>
      </c>
      <c r="AH580" s="26">
        <v>0</v>
      </c>
      <c r="AI580" s="26">
        <v>0</v>
      </c>
      <c r="AJ580" s="26">
        <v>0</v>
      </c>
      <c r="AK580" s="26">
        <v>0</v>
      </c>
      <c r="AL580" s="26">
        <v>0</v>
      </c>
      <c r="AM580" s="26">
        <v>0</v>
      </c>
      <c r="AN580" s="26">
        <v>0</v>
      </c>
      <c r="AO580" s="26">
        <v>0</v>
      </c>
      <c r="AP580" s="26">
        <v>0</v>
      </c>
      <c r="AQ580" s="26">
        <v>0</v>
      </c>
      <c r="AR580" s="26">
        <v>0</v>
      </c>
      <c r="AS580" s="26">
        <v>0</v>
      </c>
      <c r="AT580" s="26">
        <v>0</v>
      </c>
      <c r="AU580" s="26">
        <v>0</v>
      </c>
      <c r="AV580" s="26">
        <v>0</v>
      </c>
      <c r="AW580" s="26">
        <v>0</v>
      </c>
      <c r="AX580" s="26">
        <v>0</v>
      </c>
      <c r="AY580" s="26">
        <v>0</v>
      </c>
      <c r="AZ580" s="26">
        <v>0</v>
      </c>
      <c r="BA580" s="26">
        <v>0</v>
      </c>
      <c r="BB580" s="26">
        <v>0</v>
      </c>
      <c r="BC580" s="26">
        <v>0</v>
      </c>
      <c r="BD580" s="26">
        <v>0</v>
      </c>
      <c r="BE580" s="26">
        <v>0</v>
      </c>
      <c r="BF580" s="26">
        <v>0</v>
      </c>
      <c r="BG580" s="26">
        <v>0</v>
      </c>
      <c r="BH580" s="26">
        <v>0</v>
      </c>
      <c r="BI580" s="26">
        <v>0</v>
      </c>
      <c r="BJ580" s="26">
        <v>0</v>
      </c>
      <c r="BK580" s="26">
        <v>0</v>
      </c>
      <c r="BL580" s="26">
        <v>0</v>
      </c>
      <c r="BM580" s="26">
        <v>0</v>
      </c>
      <c r="BN580" s="26">
        <v>0</v>
      </c>
      <c r="BO580" s="26">
        <v>0</v>
      </c>
      <c r="BP580" s="26">
        <v>0</v>
      </c>
      <c r="BQ580" s="26"/>
      <c r="BR580" s="26"/>
      <c r="BS580" s="26"/>
      <c r="BT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</row>
    <row r="581" spans="1:85" hidden="1" outlineLevel="3" x14ac:dyDescent="0.25">
      <c r="A581" s="105" t="s">
        <v>1753</v>
      </c>
      <c r="B581" s="105">
        <f t="shared" si="86"/>
        <v>6</v>
      </c>
      <c r="C581" s="105" t="s">
        <v>1006</v>
      </c>
      <c r="D581" s="105" t="s">
        <v>135</v>
      </c>
      <c r="E581" s="26">
        <f t="shared" si="85"/>
        <v>0</v>
      </c>
      <c r="F581" s="26">
        <f t="shared" si="88"/>
        <v>0</v>
      </c>
      <c r="G581" s="26">
        <f t="shared" si="89"/>
        <v>0</v>
      </c>
      <c r="H581" s="26">
        <f t="shared" si="87"/>
        <v>0</v>
      </c>
      <c r="I581" s="26">
        <f t="shared" si="90"/>
        <v>0</v>
      </c>
      <c r="J581" s="26">
        <f t="shared" si="91"/>
        <v>0</v>
      </c>
      <c r="K581" s="26">
        <f t="shared" si="84"/>
        <v>0</v>
      </c>
      <c r="L581" s="150"/>
      <c r="M581" s="26">
        <v>0</v>
      </c>
      <c r="N581" s="26">
        <v>0</v>
      </c>
      <c r="O581" s="26">
        <v>0</v>
      </c>
      <c r="P581" s="26">
        <v>0</v>
      </c>
      <c r="Q581" s="26">
        <v>0</v>
      </c>
      <c r="R581" s="26">
        <v>0</v>
      </c>
      <c r="S581" s="26">
        <v>0</v>
      </c>
      <c r="T581" s="26">
        <v>0</v>
      </c>
      <c r="U581" s="26">
        <v>0</v>
      </c>
      <c r="V581" s="26">
        <v>0</v>
      </c>
      <c r="W581" s="26">
        <v>0</v>
      </c>
      <c r="X581" s="26">
        <v>0</v>
      </c>
      <c r="Y581" s="26">
        <v>0</v>
      </c>
      <c r="Z581" s="26">
        <v>0</v>
      </c>
      <c r="AA581" s="26">
        <v>0</v>
      </c>
      <c r="AB581" s="26">
        <v>0</v>
      </c>
      <c r="AC581" s="26">
        <v>0</v>
      </c>
      <c r="AD581" s="26">
        <v>0</v>
      </c>
      <c r="AE581" s="26">
        <v>0</v>
      </c>
      <c r="AF581" s="26">
        <v>0</v>
      </c>
      <c r="AG581" s="26">
        <v>0</v>
      </c>
      <c r="AH581" s="26">
        <v>0</v>
      </c>
      <c r="AI581" s="26">
        <v>0</v>
      </c>
      <c r="AJ581" s="26">
        <v>0</v>
      </c>
      <c r="AK581" s="26">
        <v>0</v>
      </c>
      <c r="AL581" s="26">
        <v>0</v>
      </c>
      <c r="AM581" s="26">
        <v>0</v>
      </c>
      <c r="AN581" s="26">
        <v>0</v>
      </c>
      <c r="AO581" s="26">
        <v>0</v>
      </c>
      <c r="AP581" s="26">
        <v>0</v>
      </c>
      <c r="AQ581" s="26">
        <v>0</v>
      </c>
      <c r="AR581" s="26">
        <v>0</v>
      </c>
      <c r="AS581" s="26">
        <v>0</v>
      </c>
      <c r="AT581" s="26">
        <v>0</v>
      </c>
      <c r="AU581" s="26">
        <v>0</v>
      </c>
      <c r="AV581" s="26">
        <v>0</v>
      </c>
      <c r="AW581" s="26">
        <v>0</v>
      </c>
      <c r="AX581" s="26">
        <v>0</v>
      </c>
      <c r="AY581" s="26">
        <v>0</v>
      </c>
      <c r="AZ581" s="26">
        <v>0</v>
      </c>
      <c r="BA581" s="26">
        <v>0</v>
      </c>
      <c r="BB581" s="26">
        <v>0</v>
      </c>
      <c r="BC581" s="26">
        <v>0</v>
      </c>
      <c r="BD581" s="26">
        <v>0</v>
      </c>
      <c r="BE581" s="26">
        <v>0</v>
      </c>
      <c r="BF581" s="26">
        <v>0</v>
      </c>
      <c r="BG581" s="26">
        <v>0</v>
      </c>
      <c r="BH581" s="26">
        <v>0</v>
      </c>
      <c r="BI581" s="26">
        <v>0</v>
      </c>
      <c r="BJ581" s="26">
        <v>0</v>
      </c>
      <c r="BK581" s="26">
        <v>0</v>
      </c>
      <c r="BL581" s="26">
        <v>0</v>
      </c>
      <c r="BM581" s="26">
        <v>0</v>
      </c>
      <c r="BN581" s="26">
        <v>0</v>
      </c>
      <c r="BO581" s="26">
        <v>0</v>
      </c>
      <c r="BP581" s="26">
        <v>0</v>
      </c>
      <c r="BQ581" s="26"/>
      <c r="BR581" s="26"/>
      <c r="BS581" s="26"/>
      <c r="BT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</row>
    <row r="582" spans="1:85" hidden="1" outlineLevel="3" x14ac:dyDescent="0.25">
      <c r="A582" s="105" t="s">
        <v>1753</v>
      </c>
      <c r="B582" s="105">
        <f t="shared" si="86"/>
        <v>6</v>
      </c>
      <c r="C582" s="105" t="s">
        <v>1007</v>
      </c>
      <c r="D582" s="105" t="s">
        <v>76</v>
      </c>
      <c r="E582" s="26">
        <f t="shared" si="85"/>
        <v>0</v>
      </c>
      <c r="F582" s="26">
        <f t="shared" si="88"/>
        <v>0</v>
      </c>
      <c r="G582" s="26">
        <f t="shared" si="89"/>
        <v>0</v>
      </c>
      <c r="H582" s="26">
        <f t="shared" si="87"/>
        <v>0</v>
      </c>
      <c r="I582" s="26">
        <f t="shared" si="90"/>
        <v>0</v>
      </c>
      <c r="J582" s="26">
        <f t="shared" si="91"/>
        <v>0</v>
      </c>
      <c r="K582" s="26">
        <f t="shared" si="84"/>
        <v>0</v>
      </c>
      <c r="L582" s="150"/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6">
        <v>0</v>
      </c>
      <c r="S582" s="26">
        <v>0</v>
      </c>
      <c r="T582" s="26">
        <v>0</v>
      </c>
      <c r="U582" s="26">
        <v>0</v>
      </c>
      <c r="V582" s="26">
        <v>0</v>
      </c>
      <c r="W582" s="26">
        <v>0</v>
      </c>
      <c r="X582" s="26">
        <v>0</v>
      </c>
      <c r="Y582" s="26">
        <v>0</v>
      </c>
      <c r="Z582" s="26">
        <v>0</v>
      </c>
      <c r="AA582" s="26">
        <v>0</v>
      </c>
      <c r="AB582" s="26">
        <v>0</v>
      </c>
      <c r="AC582" s="26">
        <v>0</v>
      </c>
      <c r="AD582" s="26">
        <v>0</v>
      </c>
      <c r="AE582" s="26">
        <v>0</v>
      </c>
      <c r="AF582" s="26">
        <v>0</v>
      </c>
      <c r="AG582" s="26">
        <v>0</v>
      </c>
      <c r="AH582" s="26">
        <v>0</v>
      </c>
      <c r="AI582" s="26">
        <v>0</v>
      </c>
      <c r="AJ582" s="26">
        <v>0</v>
      </c>
      <c r="AK582" s="26">
        <v>0</v>
      </c>
      <c r="AL582" s="26">
        <v>0</v>
      </c>
      <c r="AM582" s="26">
        <v>0</v>
      </c>
      <c r="AN582" s="26">
        <v>0</v>
      </c>
      <c r="AO582" s="26">
        <v>0</v>
      </c>
      <c r="AP582" s="26">
        <v>0</v>
      </c>
      <c r="AQ582" s="26">
        <v>0</v>
      </c>
      <c r="AR582" s="26">
        <v>0</v>
      </c>
      <c r="AS582" s="26">
        <v>0</v>
      </c>
      <c r="AT582" s="26">
        <v>0</v>
      </c>
      <c r="AU582" s="26">
        <v>0</v>
      </c>
      <c r="AV582" s="26">
        <v>0</v>
      </c>
      <c r="AW582" s="26">
        <v>0</v>
      </c>
      <c r="AX582" s="26">
        <v>0</v>
      </c>
      <c r="AY582" s="26">
        <v>0</v>
      </c>
      <c r="AZ582" s="26">
        <v>0</v>
      </c>
      <c r="BA582" s="26">
        <v>0</v>
      </c>
      <c r="BB582" s="26">
        <v>0</v>
      </c>
      <c r="BC582" s="26">
        <v>0</v>
      </c>
      <c r="BD582" s="26">
        <v>0</v>
      </c>
      <c r="BE582" s="26">
        <v>0</v>
      </c>
      <c r="BF582" s="26">
        <v>0</v>
      </c>
      <c r="BG582" s="26">
        <v>0</v>
      </c>
      <c r="BH582" s="26">
        <v>0</v>
      </c>
      <c r="BI582" s="26">
        <v>0</v>
      </c>
      <c r="BJ582" s="26">
        <v>0</v>
      </c>
      <c r="BK582" s="26">
        <v>0</v>
      </c>
      <c r="BL582" s="26">
        <v>0</v>
      </c>
      <c r="BM582" s="26">
        <v>0</v>
      </c>
      <c r="BN582" s="26">
        <v>0</v>
      </c>
      <c r="BO582" s="26">
        <v>0</v>
      </c>
      <c r="BP582" s="26">
        <v>0</v>
      </c>
      <c r="BQ582" s="26"/>
      <c r="BR582" s="26"/>
      <c r="BS582" s="26"/>
      <c r="BT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</row>
    <row r="583" spans="1:85" hidden="1" outlineLevel="3" x14ac:dyDescent="0.25">
      <c r="A583" s="105" t="s">
        <v>1753</v>
      </c>
      <c r="B583" s="105">
        <f t="shared" si="86"/>
        <v>6</v>
      </c>
      <c r="C583" s="105" t="s">
        <v>1008</v>
      </c>
      <c r="D583" s="105" t="s">
        <v>118</v>
      </c>
      <c r="E583" s="26">
        <f t="shared" si="85"/>
        <v>0</v>
      </c>
      <c r="F583" s="26">
        <f t="shared" si="88"/>
        <v>0</v>
      </c>
      <c r="G583" s="26">
        <f t="shared" si="89"/>
        <v>0</v>
      </c>
      <c r="H583" s="26">
        <f t="shared" si="87"/>
        <v>0</v>
      </c>
      <c r="I583" s="26">
        <f t="shared" si="90"/>
        <v>0</v>
      </c>
      <c r="J583" s="26">
        <f t="shared" si="91"/>
        <v>0</v>
      </c>
      <c r="K583" s="26">
        <f t="shared" si="84"/>
        <v>0</v>
      </c>
      <c r="L583" s="150"/>
      <c r="M583" s="26">
        <v>0</v>
      </c>
      <c r="N583" s="26">
        <v>0</v>
      </c>
      <c r="O583" s="26">
        <v>0</v>
      </c>
      <c r="P583" s="26">
        <v>0</v>
      </c>
      <c r="Q583" s="26">
        <v>0</v>
      </c>
      <c r="R583" s="26">
        <v>0</v>
      </c>
      <c r="S583" s="26">
        <v>0</v>
      </c>
      <c r="T583" s="26">
        <v>0</v>
      </c>
      <c r="U583" s="26">
        <v>0</v>
      </c>
      <c r="V583" s="26">
        <v>0</v>
      </c>
      <c r="W583" s="26">
        <v>0</v>
      </c>
      <c r="X583" s="26">
        <v>0</v>
      </c>
      <c r="Y583" s="26">
        <v>0</v>
      </c>
      <c r="Z583" s="26">
        <v>0</v>
      </c>
      <c r="AA583" s="26">
        <v>0</v>
      </c>
      <c r="AB583" s="26">
        <v>0</v>
      </c>
      <c r="AC583" s="26">
        <v>0</v>
      </c>
      <c r="AD583" s="26">
        <v>0</v>
      </c>
      <c r="AE583" s="26">
        <v>0</v>
      </c>
      <c r="AF583" s="26">
        <v>0</v>
      </c>
      <c r="AG583" s="26">
        <v>0</v>
      </c>
      <c r="AH583" s="26">
        <v>0</v>
      </c>
      <c r="AI583" s="26">
        <v>0</v>
      </c>
      <c r="AJ583" s="26">
        <v>0</v>
      </c>
      <c r="AK583" s="26">
        <v>0</v>
      </c>
      <c r="AL583" s="26">
        <v>0</v>
      </c>
      <c r="AM583" s="26">
        <v>0</v>
      </c>
      <c r="AN583" s="26">
        <v>0</v>
      </c>
      <c r="AO583" s="26">
        <v>0</v>
      </c>
      <c r="AP583" s="26">
        <v>0</v>
      </c>
      <c r="AQ583" s="26">
        <v>0</v>
      </c>
      <c r="AR583" s="26">
        <v>0</v>
      </c>
      <c r="AS583" s="26">
        <v>0</v>
      </c>
      <c r="AT583" s="26">
        <v>0</v>
      </c>
      <c r="AU583" s="26">
        <v>0</v>
      </c>
      <c r="AV583" s="26">
        <v>0</v>
      </c>
      <c r="AW583" s="26">
        <v>0</v>
      </c>
      <c r="AX583" s="26">
        <v>0</v>
      </c>
      <c r="AY583" s="26">
        <v>0</v>
      </c>
      <c r="AZ583" s="26">
        <v>0</v>
      </c>
      <c r="BA583" s="26">
        <v>0</v>
      </c>
      <c r="BB583" s="26">
        <v>0</v>
      </c>
      <c r="BC583" s="26">
        <v>0</v>
      </c>
      <c r="BD583" s="26">
        <v>0</v>
      </c>
      <c r="BE583" s="26">
        <v>0</v>
      </c>
      <c r="BF583" s="26">
        <v>0</v>
      </c>
      <c r="BG583" s="26">
        <v>0</v>
      </c>
      <c r="BH583" s="26">
        <v>0</v>
      </c>
      <c r="BI583" s="26">
        <v>0</v>
      </c>
      <c r="BJ583" s="26">
        <v>0</v>
      </c>
      <c r="BK583" s="26">
        <v>0</v>
      </c>
      <c r="BL583" s="26">
        <v>0</v>
      </c>
      <c r="BM583" s="26">
        <v>0</v>
      </c>
      <c r="BN583" s="26">
        <v>0</v>
      </c>
      <c r="BO583" s="26">
        <v>0</v>
      </c>
      <c r="BP583" s="26">
        <v>0</v>
      </c>
      <c r="BQ583" s="26"/>
      <c r="BR583" s="26"/>
      <c r="BS583" s="26"/>
      <c r="BT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</row>
    <row r="584" spans="1:85" hidden="1" outlineLevel="3" x14ac:dyDescent="0.25">
      <c r="A584" s="105" t="s">
        <v>1753</v>
      </c>
      <c r="B584" s="105">
        <f t="shared" si="86"/>
        <v>6</v>
      </c>
      <c r="C584" s="105" t="s">
        <v>1009</v>
      </c>
      <c r="D584" s="105" t="s">
        <v>526</v>
      </c>
      <c r="E584" s="26">
        <f t="shared" si="85"/>
        <v>0</v>
      </c>
      <c r="F584" s="26">
        <f t="shared" si="88"/>
        <v>0</v>
      </c>
      <c r="G584" s="26">
        <f t="shared" si="89"/>
        <v>0</v>
      </c>
      <c r="H584" s="26">
        <f t="shared" si="87"/>
        <v>0</v>
      </c>
      <c r="I584" s="26">
        <f t="shared" si="90"/>
        <v>0</v>
      </c>
      <c r="J584" s="26">
        <f t="shared" si="91"/>
        <v>0</v>
      </c>
      <c r="K584" s="26">
        <f t="shared" si="84"/>
        <v>0</v>
      </c>
      <c r="L584" s="150"/>
      <c r="M584" s="26">
        <v>0</v>
      </c>
      <c r="N584" s="26">
        <v>0</v>
      </c>
      <c r="O584" s="26">
        <v>0</v>
      </c>
      <c r="P584" s="26">
        <v>0</v>
      </c>
      <c r="Q584" s="26">
        <v>0</v>
      </c>
      <c r="R584" s="26">
        <v>0</v>
      </c>
      <c r="S584" s="26">
        <v>0</v>
      </c>
      <c r="T584" s="26">
        <v>0</v>
      </c>
      <c r="U584" s="26">
        <v>0</v>
      </c>
      <c r="V584" s="26">
        <v>0</v>
      </c>
      <c r="W584" s="26">
        <v>0</v>
      </c>
      <c r="X584" s="26">
        <v>0</v>
      </c>
      <c r="Y584" s="26">
        <v>0</v>
      </c>
      <c r="Z584" s="26">
        <v>0</v>
      </c>
      <c r="AA584" s="26">
        <v>0</v>
      </c>
      <c r="AB584" s="26">
        <v>0</v>
      </c>
      <c r="AC584" s="26">
        <v>0</v>
      </c>
      <c r="AD584" s="26">
        <v>0</v>
      </c>
      <c r="AE584" s="26">
        <v>0</v>
      </c>
      <c r="AF584" s="26">
        <v>0</v>
      </c>
      <c r="AG584" s="26">
        <v>0</v>
      </c>
      <c r="AH584" s="26">
        <v>0</v>
      </c>
      <c r="AI584" s="26">
        <v>0</v>
      </c>
      <c r="AJ584" s="26">
        <v>0</v>
      </c>
      <c r="AK584" s="26">
        <v>0</v>
      </c>
      <c r="AL584" s="26">
        <v>0</v>
      </c>
      <c r="AM584" s="26">
        <v>0</v>
      </c>
      <c r="AN584" s="26">
        <v>0</v>
      </c>
      <c r="AO584" s="26">
        <v>0</v>
      </c>
      <c r="AP584" s="26">
        <v>0</v>
      </c>
      <c r="AQ584" s="26">
        <v>0</v>
      </c>
      <c r="AR584" s="26">
        <v>0</v>
      </c>
      <c r="AS584" s="26">
        <v>0</v>
      </c>
      <c r="AT584" s="26">
        <v>0</v>
      </c>
      <c r="AU584" s="26">
        <v>0</v>
      </c>
      <c r="AV584" s="26">
        <v>0</v>
      </c>
      <c r="AW584" s="26">
        <v>0</v>
      </c>
      <c r="AX584" s="26">
        <v>0</v>
      </c>
      <c r="AY584" s="26">
        <v>0</v>
      </c>
      <c r="AZ584" s="26">
        <v>0</v>
      </c>
      <c r="BA584" s="26">
        <v>0</v>
      </c>
      <c r="BB584" s="26">
        <v>0</v>
      </c>
      <c r="BC584" s="26">
        <v>0</v>
      </c>
      <c r="BD584" s="26">
        <v>0</v>
      </c>
      <c r="BE584" s="26">
        <v>0</v>
      </c>
      <c r="BF584" s="26">
        <v>0</v>
      </c>
      <c r="BG584" s="26">
        <v>0</v>
      </c>
      <c r="BH584" s="26">
        <v>0</v>
      </c>
      <c r="BI584" s="26">
        <v>0</v>
      </c>
      <c r="BJ584" s="26">
        <v>0</v>
      </c>
      <c r="BK584" s="26">
        <v>0</v>
      </c>
      <c r="BL584" s="26">
        <v>0</v>
      </c>
      <c r="BM584" s="26">
        <v>0</v>
      </c>
      <c r="BN584" s="26">
        <v>0</v>
      </c>
      <c r="BO584" s="26">
        <v>0</v>
      </c>
      <c r="BP584" s="26">
        <v>0</v>
      </c>
      <c r="BQ584" s="26"/>
      <c r="BR584" s="26"/>
      <c r="BS584" s="26"/>
      <c r="BT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</row>
    <row r="585" spans="1:85" hidden="1" outlineLevel="2" collapsed="1" x14ac:dyDescent="0.25">
      <c r="A585" s="103" t="s">
        <v>1753</v>
      </c>
      <c r="B585" s="103">
        <f t="shared" si="86"/>
        <v>4</v>
      </c>
      <c r="C585" s="103" t="s">
        <v>1010</v>
      </c>
      <c r="D585" s="103" t="s">
        <v>1011</v>
      </c>
      <c r="E585" s="104">
        <f t="shared" si="85"/>
        <v>0</v>
      </c>
      <c r="F585" s="104">
        <f t="shared" si="88"/>
        <v>0</v>
      </c>
      <c r="G585" s="104">
        <f t="shared" si="89"/>
        <v>0</v>
      </c>
      <c r="H585" s="104">
        <f t="shared" si="87"/>
        <v>0</v>
      </c>
      <c r="I585" s="104">
        <f t="shared" si="90"/>
        <v>0</v>
      </c>
      <c r="J585" s="104">
        <f t="shared" si="91"/>
        <v>0</v>
      </c>
      <c r="K585" s="104">
        <f t="shared" si="84"/>
        <v>0</v>
      </c>
      <c r="L585" s="150"/>
      <c r="M585" s="104">
        <v>-1240263440</v>
      </c>
      <c r="N585" s="104">
        <v>-1240263440</v>
      </c>
      <c r="O585" s="104">
        <v>0</v>
      </c>
      <c r="P585" s="104">
        <v>0</v>
      </c>
      <c r="Q585" s="104">
        <v>0</v>
      </c>
      <c r="R585" s="104">
        <v>0</v>
      </c>
      <c r="S585" s="104">
        <v>0</v>
      </c>
      <c r="T585" s="104">
        <v>0</v>
      </c>
      <c r="U585" s="104">
        <v>0</v>
      </c>
      <c r="V585" s="104">
        <v>0</v>
      </c>
      <c r="W585" s="104">
        <v>0</v>
      </c>
      <c r="X585" s="104">
        <v>0</v>
      </c>
      <c r="Y585" s="104">
        <v>0</v>
      </c>
      <c r="Z585" s="104">
        <v>0</v>
      </c>
      <c r="AA585" s="104">
        <v>0</v>
      </c>
      <c r="AB585" s="104">
        <v>0</v>
      </c>
      <c r="AC585" s="104">
        <v>0</v>
      </c>
      <c r="AD585" s="104">
        <v>0</v>
      </c>
      <c r="AE585" s="104">
        <v>0</v>
      </c>
      <c r="AF585" s="104">
        <v>0</v>
      </c>
      <c r="AG585" s="104">
        <v>0</v>
      </c>
      <c r="AH585" s="104">
        <v>0</v>
      </c>
      <c r="AI585" s="104">
        <v>0</v>
      </c>
      <c r="AJ585" s="104">
        <v>0</v>
      </c>
      <c r="AK585" s="104">
        <v>0</v>
      </c>
      <c r="AL585" s="104">
        <v>0</v>
      </c>
      <c r="AM585" s="104">
        <v>0</v>
      </c>
      <c r="AN585" s="104">
        <v>0</v>
      </c>
      <c r="AO585" s="104">
        <v>0</v>
      </c>
      <c r="AP585" s="104">
        <v>0</v>
      </c>
      <c r="AQ585" s="104">
        <v>0</v>
      </c>
      <c r="AR585" s="104">
        <v>0</v>
      </c>
      <c r="AS585" s="104">
        <v>0</v>
      </c>
      <c r="AT585" s="104">
        <v>0</v>
      </c>
      <c r="AU585" s="104">
        <v>0</v>
      </c>
      <c r="AV585" s="104">
        <v>0</v>
      </c>
      <c r="AW585" s="104">
        <v>0</v>
      </c>
      <c r="AX585" s="104">
        <v>0</v>
      </c>
      <c r="AY585" s="104">
        <v>0</v>
      </c>
      <c r="AZ585" s="104">
        <v>0</v>
      </c>
      <c r="BA585" s="104">
        <v>0</v>
      </c>
      <c r="BB585" s="104">
        <v>0</v>
      </c>
      <c r="BC585" s="104">
        <v>0</v>
      </c>
      <c r="BD585" s="104">
        <v>0</v>
      </c>
      <c r="BE585" s="104">
        <v>0</v>
      </c>
      <c r="BF585" s="104">
        <v>0</v>
      </c>
      <c r="BG585" s="104">
        <v>0</v>
      </c>
      <c r="BH585" s="104">
        <v>0</v>
      </c>
      <c r="BI585" s="104">
        <v>0</v>
      </c>
      <c r="BJ585" s="104">
        <v>0</v>
      </c>
      <c r="BK585" s="104">
        <v>0</v>
      </c>
      <c r="BL585" s="104">
        <v>0</v>
      </c>
      <c r="BM585" s="104">
        <v>0</v>
      </c>
      <c r="BN585" s="104">
        <v>0</v>
      </c>
      <c r="BO585" s="104">
        <v>0</v>
      </c>
      <c r="BP585" s="104">
        <v>0</v>
      </c>
      <c r="BQ585" s="104"/>
      <c r="BR585" s="104"/>
      <c r="BS585" s="104"/>
      <c r="BT585" s="104"/>
      <c r="BV585" s="144"/>
      <c r="BW585" s="144"/>
      <c r="BX585" s="144"/>
      <c r="BY585" s="144"/>
      <c r="BZ585" s="144"/>
      <c r="CA585" s="144"/>
      <c r="CB585" s="144"/>
      <c r="CC585" s="144"/>
      <c r="CD585" s="144"/>
      <c r="CE585" s="144"/>
      <c r="CF585" s="144"/>
      <c r="CG585" s="144"/>
    </row>
    <row r="586" spans="1:85" hidden="1" outlineLevel="3" x14ac:dyDescent="0.25">
      <c r="A586" s="105" t="s">
        <v>1753</v>
      </c>
      <c r="B586" s="105">
        <f t="shared" si="86"/>
        <v>6</v>
      </c>
      <c r="C586" s="105" t="s">
        <v>1012</v>
      </c>
      <c r="D586" s="105" t="s">
        <v>1013</v>
      </c>
      <c r="E586" s="26">
        <f t="shared" si="85"/>
        <v>0</v>
      </c>
      <c r="F586" s="26">
        <f t="shared" si="88"/>
        <v>0</v>
      </c>
      <c r="G586" s="26">
        <f t="shared" si="89"/>
        <v>0</v>
      </c>
      <c r="H586" s="26">
        <f t="shared" si="87"/>
        <v>0</v>
      </c>
      <c r="I586" s="26">
        <f t="shared" si="90"/>
        <v>0</v>
      </c>
      <c r="J586" s="26">
        <f t="shared" si="91"/>
        <v>0</v>
      </c>
      <c r="K586" s="26">
        <f t="shared" si="84"/>
        <v>0</v>
      </c>
      <c r="L586" s="150"/>
      <c r="M586" s="26">
        <v>0</v>
      </c>
      <c r="N586" s="26">
        <v>0</v>
      </c>
      <c r="O586" s="26">
        <v>0</v>
      </c>
      <c r="P586" s="26">
        <v>0</v>
      </c>
      <c r="Q586" s="26">
        <v>0</v>
      </c>
      <c r="R586" s="26">
        <v>0</v>
      </c>
      <c r="S586" s="26">
        <v>0</v>
      </c>
      <c r="T586" s="26">
        <v>0</v>
      </c>
      <c r="U586" s="26">
        <v>0</v>
      </c>
      <c r="V586" s="26">
        <v>0</v>
      </c>
      <c r="W586" s="26">
        <v>0</v>
      </c>
      <c r="X586" s="26">
        <v>0</v>
      </c>
      <c r="Y586" s="26">
        <v>0</v>
      </c>
      <c r="Z586" s="26">
        <v>0</v>
      </c>
      <c r="AA586" s="26">
        <v>0</v>
      </c>
      <c r="AB586" s="26">
        <v>0</v>
      </c>
      <c r="AC586" s="26">
        <v>0</v>
      </c>
      <c r="AD586" s="26">
        <v>0</v>
      </c>
      <c r="AE586" s="26">
        <v>0</v>
      </c>
      <c r="AF586" s="26">
        <v>0</v>
      </c>
      <c r="AG586" s="26">
        <v>0</v>
      </c>
      <c r="AH586" s="26">
        <v>0</v>
      </c>
      <c r="AI586" s="26">
        <v>0</v>
      </c>
      <c r="AJ586" s="26">
        <v>0</v>
      </c>
      <c r="AK586" s="26">
        <v>0</v>
      </c>
      <c r="AL586" s="26">
        <v>0</v>
      </c>
      <c r="AM586" s="26">
        <v>0</v>
      </c>
      <c r="AN586" s="26">
        <v>0</v>
      </c>
      <c r="AO586" s="26">
        <v>0</v>
      </c>
      <c r="AP586" s="26">
        <v>0</v>
      </c>
      <c r="AQ586" s="26">
        <v>0</v>
      </c>
      <c r="AR586" s="26">
        <v>0</v>
      </c>
      <c r="AS586" s="26">
        <v>0</v>
      </c>
      <c r="AT586" s="26">
        <v>0</v>
      </c>
      <c r="AU586" s="26">
        <v>0</v>
      </c>
      <c r="AV586" s="26">
        <v>0</v>
      </c>
      <c r="AW586" s="26">
        <v>0</v>
      </c>
      <c r="AX586" s="26">
        <v>0</v>
      </c>
      <c r="AY586" s="26">
        <v>0</v>
      </c>
      <c r="AZ586" s="26">
        <v>0</v>
      </c>
      <c r="BA586" s="26">
        <v>0</v>
      </c>
      <c r="BB586" s="26">
        <v>0</v>
      </c>
      <c r="BC586" s="26">
        <v>0</v>
      </c>
      <c r="BD586" s="26">
        <v>0</v>
      </c>
      <c r="BE586" s="26">
        <v>0</v>
      </c>
      <c r="BF586" s="26">
        <v>0</v>
      </c>
      <c r="BG586" s="26">
        <v>0</v>
      </c>
      <c r="BH586" s="26">
        <v>0</v>
      </c>
      <c r="BI586" s="26">
        <v>0</v>
      </c>
      <c r="BJ586" s="26">
        <v>0</v>
      </c>
      <c r="BK586" s="26">
        <v>0</v>
      </c>
      <c r="BL586" s="26">
        <v>0</v>
      </c>
      <c r="BM586" s="26">
        <v>0</v>
      </c>
      <c r="BN586" s="26">
        <v>0</v>
      </c>
      <c r="BO586" s="26">
        <v>0</v>
      </c>
      <c r="BP586" s="26">
        <v>0</v>
      </c>
      <c r="BQ586" s="26"/>
      <c r="BR586" s="26"/>
      <c r="BS586" s="26"/>
      <c r="BT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</row>
    <row r="587" spans="1:85" hidden="1" outlineLevel="3" x14ac:dyDescent="0.25">
      <c r="A587" s="105" t="s">
        <v>1753</v>
      </c>
      <c r="B587" s="105">
        <f t="shared" si="86"/>
        <v>6</v>
      </c>
      <c r="C587" s="105" t="s">
        <v>1014</v>
      </c>
      <c r="D587" s="105" t="s">
        <v>433</v>
      </c>
      <c r="E587" s="26">
        <f t="shared" si="85"/>
        <v>0</v>
      </c>
      <c r="F587" s="26">
        <f t="shared" si="88"/>
        <v>0</v>
      </c>
      <c r="G587" s="26">
        <f t="shared" si="89"/>
        <v>0</v>
      </c>
      <c r="H587" s="26">
        <f t="shared" si="87"/>
        <v>0</v>
      </c>
      <c r="I587" s="26">
        <f t="shared" si="90"/>
        <v>0</v>
      </c>
      <c r="J587" s="26">
        <f t="shared" si="91"/>
        <v>0</v>
      </c>
      <c r="K587" s="26">
        <f t="shared" si="84"/>
        <v>0</v>
      </c>
      <c r="L587" s="150"/>
      <c r="M587" s="26">
        <v>-1240263440</v>
      </c>
      <c r="N587" s="26">
        <v>-1240263440</v>
      </c>
      <c r="O587" s="26">
        <v>0</v>
      </c>
      <c r="P587" s="26">
        <v>0</v>
      </c>
      <c r="Q587" s="26">
        <v>0</v>
      </c>
      <c r="R587" s="26">
        <v>0</v>
      </c>
      <c r="S587" s="26">
        <v>0</v>
      </c>
      <c r="T587" s="26">
        <v>0</v>
      </c>
      <c r="U587" s="26">
        <v>0</v>
      </c>
      <c r="V587" s="26">
        <v>0</v>
      </c>
      <c r="W587" s="26">
        <v>0</v>
      </c>
      <c r="X587" s="26">
        <v>0</v>
      </c>
      <c r="Y587" s="26">
        <v>0</v>
      </c>
      <c r="Z587" s="26">
        <v>0</v>
      </c>
      <c r="AA587" s="26">
        <v>0</v>
      </c>
      <c r="AB587" s="26">
        <v>0</v>
      </c>
      <c r="AC587" s="26">
        <v>0</v>
      </c>
      <c r="AD587" s="26">
        <v>0</v>
      </c>
      <c r="AE587" s="26">
        <v>0</v>
      </c>
      <c r="AF587" s="26">
        <v>0</v>
      </c>
      <c r="AG587" s="26">
        <v>0</v>
      </c>
      <c r="AH587" s="26">
        <v>0</v>
      </c>
      <c r="AI587" s="26">
        <v>0</v>
      </c>
      <c r="AJ587" s="26">
        <v>0</v>
      </c>
      <c r="AK587" s="26">
        <v>0</v>
      </c>
      <c r="AL587" s="26">
        <v>0</v>
      </c>
      <c r="AM587" s="26">
        <v>0</v>
      </c>
      <c r="AN587" s="26">
        <v>0</v>
      </c>
      <c r="AO587" s="26">
        <v>0</v>
      </c>
      <c r="AP587" s="26">
        <v>0</v>
      </c>
      <c r="AQ587" s="26">
        <v>0</v>
      </c>
      <c r="AR587" s="26">
        <v>0</v>
      </c>
      <c r="AS587" s="26">
        <v>0</v>
      </c>
      <c r="AT587" s="26">
        <v>0</v>
      </c>
      <c r="AU587" s="26">
        <v>0</v>
      </c>
      <c r="AV587" s="26">
        <v>0</v>
      </c>
      <c r="AW587" s="26">
        <v>0</v>
      </c>
      <c r="AX587" s="26">
        <v>0</v>
      </c>
      <c r="AY587" s="26">
        <v>0</v>
      </c>
      <c r="AZ587" s="26">
        <v>0</v>
      </c>
      <c r="BA587" s="26">
        <v>0</v>
      </c>
      <c r="BB587" s="26">
        <v>0</v>
      </c>
      <c r="BC587" s="26">
        <v>0</v>
      </c>
      <c r="BD587" s="26">
        <v>0</v>
      </c>
      <c r="BE587" s="26">
        <v>0</v>
      </c>
      <c r="BF587" s="26">
        <v>0</v>
      </c>
      <c r="BG587" s="26">
        <v>0</v>
      </c>
      <c r="BH587" s="26">
        <v>0</v>
      </c>
      <c r="BI587" s="26">
        <v>0</v>
      </c>
      <c r="BJ587" s="26">
        <v>0</v>
      </c>
      <c r="BK587" s="26">
        <v>0</v>
      </c>
      <c r="BL587" s="26">
        <v>0</v>
      </c>
      <c r="BM587" s="26">
        <v>0</v>
      </c>
      <c r="BN587" s="26">
        <v>0</v>
      </c>
      <c r="BO587" s="26">
        <v>0</v>
      </c>
      <c r="BP587" s="26">
        <v>0</v>
      </c>
      <c r="BQ587" s="26"/>
      <c r="BR587" s="26"/>
      <c r="BS587" s="26"/>
      <c r="BT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</row>
    <row r="588" spans="1:85" hidden="1" outlineLevel="1" collapsed="1" x14ac:dyDescent="0.25">
      <c r="A588" s="101" t="s">
        <v>1753</v>
      </c>
      <c r="B588" s="101">
        <f t="shared" si="86"/>
        <v>2</v>
      </c>
      <c r="C588" s="101" t="s">
        <v>1015</v>
      </c>
      <c r="D588" s="101" t="s">
        <v>1016</v>
      </c>
      <c r="E588" s="102">
        <f t="shared" si="85"/>
        <v>0</v>
      </c>
      <c r="F588" s="102">
        <f t="shared" si="88"/>
        <v>0</v>
      </c>
      <c r="G588" s="102">
        <f t="shared" si="89"/>
        <v>0</v>
      </c>
      <c r="H588" s="102">
        <f t="shared" si="87"/>
        <v>0</v>
      </c>
      <c r="I588" s="102">
        <f t="shared" si="90"/>
        <v>0</v>
      </c>
      <c r="J588" s="102">
        <f t="shared" si="91"/>
        <v>0</v>
      </c>
      <c r="K588" s="102">
        <f t="shared" si="84"/>
        <v>0</v>
      </c>
      <c r="L588" s="150"/>
      <c r="M588" s="102">
        <v>0</v>
      </c>
      <c r="N588" s="102">
        <v>0</v>
      </c>
      <c r="O588" s="102">
        <v>0</v>
      </c>
      <c r="P588" s="102">
        <v>0</v>
      </c>
      <c r="Q588" s="102">
        <v>0</v>
      </c>
      <c r="R588" s="102">
        <v>0</v>
      </c>
      <c r="S588" s="102">
        <v>0</v>
      </c>
      <c r="T588" s="102">
        <v>0</v>
      </c>
      <c r="U588" s="102">
        <v>0</v>
      </c>
      <c r="V588" s="102">
        <v>0</v>
      </c>
      <c r="W588" s="102">
        <v>0</v>
      </c>
      <c r="X588" s="102">
        <v>0</v>
      </c>
      <c r="Y588" s="102">
        <v>0</v>
      </c>
      <c r="Z588" s="102">
        <v>0</v>
      </c>
      <c r="AA588" s="102">
        <v>0</v>
      </c>
      <c r="AB588" s="102">
        <v>0</v>
      </c>
      <c r="AC588" s="102">
        <v>0</v>
      </c>
      <c r="AD588" s="102">
        <v>0</v>
      </c>
      <c r="AE588" s="102">
        <v>0</v>
      </c>
      <c r="AF588" s="102">
        <v>0</v>
      </c>
      <c r="AG588" s="102">
        <v>0</v>
      </c>
      <c r="AH588" s="102">
        <v>0</v>
      </c>
      <c r="AI588" s="102">
        <v>0</v>
      </c>
      <c r="AJ588" s="102">
        <v>0</v>
      </c>
      <c r="AK588" s="102">
        <v>0</v>
      </c>
      <c r="AL588" s="102">
        <v>0</v>
      </c>
      <c r="AM588" s="102">
        <v>0</v>
      </c>
      <c r="AN588" s="102">
        <v>0</v>
      </c>
      <c r="AO588" s="102">
        <v>0</v>
      </c>
      <c r="AP588" s="102">
        <v>0</v>
      </c>
      <c r="AQ588" s="102">
        <v>0</v>
      </c>
      <c r="AR588" s="102">
        <v>0</v>
      </c>
      <c r="AS588" s="102">
        <v>0</v>
      </c>
      <c r="AT588" s="102">
        <v>0</v>
      </c>
      <c r="AU588" s="102">
        <v>0</v>
      </c>
      <c r="AV588" s="102">
        <v>0</v>
      </c>
      <c r="AW588" s="102">
        <v>0</v>
      </c>
      <c r="AX588" s="102">
        <v>0</v>
      </c>
      <c r="AY588" s="102">
        <v>0</v>
      </c>
      <c r="AZ588" s="102">
        <v>0</v>
      </c>
      <c r="BA588" s="102">
        <v>0</v>
      </c>
      <c r="BB588" s="102">
        <v>0</v>
      </c>
      <c r="BC588" s="102">
        <v>0</v>
      </c>
      <c r="BD588" s="102">
        <v>0</v>
      </c>
      <c r="BE588" s="102">
        <v>0</v>
      </c>
      <c r="BF588" s="102">
        <v>0</v>
      </c>
      <c r="BG588" s="102">
        <v>0</v>
      </c>
      <c r="BH588" s="102">
        <v>0</v>
      </c>
      <c r="BI588" s="102">
        <v>0</v>
      </c>
      <c r="BJ588" s="102">
        <v>0</v>
      </c>
      <c r="BK588" s="102">
        <v>0</v>
      </c>
      <c r="BL588" s="102">
        <v>0</v>
      </c>
      <c r="BM588" s="102">
        <v>0</v>
      </c>
      <c r="BN588" s="102">
        <v>0</v>
      </c>
      <c r="BO588" s="102">
        <v>0</v>
      </c>
      <c r="BP588" s="102">
        <v>0</v>
      </c>
      <c r="BQ588" s="102"/>
      <c r="BR588" s="102"/>
      <c r="BS588" s="102"/>
      <c r="BT588" s="102"/>
      <c r="BV588" s="143"/>
      <c r="BW588" s="143"/>
      <c r="BX588" s="143"/>
      <c r="BY588" s="143"/>
      <c r="BZ588" s="143"/>
      <c r="CA588" s="143"/>
      <c r="CB588" s="143"/>
      <c r="CC588" s="143"/>
      <c r="CD588" s="143"/>
      <c r="CE588" s="143"/>
      <c r="CF588" s="143"/>
      <c r="CG588" s="143"/>
    </row>
    <row r="589" spans="1:85" hidden="1" outlineLevel="2" collapsed="1" x14ac:dyDescent="0.25">
      <c r="A589" s="103" t="s">
        <v>1753</v>
      </c>
      <c r="B589" s="103">
        <f t="shared" si="86"/>
        <v>4</v>
      </c>
      <c r="C589" s="103" t="s">
        <v>1017</v>
      </c>
      <c r="D589" s="103" t="s">
        <v>1018</v>
      </c>
      <c r="E589" s="104">
        <f t="shared" si="85"/>
        <v>0</v>
      </c>
      <c r="F589" s="104">
        <f t="shared" si="88"/>
        <v>0</v>
      </c>
      <c r="G589" s="104">
        <f t="shared" si="89"/>
        <v>0</v>
      </c>
      <c r="H589" s="104">
        <f t="shared" si="87"/>
        <v>0</v>
      </c>
      <c r="I589" s="104">
        <f t="shared" si="90"/>
        <v>0</v>
      </c>
      <c r="J589" s="104">
        <f t="shared" si="91"/>
        <v>0</v>
      </c>
      <c r="K589" s="104">
        <f>CG589</f>
        <v>0</v>
      </c>
      <c r="L589" s="150"/>
      <c r="M589" s="104">
        <v>0</v>
      </c>
      <c r="N589" s="104">
        <v>0</v>
      </c>
      <c r="O589" s="104">
        <v>0</v>
      </c>
      <c r="P589" s="104">
        <v>0</v>
      </c>
      <c r="Q589" s="104">
        <v>0</v>
      </c>
      <c r="R589" s="104">
        <v>0</v>
      </c>
      <c r="S589" s="104">
        <v>0</v>
      </c>
      <c r="T589" s="104">
        <v>0</v>
      </c>
      <c r="U589" s="104">
        <v>0</v>
      </c>
      <c r="V589" s="104">
        <v>0</v>
      </c>
      <c r="W589" s="104">
        <v>0</v>
      </c>
      <c r="X589" s="104">
        <v>0</v>
      </c>
      <c r="Y589" s="104">
        <v>0</v>
      </c>
      <c r="Z589" s="104">
        <v>0</v>
      </c>
      <c r="AA589" s="104">
        <v>0</v>
      </c>
      <c r="AB589" s="104">
        <v>0</v>
      </c>
      <c r="AC589" s="104">
        <v>0</v>
      </c>
      <c r="AD589" s="104">
        <v>0</v>
      </c>
      <c r="AE589" s="104">
        <v>0</v>
      </c>
      <c r="AF589" s="104">
        <v>0</v>
      </c>
      <c r="AG589" s="104">
        <v>0</v>
      </c>
      <c r="AH589" s="104">
        <v>0</v>
      </c>
      <c r="AI589" s="104">
        <v>0</v>
      </c>
      <c r="AJ589" s="104">
        <v>0</v>
      </c>
      <c r="AK589" s="104">
        <v>0</v>
      </c>
      <c r="AL589" s="104">
        <v>0</v>
      </c>
      <c r="AM589" s="104">
        <v>0</v>
      </c>
      <c r="AN589" s="104">
        <v>0</v>
      </c>
      <c r="AO589" s="104">
        <v>0</v>
      </c>
      <c r="AP589" s="104">
        <v>0</v>
      </c>
      <c r="AQ589" s="104">
        <v>0</v>
      </c>
      <c r="AR589" s="104">
        <v>0</v>
      </c>
      <c r="AS589" s="104">
        <v>0</v>
      </c>
      <c r="AT589" s="104">
        <v>0</v>
      </c>
      <c r="AU589" s="104">
        <v>0</v>
      </c>
      <c r="AV589" s="104">
        <v>0</v>
      </c>
      <c r="AW589" s="104">
        <v>0</v>
      </c>
      <c r="AX589" s="104">
        <v>0</v>
      </c>
      <c r="AY589" s="104">
        <v>0</v>
      </c>
      <c r="AZ589" s="104">
        <v>0</v>
      </c>
      <c r="BA589" s="104">
        <v>0</v>
      </c>
      <c r="BB589" s="104">
        <v>0</v>
      </c>
      <c r="BC589" s="104">
        <v>0</v>
      </c>
      <c r="BD589" s="104">
        <v>0</v>
      </c>
      <c r="BE589" s="104">
        <v>0</v>
      </c>
      <c r="BF589" s="104">
        <v>0</v>
      </c>
      <c r="BG589" s="104">
        <v>0</v>
      </c>
      <c r="BH589" s="104">
        <v>0</v>
      </c>
      <c r="BI589" s="104">
        <v>0</v>
      </c>
      <c r="BJ589" s="104">
        <v>0</v>
      </c>
      <c r="BK589" s="104">
        <v>0</v>
      </c>
      <c r="BL589" s="104">
        <v>0</v>
      </c>
      <c r="BM589" s="104">
        <v>0</v>
      </c>
      <c r="BN589" s="104">
        <v>0</v>
      </c>
      <c r="BO589" s="104">
        <v>0</v>
      </c>
      <c r="BP589" s="104">
        <v>0</v>
      </c>
      <c r="BQ589" s="104"/>
      <c r="BR589" s="104"/>
      <c r="BS589" s="104"/>
      <c r="BT589" s="104"/>
      <c r="BV589" s="144"/>
      <c r="BW589" s="144"/>
      <c r="BX589" s="144"/>
      <c r="BY589" s="144"/>
      <c r="BZ589" s="144"/>
      <c r="CA589" s="144"/>
      <c r="CB589" s="144"/>
      <c r="CC589" s="144"/>
      <c r="CD589" s="144"/>
      <c r="CE589" s="144"/>
      <c r="CF589" s="144"/>
      <c r="CG589" s="144"/>
    </row>
    <row r="590" spans="1:85" hidden="1" outlineLevel="3" x14ac:dyDescent="0.25">
      <c r="A590" s="105" t="s">
        <v>1753</v>
      </c>
      <c r="B590" s="105">
        <f t="shared" si="86"/>
        <v>6</v>
      </c>
      <c r="C590" s="105" t="s">
        <v>1019</v>
      </c>
      <c r="D590" s="105" t="s">
        <v>76</v>
      </c>
      <c r="E590" s="26">
        <f t="shared" si="85"/>
        <v>0</v>
      </c>
      <c r="F590" s="26">
        <f t="shared" si="88"/>
        <v>0</v>
      </c>
      <c r="G590" s="26">
        <f t="shared" si="89"/>
        <v>0</v>
      </c>
      <c r="H590" s="26">
        <f t="shared" si="87"/>
        <v>0</v>
      </c>
      <c r="I590" s="26">
        <f t="shared" si="90"/>
        <v>0</v>
      </c>
      <c r="J590" s="26">
        <f t="shared" si="91"/>
        <v>0</v>
      </c>
      <c r="K590" s="26">
        <f>CG590</f>
        <v>0</v>
      </c>
      <c r="L590" s="150"/>
      <c r="M590" s="26">
        <v>0</v>
      </c>
      <c r="N590" s="26">
        <v>0</v>
      </c>
      <c r="O590" s="26">
        <v>0</v>
      </c>
      <c r="P590" s="26">
        <v>0</v>
      </c>
      <c r="Q590" s="26">
        <v>0</v>
      </c>
      <c r="R590" s="26">
        <v>0</v>
      </c>
      <c r="S590" s="26">
        <v>0</v>
      </c>
      <c r="T590" s="26">
        <v>0</v>
      </c>
      <c r="U590" s="26">
        <v>0</v>
      </c>
      <c r="V590" s="26">
        <v>0</v>
      </c>
      <c r="W590" s="26">
        <v>0</v>
      </c>
      <c r="X590" s="26">
        <v>0</v>
      </c>
      <c r="Y590" s="26">
        <v>0</v>
      </c>
      <c r="Z590" s="26">
        <v>0</v>
      </c>
      <c r="AA590" s="26">
        <v>0</v>
      </c>
      <c r="AB590" s="26">
        <v>0</v>
      </c>
      <c r="AC590" s="26">
        <v>0</v>
      </c>
      <c r="AD590" s="26">
        <v>0</v>
      </c>
      <c r="AE590" s="26">
        <v>0</v>
      </c>
      <c r="AF590" s="26">
        <v>0</v>
      </c>
      <c r="AG590" s="26">
        <v>0</v>
      </c>
      <c r="AH590" s="26">
        <v>0</v>
      </c>
      <c r="AI590" s="26">
        <v>0</v>
      </c>
      <c r="AJ590" s="26">
        <v>0</v>
      </c>
      <c r="AK590" s="26">
        <v>0</v>
      </c>
      <c r="AL590" s="26">
        <v>0</v>
      </c>
      <c r="AM590" s="26">
        <v>0</v>
      </c>
      <c r="AN590" s="26">
        <v>0</v>
      </c>
      <c r="AO590" s="26">
        <v>0</v>
      </c>
      <c r="AP590" s="26">
        <v>0</v>
      </c>
      <c r="AQ590" s="26">
        <v>0</v>
      </c>
      <c r="AR590" s="26">
        <v>0</v>
      </c>
      <c r="AS590" s="26">
        <v>0</v>
      </c>
      <c r="AT590" s="26">
        <v>0</v>
      </c>
      <c r="AU590" s="26">
        <v>0</v>
      </c>
      <c r="AV590" s="26">
        <v>0</v>
      </c>
      <c r="AW590" s="26">
        <v>0</v>
      </c>
      <c r="AX590" s="26">
        <v>0</v>
      </c>
      <c r="AY590" s="26">
        <v>0</v>
      </c>
      <c r="AZ590" s="26">
        <v>0</v>
      </c>
      <c r="BA590" s="26">
        <v>0</v>
      </c>
      <c r="BB590" s="26">
        <v>0</v>
      </c>
      <c r="BC590" s="26">
        <v>0</v>
      </c>
      <c r="BD590" s="26">
        <v>0</v>
      </c>
      <c r="BE590" s="26">
        <v>0</v>
      </c>
      <c r="BF590" s="26">
        <v>0</v>
      </c>
      <c r="BG590" s="26">
        <v>0</v>
      </c>
      <c r="BH590" s="26">
        <v>0</v>
      </c>
      <c r="BI590" s="26">
        <v>0</v>
      </c>
      <c r="BJ590" s="26">
        <v>0</v>
      </c>
      <c r="BK590" s="26">
        <v>0</v>
      </c>
      <c r="BL590" s="26">
        <v>0</v>
      </c>
      <c r="BM590" s="26">
        <v>0</v>
      </c>
      <c r="BN590" s="26">
        <v>0</v>
      </c>
      <c r="BO590" s="26">
        <v>0</v>
      </c>
      <c r="BP590" s="26">
        <v>0</v>
      </c>
      <c r="BQ590" s="26"/>
      <c r="BR590" s="26"/>
      <c r="BS590" s="26"/>
      <c r="BT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</row>
    <row r="591" spans="1:85" hidden="1" outlineLevel="3" x14ac:dyDescent="0.25">
      <c r="A591" s="105" t="s">
        <v>1753</v>
      </c>
      <c r="B591" s="105">
        <f t="shared" si="86"/>
        <v>6</v>
      </c>
      <c r="C591" s="105" t="s">
        <v>1020</v>
      </c>
      <c r="D591" s="105" t="s">
        <v>118</v>
      </c>
      <c r="E591" s="26">
        <f t="shared" si="85"/>
        <v>0</v>
      </c>
      <c r="F591" s="26">
        <f t="shared" si="88"/>
        <v>0</v>
      </c>
      <c r="G591" s="26">
        <f t="shared" si="89"/>
        <v>0</v>
      </c>
      <c r="H591" s="26">
        <f t="shared" si="87"/>
        <v>0</v>
      </c>
      <c r="I591" s="26">
        <f t="shared" si="90"/>
        <v>0</v>
      </c>
      <c r="J591" s="26">
        <f t="shared" si="91"/>
        <v>0</v>
      </c>
      <c r="K591" s="26">
        <f>CG591</f>
        <v>0</v>
      </c>
      <c r="L591" s="150"/>
      <c r="M591" s="26">
        <v>0</v>
      </c>
      <c r="N591" s="26">
        <v>0</v>
      </c>
      <c r="O591" s="26">
        <v>0</v>
      </c>
      <c r="P591" s="26">
        <v>0</v>
      </c>
      <c r="Q591" s="26">
        <v>0</v>
      </c>
      <c r="R591" s="26">
        <v>0</v>
      </c>
      <c r="S591" s="26">
        <v>0</v>
      </c>
      <c r="T591" s="26">
        <v>0</v>
      </c>
      <c r="U591" s="26">
        <v>0</v>
      </c>
      <c r="V591" s="26">
        <v>0</v>
      </c>
      <c r="W591" s="26">
        <v>0</v>
      </c>
      <c r="X591" s="26">
        <v>0</v>
      </c>
      <c r="Y591" s="26">
        <v>0</v>
      </c>
      <c r="Z591" s="26">
        <v>0</v>
      </c>
      <c r="AA591" s="26">
        <v>0</v>
      </c>
      <c r="AB591" s="26">
        <v>0</v>
      </c>
      <c r="AC591" s="26">
        <v>0</v>
      </c>
      <c r="AD591" s="26">
        <v>0</v>
      </c>
      <c r="AE591" s="26">
        <v>0</v>
      </c>
      <c r="AF591" s="26">
        <v>0</v>
      </c>
      <c r="AG591" s="26">
        <v>0</v>
      </c>
      <c r="AH591" s="26">
        <v>0</v>
      </c>
      <c r="AI591" s="26">
        <v>0</v>
      </c>
      <c r="AJ591" s="26">
        <v>0</v>
      </c>
      <c r="AK591" s="26">
        <v>0</v>
      </c>
      <c r="AL591" s="26">
        <v>0</v>
      </c>
      <c r="AM591" s="26">
        <v>0</v>
      </c>
      <c r="AN591" s="26">
        <v>0</v>
      </c>
      <c r="AO591" s="26">
        <v>0</v>
      </c>
      <c r="AP591" s="26">
        <v>0</v>
      </c>
      <c r="AQ591" s="26">
        <v>0</v>
      </c>
      <c r="AR591" s="26">
        <v>0</v>
      </c>
      <c r="AS591" s="26">
        <v>0</v>
      </c>
      <c r="AT591" s="26">
        <v>0</v>
      </c>
      <c r="AU591" s="26">
        <v>0</v>
      </c>
      <c r="AV591" s="26">
        <v>0</v>
      </c>
      <c r="AW591" s="26">
        <v>0</v>
      </c>
      <c r="AX591" s="26">
        <v>0</v>
      </c>
      <c r="AY591" s="26">
        <v>0</v>
      </c>
      <c r="AZ591" s="26">
        <v>0</v>
      </c>
      <c r="BA591" s="26">
        <v>0</v>
      </c>
      <c r="BB591" s="26">
        <v>0</v>
      </c>
      <c r="BC591" s="26">
        <v>0</v>
      </c>
      <c r="BD591" s="26">
        <v>0</v>
      </c>
      <c r="BE591" s="26">
        <v>0</v>
      </c>
      <c r="BF591" s="26">
        <v>0</v>
      </c>
      <c r="BG591" s="26">
        <v>0</v>
      </c>
      <c r="BH591" s="26">
        <v>0</v>
      </c>
      <c r="BI591" s="26">
        <v>0</v>
      </c>
      <c r="BJ591" s="26">
        <v>0</v>
      </c>
      <c r="BK591" s="26">
        <v>0</v>
      </c>
      <c r="BL591" s="26">
        <v>0</v>
      </c>
      <c r="BM591" s="26">
        <v>0</v>
      </c>
      <c r="BN591" s="26">
        <v>0</v>
      </c>
      <c r="BO591" s="26">
        <v>0</v>
      </c>
      <c r="BP591" s="26">
        <v>0</v>
      </c>
      <c r="BQ591" s="26"/>
      <c r="BR591" s="26"/>
      <c r="BS591" s="26"/>
      <c r="BT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</row>
    <row r="592" spans="1:85" collapsed="1" x14ac:dyDescent="0.25">
      <c r="A592" s="98" t="s">
        <v>1753</v>
      </c>
      <c r="B592" s="98">
        <f t="shared" si="86"/>
        <v>1</v>
      </c>
      <c r="C592" s="98" t="s">
        <v>1021</v>
      </c>
      <c r="D592" s="98" t="s">
        <v>1022</v>
      </c>
      <c r="E592" s="99">
        <f>SUM(M592:X592)</f>
        <v>-30656623598</v>
      </c>
      <c r="F592" s="99">
        <f>SUM(Y592:AJ592)</f>
        <v>-34131612524.350002</v>
      </c>
      <c r="G592" s="99">
        <f>SUM(AK592:AV592)</f>
        <v>-34893949703.080002</v>
      </c>
      <c r="H592" s="99">
        <f>SUM(AW592:BH592)</f>
        <v>-36987681693.18</v>
      </c>
      <c r="I592" s="99">
        <f>SUM(AW592:BD592)</f>
        <v>-22569949797</v>
      </c>
      <c r="J592" s="99">
        <f>SUM(BI592:BP592)</f>
        <v>-26565499328.389999</v>
      </c>
      <c r="K592" s="99">
        <f>SUM(BV592:CG592)</f>
        <v>-38518025810.520912</v>
      </c>
      <c r="L592" s="150">
        <f t="shared" ref="L592:L598" si="92">(K592-H592)/H592</f>
        <v>4.1374426492458038E-2</v>
      </c>
      <c r="M592" s="99">
        <v>-2013855348</v>
      </c>
      <c r="N592" s="99">
        <v>-2066938865</v>
      </c>
      <c r="O592" s="99">
        <v>-3589021014</v>
      </c>
      <c r="P592" s="99">
        <v>-1980336536</v>
      </c>
      <c r="Q592" s="99">
        <v>-2318889052</v>
      </c>
      <c r="R592" s="99">
        <v>-2201636346</v>
      </c>
      <c r="S592" s="99">
        <v>-2059931471</v>
      </c>
      <c r="T592" s="99">
        <v>-3696394009</v>
      </c>
      <c r="U592" s="99">
        <v>-2332238304</v>
      </c>
      <c r="V592" s="99">
        <v>-2648798612</v>
      </c>
      <c r="W592" s="99">
        <v>-2664855666</v>
      </c>
      <c r="X592" s="99">
        <v>-3083728375</v>
      </c>
      <c r="Y592" s="99">
        <v>-46786569</v>
      </c>
      <c r="Z592" s="99">
        <v>-1954053796.6600001</v>
      </c>
      <c r="AA592" s="99">
        <v>-2611890653.0300002</v>
      </c>
      <c r="AB592" s="99">
        <v>-4300958492.8999996</v>
      </c>
      <c r="AC592" s="99">
        <v>-2734668551.6999998</v>
      </c>
      <c r="AD592" s="99">
        <v>-2299656684</v>
      </c>
      <c r="AE592" s="99">
        <v>-2928616972.9400001</v>
      </c>
      <c r="AF592" s="99">
        <v>-2170212006</v>
      </c>
      <c r="AG592" s="99">
        <v>-3184229780</v>
      </c>
      <c r="AH592" s="99">
        <v>-2442498680</v>
      </c>
      <c r="AI592" s="99">
        <v>-3277891669.5</v>
      </c>
      <c r="AJ592" s="99">
        <v>-6180148668.6199999</v>
      </c>
      <c r="AK592" s="99">
        <v>-81721293.370000005</v>
      </c>
      <c r="AL592" s="99">
        <v>-2216362949.4000001</v>
      </c>
      <c r="AM592" s="99">
        <v>-2097592370</v>
      </c>
      <c r="AN592" s="99">
        <v>-2763784118</v>
      </c>
      <c r="AO592" s="99">
        <v>-2617709569</v>
      </c>
      <c r="AP592" s="99">
        <v>-2603939189</v>
      </c>
      <c r="AQ592" s="99">
        <v>-2797447780.5700002</v>
      </c>
      <c r="AR592" s="99">
        <v>-4273289902.0799999</v>
      </c>
      <c r="AS592" s="99">
        <v>-2404868300</v>
      </c>
      <c r="AT592" s="99">
        <v>-2886965576</v>
      </c>
      <c r="AU592" s="99">
        <v>-2790239621.6599998</v>
      </c>
      <c r="AV592" s="99">
        <v>-7360029034</v>
      </c>
      <c r="AW592" s="99">
        <v>-2325740154.6799998</v>
      </c>
      <c r="AX592" s="99">
        <v>-2794582032.1900001</v>
      </c>
      <c r="AY592" s="99">
        <v>-2927250397.6900001</v>
      </c>
      <c r="AZ592" s="99">
        <v>-2555515092.9299998</v>
      </c>
      <c r="BA592" s="99">
        <v>-2416609198.5100002</v>
      </c>
      <c r="BB592" s="99">
        <v>-3379478575</v>
      </c>
      <c r="BC592" s="99">
        <v>-3241334831</v>
      </c>
      <c r="BD592" s="99">
        <v>-2929439515</v>
      </c>
      <c r="BE592" s="99">
        <v>-3255911572</v>
      </c>
      <c r="BF592" s="99">
        <v>-3689312416</v>
      </c>
      <c r="BG592" s="99">
        <v>-3132470396</v>
      </c>
      <c r="BH592" s="99">
        <v>-4340037512.1800003</v>
      </c>
      <c r="BI592" s="99">
        <v>-2688888177</v>
      </c>
      <c r="BJ592" s="99">
        <v>-2900468743</v>
      </c>
      <c r="BK592" s="99">
        <v>-3788425514.25</v>
      </c>
      <c r="BL592" s="99">
        <v>-3631890770</v>
      </c>
      <c r="BM592" s="99">
        <v>-3160178849.2800002</v>
      </c>
      <c r="BN592" s="99">
        <v>-4039103059.52</v>
      </c>
      <c r="BO592" s="99">
        <v>-3168563582.3800001</v>
      </c>
      <c r="BP592" s="99">
        <v>-3187980632.96</v>
      </c>
      <c r="BQ592" s="99"/>
      <c r="BR592" s="99"/>
      <c r="BS592" s="99"/>
      <c r="BT592" s="99"/>
      <c r="BV592" s="142">
        <f t="shared" ref="BV592:CG592" si="93">BV593+BV620</f>
        <v>-2709203605.2764096</v>
      </c>
      <c r="BW592" s="142">
        <f t="shared" si="93"/>
        <v>-2848623686.2764096</v>
      </c>
      <c r="BX592" s="142">
        <f t="shared" si="93"/>
        <v>-3050340365.6447268</v>
      </c>
      <c r="BY592" s="142">
        <f t="shared" si="93"/>
        <v>-3263630658.43542</v>
      </c>
      <c r="BZ592" s="142">
        <f t="shared" si="93"/>
        <v>-5281633516.3336687</v>
      </c>
      <c r="CA592" s="142">
        <f t="shared" si="93"/>
        <v>-3093658516.7050147</v>
      </c>
      <c r="CB592" s="142">
        <f t="shared" si="93"/>
        <v>-3541784099.0383801</v>
      </c>
      <c r="CC592" s="142">
        <f t="shared" si="93"/>
        <v>-2777943988.1604362</v>
      </c>
      <c r="CD592" s="142">
        <f t="shared" si="93"/>
        <v>-3215023443.3916554</v>
      </c>
      <c r="CE592" s="142">
        <f t="shared" si="93"/>
        <v>-2728434022.0427613</v>
      </c>
      <c r="CF592" s="142">
        <f t="shared" si="93"/>
        <v>-2931929616.3481455</v>
      </c>
      <c r="CG592" s="142">
        <f t="shared" si="93"/>
        <v>-3075820292.8678899</v>
      </c>
    </row>
    <row r="593" spans="1:85" hidden="1" outlineLevel="1" x14ac:dyDescent="0.25">
      <c r="A593" s="101" t="s">
        <v>1753</v>
      </c>
      <c r="B593" s="101">
        <f t="shared" si="86"/>
        <v>2</v>
      </c>
      <c r="C593" s="101" t="s">
        <v>1023</v>
      </c>
      <c r="D593" s="101" t="s">
        <v>1024</v>
      </c>
      <c r="E593" s="102">
        <f t="shared" ref="E593:E660" si="94">SUM(M593:X593)</f>
        <v>-28306531977</v>
      </c>
      <c r="F593" s="102">
        <f t="shared" ref="F593:F660" si="95">SUM(Y593:AJ593)</f>
        <v>-33673825278.419998</v>
      </c>
      <c r="G593" s="102">
        <f t="shared" ref="G593:G660" si="96">SUM(AK593:AV593)</f>
        <v>-33267952003.080002</v>
      </c>
      <c r="H593" s="102">
        <f t="shared" ref="H593:H660" si="97">SUM(AW593:BH593)</f>
        <v>-35959734338</v>
      </c>
      <c r="I593" s="102">
        <f t="shared" ref="I593:I656" si="98">SUM(AW593:BD593)</f>
        <v>-21467574846</v>
      </c>
      <c r="J593" s="102">
        <f t="shared" ref="J593:J656" si="99">SUM(BI593:BP593)</f>
        <v>-26312390889.25</v>
      </c>
      <c r="K593" s="102">
        <f t="shared" ref="K593:K660" si="100">SUM(BV593:CG593)</f>
        <v>-37544837099.20401</v>
      </c>
      <c r="L593" s="150">
        <f t="shared" si="92"/>
        <v>4.4079935249381766E-2</v>
      </c>
      <c r="M593" s="102">
        <v>-1984884526</v>
      </c>
      <c r="N593" s="102">
        <v>-2023038683</v>
      </c>
      <c r="O593" s="102">
        <v>-2012772442</v>
      </c>
      <c r="P593" s="102">
        <v>-1943378861</v>
      </c>
      <c r="Q593" s="102">
        <v>-2298483314</v>
      </c>
      <c r="R593" s="102">
        <v>-2188332421</v>
      </c>
      <c r="S593" s="102">
        <v>-2019981295</v>
      </c>
      <c r="T593" s="102">
        <v>-3670273080</v>
      </c>
      <c r="U593" s="102">
        <v>-2294970199</v>
      </c>
      <c r="V593" s="102">
        <v>-2460351984</v>
      </c>
      <c r="W593" s="102">
        <v>-2392627324</v>
      </c>
      <c r="X593" s="102">
        <v>-3017437848</v>
      </c>
      <c r="Y593" s="102">
        <v>-12200938</v>
      </c>
      <c r="Z593" s="102">
        <v>-1931156240</v>
      </c>
      <c r="AA593" s="102">
        <v>-2572975659</v>
      </c>
      <c r="AB593" s="102">
        <v>-4220245394.5</v>
      </c>
      <c r="AC593" s="102">
        <v>-2615236703</v>
      </c>
      <c r="AD593" s="102">
        <v>-2278119961</v>
      </c>
      <c r="AE593" s="102">
        <v>-2911006059</v>
      </c>
      <c r="AF593" s="102">
        <v>-2156436898</v>
      </c>
      <c r="AG593" s="102">
        <v>-3166769455</v>
      </c>
      <c r="AH593" s="102">
        <v>-2415706030</v>
      </c>
      <c r="AI593" s="102">
        <v>-3252547140.5</v>
      </c>
      <c r="AJ593" s="102">
        <v>-6141424800.4200001</v>
      </c>
      <c r="AK593" s="102">
        <v>-63360049</v>
      </c>
      <c r="AL593" s="102">
        <v>-2187846586</v>
      </c>
      <c r="AM593" s="102">
        <v>-2053003837</v>
      </c>
      <c r="AN593" s="102">
        <v>-2721223476</v>
      </c>
      <c r="AO593" s="102">
        <v>-2583150773</v>
      </c>
      <c r="AP593" s="102">
        <v>-2565583335</v>
      </c>
      <c r="AQ593" s="102">
        <v>-2728220525</v>
      </c>
      <c r="AR593" s="102">
        <v>-4202435864.0799999</v>
      </c>
      <c r="AS593" s="102">
        <v>-2363800621</v>
      </c>
      <c r="AT593" s="102">
        <v>-2867735823</v>
      </c>
      <c r="AU593" s="102">
        <v>-2773150597</v>
      </c>
      <c r="AV593" s="102">
        <v>-6158440517</v>
      </c>
      <c r="AW593" s="102">
        <v>-2302773861</v>
      </c>
      <c r="AX593" s="102">
        <v>-2764197887.1900001</v>
      </c>
      <c r="AY593" s="102">
        <v>-2890805930.8099999</v>
      </c>
      <c r="AZ593" s="102">
        <v>-2526609466</v>
      </c>
      <c r="BA593" s="102">
        <v>-2378421695</v>
      </c>
      <c r="BB593" s="102">
        <v>-2664952645</v>
      </c>
      <c r="BC593" s="102">
        <v>-3031921577</v>
      </c>
      <c r="BD593" s="102">
        <v>-2907891784</v>
      </c>
      <c r="BE593" s="102">
        <v>-3234371499</v>
      </c>
      <c r="BF593" s="102">
        <v>-3525319801</v>
      </c>
      <c r="BG593" s="102">
        <v>-3078535110</v>
      </c>
      <c r="BH593" s="102">
        <v>-4653933082</v>
      </c>
      <c r="BI593" s="102">
        <v>-2667521168</v>
      </c>
      <c r="BJ593" s="102">
        <v>-2881897084</v>
      </c>
      <c r="BK593" s="102">
        <v>-3758109025.25</v>
      </c>
      <c r="BL593" s="102">
        <v>-3565526507</v>
      </c>
      <c r="BM593" s="102">
        <v>-3128343082</v>
      </c>
      <c r="BN593" s="102">
        <v>-4010932552</v>
      </c>
      <c r="BO593" s="102">
        <v>-3144498949</v>
      </c>
      <c r="BP593" s="102">
        <v>-3155562522</v>
      </c>
      <c r="BQ593" s="102"/>
      <c r="BR593" s="102"/>
      <c r="BS593" s="102"/>
      <c r="BT593" s="102"/>
      <c r="BU593" s="24" t="s">
        <v>2007</v>
      </c>
      <c r="BV593" s="143">
        <f>BV598</f>
        <v>-2668104546</v>
      </c>
      <c r="BW593" s="143">
        <f t="shared" ref="BW593:CG593" si="101">BW598</f>
        <v>-2807524627</v>
      </c>
      <c r="BX593" s="143">
        <f t="shared" si="101"/>
        <v>-3009241306.3683171</v>
      </c>
      <c r="BY593" s="143">
        <f t="shared" si="101"/>
        <v>-3222531599.1590104</v>
      </c>
      <c r="BZ593" s="143">
        <f t="shared" si="101"/>
        <v>-4760534457.0572596</v>
      </c>
      <c r="CA593" s="143">
        <f t="shared" si="101"/>
        <v>-3052559457.4286051</v>
      </c>
      <c r="CB593" s="143">
        <f t="shared" si="101"/>
        <v>-3500685039.7619705</v>
      </c>
      <c r="CC593" s="143">
        <f t="shared" si="101"/>
        <v>-2736844928.8840265</v>
      </c>
      <c r="CD593" s="143">
        <f t="shared" si="101"/>
        <v>-3173924384.1152458</v>
      </c>
      <c r="CE593" s="143">
        <f t="shared" si="101"/>
        <v>-2687334962.7663517</v>
      </c>
      <c r="CF593" s="143">
        <f t="shared" si="101"/>
        <v>-2890830557.0717359</v>
      </c>
      <c r="CG593" s="143">
        <f t="shared" si="101"/>
        <v>-3034721233.5914803</v>
      </c>
    </row>
    <row r="594" spans="1:85" hidden="1" outlineLevel="1" collapsed="1" x14ac:dyDescent="0.25">
      <c r="A594" s="103"/>
      <c r="B594" s="103">
        <f>LEN(C594)</f>
        <v>4</v>
      </c>
      <c r="C594" s="103" t="s">
        <v>2022</v>
      </c>
      <c r="D594" s="103" t="s">
        <v>101</v>
      </c>
      <c r="E594" s="104"/>
      <c r="F594" s="104"/>
      <c r="G594" s="104"/>
      <c r="H594" s="104"/>
      <c r="I594" s="104">
        <f t="shared" si="98"/>
        <v>0</v>
      </c>
      <c r="J594" s="104">
        <f t="shared" si="99"/>
        <v>-743881484.25</v>
      </c>
      <c r="K594" s="104"/>
      <c r="L594" s="150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 s="104"/>
      <c r="AB594" s="104"/>
      <c r="AC594" s="104"/>
      <c r="AD594" s="104"/>
      <c r="AE594" s="104"/>
      <c r="AF594" s="104"/>
      <c r="AG594" s="104"/>
      <c r="AH594" s="104"/>
      <c r="AI594" s="104"/>
      <c r="AJ594" s="104"/>
      <c r="AK594" s="104"/>
      <c r="AL594" s="104"/>
      <c r="AM594" s="104"/>
      <c r="AN594" s="104"/>
      <c r="AO594" s="104"/>
      <c r="AP594" s="104"/>
      <c r="AQ594" s="104"/>
      <c r="AR594" s="104"/>
      <c r="AS594" s="104"/>
      <c r="AT594" s="104"/>
      <c r="AU594" s="104"/>
      <c r="AV594" s="104"/>
      <c r="AW594" s="104"/>
      <c r="AX594" s="104"/>
      <c r="AY594" s="104"/>
      <c r="AZ594" s="104"/>
      <c r="BA594" s="104"/>
      <c r="BB594" s="104"/>
      <c r="BC594" s="104"/>
      <c r="BD594" s="104"/>
      <c r="BE594" s="104"/>
      <c r="BF594" s="104"/>
      <c r="BG594" s="104"/>
      <c r="BH594" s="104"/>
      <c r="BI594" s="104">
        <v>0</v>
      </c>
      <c r="BJ594" s="104">
        <v>0</v>
      </c>
      <c r="BK594" s="104">
        <v>-480760655.25</v>
      </c>
      <c r="BL594" s="104">
        <v>498881</v>
      </c>
      <c r="BM594" s="104">
        <v>0</v>
      </c>
      <c r="BN594" s="104">
        <v>-275632475</v>
      </c>
      <c r="BO594" s="104">
        <v>-51993913</v>
      </c>
      <c r="BP594" s="104">
        <v>64006678</v>
      </c>
      <c r="BQ594" s="104"/>
      <c r="BR594" s="104"/>
      <c r="BS594" s="104"/>
      <c r="BT594" s="104"/>
      <c r="BV594" s="144"/>
      <c r="BW594" s="144"/>
      <c r="BX594" s="144"/>
      <c r="BY594" s="144"/>
      <c r="BZ594" s="144"/>
      <c r="CA594" s="144"/>
      <c r="CB594" s="144"/>
      <c r="CC594" s="144"/>
      <c r="CD594" s="144"/>
      <c r="CE594" s="144"/>
      <c r="CF594" s="144"/>
      <c r="CG594" s="144"/>
    </row>
    <row r="595" spans="1:85" hidden="1" outlineLevel="2" x14ac:dyDescent="0.25">
      <c r="A595" s="105" t="s">
        <v>1753</v>
      </c>
      <c r="B595" s="105">
        <f>LEN(C595)</f>
        <v>6</v>
      </c>
      <c r="C595" s="105" t="s">
        <v>2023</v>
      </c>
      <c r="D595" s="105" t="s">
        <v>2024</v>
      </c>
      <c r="E595" s="26"/>
      <c r="F595" s="26"/>
      <c r="G595" s="26"/>
      <c r="H595" s="26"/>
      <c r="I595" s="26">
        <f t="shared" si="98"/>
        <v>0</v>
      </c>
      <c r="J595" s="26">
        <f t="shared" si="99"/>
        <v>-743881484.25</v>
      </c>
      <c r="K595" s="26"/>
      <c r="L595" s="150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>
        <v>0</v>
      </c>
      <c r="BJ595" s="26">
        <v>0</v>
      </c>
      <c r="BK595" s="26">
        <v>-480760655.25</v>
      </c>
      <c r="BL595" s="26">
        <v>498881</v>
      </c>
      <c r="BM595" s="26">
        <v>0</v>
      </c>
      <c r="BN595" s="26">
        <v>-275632475</v>
      </c>
      <c r="BO595" s="26">
        <v>-51993913</v>
      </c>
      <c r="BP595" s="26">
        <v>64006678</v>
      </c>
      <c r="BQ595" s="26"/>
      <c r="BR595" s="26"/>
      <c r="BS595" s="26"/>
      <c r="BT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</row>
    <row r="596" spans="1:85" hidden="1" outlineLevel="3" x14ac:dyDescent="0.25">
      <c r="A596" s="106"/>
      <c r="B596" s="106">
        <f t="shared" si="86"/>
        <v>8</v>
      </c>
      <c r="C596" s="106" t="s">
        <v>1997</v>
      </c>
      <c r="D596" s="106" t="s">
        <v>1998</v>
      </c>
      <c r="E596" s="107"/>
      <c r="F596" s="107"/>
      <c r="G596" s="107"/>
      <c r="H596" s="26"/>
      <c r="I596" s="26">
        <f t="shared" si="98"/>
        <v>0</v>
      </c>
      <c r="J596" s="26">
        <f t="shared" si="99"/>
        <v>-37194074</v>
      </c>
      <c r="K596" s="26"/>
      <c r="L596" s="150"/>
      <c r="M596" s="108"/>
      <c r="N596" s="108"/>
      <c r="O596" s="108"/>
      <c r="P596" s="108"/>
      <c r="Q596" s="108"/>
      <c r="R596" s="108"/>
      <c r="S596" s="108"/>
      <c r="T596" s="108"/>
      <c r="U596" s="108"/>
      <c r="V596" s="108"/>
      <c r="W596" s="108"/>
      <c r="X596" s="108"/>
      <c r="Y596" s="108"/>
      <c r="Z596" s="108"/>
      <c r="AA596" s="108"/>
      <c r="AB596" s="108"/>
      <c r="AC596" s="108"/>
      <c r="AD596" s="108"/>
      <c r="AE596" s="108"/>
      <c r="AF596" s="108"/>
      <c r="AG596" s="108"/>
      <c r="AH596" s="108"/>
      <c r="AI596" s="108"/>
      <c r="AJ596" s="108"/>
      <c r="AK596" s="108"/>
      <c r="AL596" s="108"/>
      <c r="AM596" s="108"/>
      <c r="AN596" s="108"/>
      <c r="AO596" s="108"/>
      <c r="AP596" s="108"/>
      <c r="AQ596" s="108"/>
      <c r="AR596" s="108"/>
      <c r="AS596" s="108"/>
      <c r="AT596" s="108"/>
      <c r="AU596" s="108"/>
      <c r="AV596" s="108"/>
      <c r="AW596" s="108"/>
      <c r="AX596" s="108"/>
      <c r="AY596" s="108"/>
      <c r="AZ596" s="108"/>
      <c r="BA596" s="108"/>
      <c r="BB596" s="108"/>
      <c r="BC596" s="108"/>
      <c r="BD596" s="108"/>
      <c r="BE596" s="108"/>
      <c r="BF596" s="108"/>
      <c r="BG596" s="108"/>
      <c r="BH596" s="108"/>
      <c r="BI596" s="108">
        <v>0</v>
      </c>
      <c r="BJ596" s="108">
        <v>0</v>
      </c>
      <c r="BK596" s="169">
        <v>-24038033</v>
      </c>
      <c r="BL596" s="108">
        <v>24944</v>
      </c>
      <c r="BM596" s="108">
        <v>0</v>
      </c>
      <c r="BN596" s="108">
        <v>-13781624</v>
      </c>
      <c r="BO596" s="108">
        <v>600639</v>
      </c>
      <c r="BP596" s="108">
        <v>0</v>
      </c>
      <c r="BQ596" s="108"/>
      <c r="BR596" s="108"/>
      <c r="BS596" s="108"/>
      <c r="BT596" s="108"/>
      <c r="BV596" s="108"/>
      <c r="BW596" s="108"/>
      <c r="BX596" s="108"/>
      <c r="BY596" s="108"/>
      <c r="BZ596" s="108"/>
      <c r="CA596" s="108"/>
      <c r="CB596" s="108"/>
      <c r="CC596" s="108"/>
      <c r="CD596" s="108"/>
      <c r="CE596" s="108"/>
      <c r="CF596" s="108"/>
      <c r="CG596" s="108"/>
    </row>
    <row r="597" spans="1:85" hidden="1" outlineLevel="3" x14ac:dyDescent="0.25">
      <c r="A597" s="106"/>
      <c r="B597" s="106">
        <f t="shared" si="86"/>
        <v>8</v>
      </c>
      <c r="C597" s="106" t="s">
        <v>1999</v>
      </c>
      <c r="D597" s="106" t="s">
        <v>2000</v>
      </c>
      <c r="E597" s="107"/>
      <c r="F597" s="107"/>
      <c r="G597" s="107"/>
      <c r="H597" s="26"/>
      <c r="I597" s="26">
        <f t="shared" si="98"/>
        <v>0</v>
      </c>
      <c r="J597" s="26">
        <f t="shared" si="99"/>
        <v>-706687410.25</v>
      </c>
      <c r="K597" s="26"/>
      <c r="L597" s="150"/>
      <c r="M597" s="108"/>
      <c r="N597" s="108"/>
      <c r="O597" s="108"/>
      <c r="P597" s="108"/>
      <c r="Q597" s="108"/>
      <c r="R597" s="108"/>
      <c r="S597" s="108"/>
      <c r="T597" s="108"/>
      <c r="U597" s="108"/>
      <c r="V597" s="108"/>
      <c r="W597" s="108"/>
      <c r="X597" s="108"/>
      <c r="Y597" s="108"/>
      <c r="Z597" s="108"/>
      <c r="AA597" s="108"/>
      <c r="AB597" s="108"/>
      <c r="AC597" s="108"/>
      <c r="AD597" s="108"/>
      <c r="AE597" s="108"/>
      <c r="AF597" s="108"/>
      <c r="AG597" s="108"/>
      <c r="AH597" s="108"/>
      <c r="AI597" s="108"/>
      <c r="AJ597" s="108"/>
      <c r="AK597" s="108"/>
      <c r="AL597" s="108"/>
      <c r="AM597" s="108"/>
      <c r="AN597" s="108"/>
      <c r="AO597" s="108"/>
      <c r="AP597" s="108"/>
      <c r="AQ597" s="108"/>
      <c r="AR597" s="108"/>
      <c r="AS597" s="108"/>
      <c r="AT597" s="108"/>
      <c r="AU597" s="108"/>
      <c r="AV597" s="108"/>
      <c r="AW597" s="108"/>
      <c r="AX597" s="108"/>
      <c r="AY597" s="108"/>
      <c r="AZ597" s="108"/>
      <c r="BA597" s="108"/>
      <c r="BB597" s="108"/>
      <c r="BC597" s="108"/>
      <c r="BD597" s="108"/>
      <c r="BE597" s="108"/>
      <c r="BF597" s="108"/>
      <c r="BG597" s="108"/>
      <c r="BH597" s="108"/>
      <c r="BI597" s="108">
        <v>0</v>
      </c>
      <c r="BJ597" s="108">
        <v>0</v>
      </c>
      <c r="BK597" s="169">
        <v>-456722622.25</v>
      </c>
      <c r="BL597" s="108">
        <v>473937</v>
      </c>
      <c r="BM597" s="108">
        <v>0</v>
      </c>
      <c r="BN597" s="108">
        <v>-261850851</v>
      </c>
      <c r="BO597" s="108">
        <v>-52594552</v>
      </c>
      <c r="BP597" s="108">
        <v>64006678</v>
      </c>
      <c r="BQ597" s="108"/>
      <c r="BR597" s="108"/>
      <c r="BS597" s="108"/>
      <c r="BT597" s="108"/>
      <c r="BV597" s="108"/>
      <c r="BW597" s="108"/>
      <c r="BX597" s="108"/>
      <c r="BY597" s="108"/>
      <c r="BZ597" s="108"/>
      <c r="CA597" s="108"/>
      <c r="CB597" s="108"/>
      <c r="CC597" s="108"/>
      <c r="CD597" s="108"/>
      <c r="CE597" s="108"/>
      <c r="CF597" s="108"/>
      <c r="CG597" s="108"/>
    </row>
    <row r="598" spans="1:85" hidden="1" outlineLevel="1" collapsed="1" x14ac:dyDescent="0.25">
      <c r="A598" s="103" t="s">
        <v>1753</v>
      </c>
      <c r="B598" s="103">
        <f t="shared" si="86"/>
        <v>4</v>
      </c>
      <c r="C598" s="103" t="s">
        <v>1025</v>
      </c>
      <c r="D598" s="103" t="s">
        <v>1026</v>
      </c>
      <c r="E598" s="104">
        <f t="shared" si="94"/>
        <v>-28306531977</v>
      </c>
      <c r="F598" s="104">
        <f t="shared" si="95"/>
        <v>-33673825278.419998</v>
      </c>
      <c r="G598" s="104">
        <f t="shared" si="96"/>
        <v>-33267952003.080002</v>
      </c>
      <c r="H598" s="104">
        <f t="shared" si="97"/>
        <v>-35959734338</v>
      </c>
      <c r="I598" s="104">
        <f t="shared" si="98"/>
        <v>-21467574846</v>
      </c>
      <c r="J598" s="104">
        <f t="shared" si="99"/>
        <v>-25568509405</v>
      </c>
      <c r="K598" s="104">
        <f t="shared" si="100"/>
        <v>-37544837099.20401</v>
      </c>
      <c r="L598" s="150">
        <f t="shared" si="92"/>
        <v>4.4079935249381766E-2</v>
      </c>
      <c r="M598" s="104">
        <v>-1984884526</v>
      </c>
      <c r="N598" s="104">
        <v>-2023038683</v>
      </c>
      <c r="O598" s="104">
        <v>-2012772442</v>
      </c>
      <c r="P598" s="104">
        <v>-1943378861</v>
      </c>
      <c r="Q598" s="104">
        <v>-2298483314</v>
      </c>
      <c r="R598" s="104">
        <v>-2188332421</v>
      </c>
      <c r="S598" s="104">
        <v>-2019981295</v>
      </c>
      <c r="T598" s="104">
        <v>-3670273080</v>
      </c>
      <c r="U598" s="104">
        <v>-2294970199</v>
      </c>
      <c r="V598" s="104">
        <v>-2460351984</v>
      </c>
      <c r="W598" s="104">
        <v>-2392627324</v>
      </c>
      <c r="X598" s="104">
        <v>-3017437848</v>
      </c>
      <c r="Y598" s="104">
        <v>-12200938</v>
      </c>
      <c r="Z598" s="104">
        <v>-1931156240</v>
      </c>
      <c r="AA598" s="104">
        <v>-2572975659</v>
      </c>
      <c r="AB598" s="104">
        <v>-4220245394.5</v>
      </c>
      <c r="AC598" s="104">
        <v>-2615236703</v>
      </c>
      <c r="AD598" s="104">
        <v>-2278119961</v>
      </c>
      <c r="AE598" s="104">
        <v>-2911006059</v>
      </c>
      <c r="AF598" s="104">
        <v>-2156436898</v>
      </c>
      <c r="AG598" s="104">
        <v>-3166769455</v>
      </c>
      <c r="AH598" s="104">
        <v>-2415706030</v>
      </c>
      <c r="AI598" s="104">
        <v>-3252547140.5</v>
      </c>
      <c r="AJ598" s="104">
        <v>-6141424800.4200001</v>
      </c>
      <c r="AK598" s="104">
        <v>-63360049</v>
      </c>
      <c r="AL598" s="104">
        <v>-2187846586</v>
      </c>
      <c r="AM598" s="104">
        <v>-2053003837</v>
      </c>
      <c r="AN598" s="104">
        <v>-2721223476</v>
      </c>
      <c r="AO598" s="104">
        <v>-2583150773</v>
      </c>
      <c r="AP598" s="104">
        <v>-2565583335</v>
      </c>
      <c r="AQ598" s="104">
        <v>-2728220525</v>
      </c>
      <c r="AR598" s="104">
        <v>-4202435864.0799999</v>
      </c>
      <c r="AS598" s="104">
        <v>-2363800621</v>
      </c>
      <c r="AT598" s="104">
        <v>-2867735823</v>
      </c>
      <c r="AU598" s="104">
        <v>-2773150597</v>
      </c>
      <c r="AV598" s="104">
        <v>-6158440517</v>
      </c>
      <c r="AW598" s="104">
        <v>-2302773861</v>
      </c>
      <c r="AX598" s="104">
        <v>-2764197887.1900001</v>
      </c>
      <c r="AY598" s="104">
        <v>-2890805930.8099999</v>
      </c>
      <c r="AZ598" s="104">
        <v>-2526609466</v>
      </c>
      <c r="BA598" s="104">
        <v>-2378421695</v>
      </c>
      <c r="BB598" s="104">
        <v>-2664952645</v>
      </c>
      <c r="BC598" s="104">
        <v>-3031921577</v>
      </c>
      <c r="BD598" s="104">
        <v>-2907891784</v>
      </c>
      <c r="BE598" s="104">
        <v>-3234371499</v>
      </c>
      <c r="BF598" s="104">
        <v>-3525319801</v>
      </c>
      <c r="BG598" s="104">
        <v>-3078535110</v>
      </c>
      <c r="BH598" s="104">
        <v>-4653933082</v>
      </c>
      <c r="BI598" s="104">
        <v>-2667521168</v>
      </c>
      <c r="BJ598" s="104">
        <v>-2881897084</v>
      </c>
      <c r="BK598" s="104">
        <v>-3277348370</v>
      </c>
      <c r="BL598" s="104">
        <v>-3566025388</v>
      </c>
      <c r="BM598" s="104">
        <v>-3128343082</v>
      </c>
      <c r="BN598" s="104">
        <v>-3735300077</v>
      </c>
      <c r="BO598" s="104">
        <v>-3092505036</v>
      </c>
      <c r="BP598" s="104">
        <v>-3219569200</v>
      </c>
      <c r="BQ598" s="104"/>
      <c r="BR598" s="104"/>
      <c r="BS598" s="104"/>
      <c r="BT598" s="104"/>
      <c r="BV598" s="144">
        <f>BV599</f>
        <v>-2668104546</v>
      </c>
      <c r="BW598" s="144">
        <f t="shared" ref="BW598:CG598" si="102">BW599</f>
        <v>-2807524627</v>
      </c>
      <c r="BX598" s="144">
        <f t="shared" si="102"/>
        <v>-3009241306.3683171</v>
      </c>
      <c r="BY598" s="144">
        <f t="shared" si="102"/>
        <v>-3222531599.1590104</v>
      </c>
      <c r="BZ598" s="144">
        <f t="shared" si="102"/>
        <v>-4760534457.0572596</v>
      </c>
      <c r="CA598" s="144">
        <f t="shared" si="102"/>
        <v>-3052559457.4286051</v>
      </c>
      <c r="CB598" s="144">
        <f t="shared" si="102"/>
        <v>-3500685039.7619705</v>
      </c>
      <c r="CC598" s="144">
        <f t="shared" si="102"/>
        <v>-2736844928.8840265</v>
      </c>
      <c r="CD598" s="144">
        <f t="shared" si="102"/>
        <v>-3173924384.1152458</v>
      </c>
      <c r="CE598" s="144">
        <f t="shared" si="102"/>
        <v>-2687334962.7663517</v>
      </c>
      <c r="CF598" s="144">
        <f t="shared" si="102"/>
        <v>-2890830557.0717359</v>
      </c>
      <c r="CG598" s="144">
        <f t="shared" si="102"/>
        <v>-3034721233.5914803</v>
      </c>
    </row>
    <row r="599" spans="1:85" hidden="1" outlineLevel="2" collapsed="1" x14ac:dyDescent="0.25">
      <c r="A599" s="105" t="s">
        <v>1753</v>
      </c>
      <c r="B599" s="105">
        <f t="shared" si="86"/>
        <v>6</v>
      </c>
      <c r="C599" s="105" t="s">
        <v>1027</v>
      </c>
      <c r="D599" s="105" t="s">
        <v>1028</v>
      </c>
      <c r="E599" s="26">
        <f t="shared" si="94"/>
        <v>-28306531977</v>
      </c>
      <c r="F599" s="26">
        <f t="shared" si="95"/>
        <v>-33673825278.419998</v>
      </c>
      <c r="G599" s="26">
        <f t="shared" si="96"/>
        <v>-33267952003.080002</v>
      </c>
      <c r="H599" s="26">
        <f t="shared" si="97"/>
        <v>-35360991063</v>
      </c>
      <c r="I599" s="26">
        <f t="shared" si="98"/>
        <v>-21293641044</v>
      </c>
      <c r="J599" s="26">
        <f t="shared" si="99"/>
        <v>-22652839874</v>
      </c>
      <c r="K599" s="26">
        <f t="shared" si="100"/>
        <v>-37544837099.20401</v>
      </c>
      <c r="L599" s="150"/>
      <c r="M599" s="26">
        <v>-1984884526</v>
      </c>
      <c r="N599" s="26">
        <v>-2023038683</v>
      </c>
      <c r="O599" s="26">
        <v>-2012772442</v>
      </c>
      <c r="P599" s="26">
        <v>-1943378861</v>
      </c>
      <c r="Q599" s="26">
        <v>-2298483314</v>
      </c>
      <c r="R599" s="26">
        <v>-2188332421</v>
      </c>
      <c r="S599" s="26">
        <v>-2019981295</v>
      </c>
      <c r="T599" s="26">
        <v>-3670273080</v>
      </c>
      <c r="U599" s="26">
        <v>-2294970199</v>
      </c>
      <c r="V599" s="26">
        <v>-2460351984</v>
      </c>
      <c r="W599" s="26">
        <v>-2392627324</v>
      </c>
      <c r="X599" s="26">
        <v>-3017437848</v>
      </c>
      <c r="Y599" s="26">
        <v>-12200938</v>
      </c>
      <c r="Z599" s="26">
        <v>-1931156240</v>
      </c>
      <c r="AA599" s="26">
        <v>-2572975659</v>
      </c>
      <c r="AB599" s="26">
        <v>-4220245394.5</v>
      </c>
      <c r="AC599" s="26">
        <v>-2615236703</v>
      </c>
      <c r="AD599" s="26">
        <v>-2278119961</v>
      </c>
      <c r="AE599" s="26">
        <v>-2911006059</v>
      </c>
      <c r="AF599" s="26">
        <v>-2156436898</v>
      </c>
      <c r="AG599" s="26">
        <v>-3166769455</v>
      </c>
      <c r="AH599" s="26">
        <v>-2415706030</v>
      </c>
      <c r="AI599" s="26">
        <v>-3252547140.5</v>
      </c>
      <c r="AJ599" s="26">
        <v>-6141424800.4200001</v>
      </c>
      <c r="AK599" s="26">
        <v>-63360049</v>
      </c>
      <c r="AL599" s="26">
        <v>-2187846586</v>
      </c>
      <c r="AM599" s="26">
        <v>-2053003837</v>
      </c>
      <c r="AN599" s="26">
        <v>-2721223476</v>
      </c>
      <c r="AO599" s="26">
        <v>-2583150773</v>
      </c>
      <c r="AP599" s="26">
        <v>-2565583335</v>
      </c>
      <c r="AQ599" s="26">
        <v>-2728220525</v>
      </c>
      <c r="AR599" s="26">
        <v>-4202435864.0799999</v>
      </c>
      <c r="AS599" s="26">
        <v>-2363800621</v>
      </c>
      <c r="AT599" s="26">
        <v>-2867735823</v>
      </c>
      <c r="AU599" s="26">
        <v>-2773150597</v>
      </c>
      <c r="AV599" s="26">
        <v>-6158440517</v>
      </c>
      <c r="AW599" s="26">
        <v>-2064453786</v>
      </c>
      <c r="AX599" s="26">
        <v>-3015356673</v>
      </c>
      <c r="AY599" s="26">
        <v>-2590671003</v>
      </c>
      <c r="AZ599" s="26">
        <v>-2834557492</v>
      </c>
      <c r="BA599" s="26">
        <v>-2305990804</v>
      </c>
      <c r="BB599" s="26">
        <v>-2254372708</v>
      </c>
      <c r="BC599" s="26">
        <v>-3274830589</v>
      </c>
      <c r="BD599" s="26">
        <v>-2953407989</v>
      </c>
      <c r="BE599" s="26">
        <v>-2829606408</v>
      </c>
      <c r="BF599" s="26">
        <v>-3245630661</v>
      </c>
      <c r="BG599" s="26">
        <v>-3274163856</v>
      </c>
      <c r="BH599" s="26">
        <v>-4717949094</v>
      </c>
      <c r="BI599" s="26">
        <v>-2568260890</v>
      </c>
      <c r="BJ599" s="26">
        <v>-2953933447</v>
      </c>
      <c r="BK599" s="26">
        <v>-3064637277</v>
      </c>
      <c r="BL599" s="26">
        <v>-3052779483</v>
      </c>
      <c r="BM599" s="26">
        <v>-3343570471</v>
      </c>
      <c r="BN599" s="26">
        <v>-2424837295</v>
      </c>
      <c r="BO599" s="26">
        <v>-3120530468</v>
      </c>
      <c r="BP599" s="83">
        <v>-2124290543</v>
      </c>
      <c r="BQ599" s="26"/>
      <c r="BR599" s="26"/>
      <c r="BS599" s="26"/>
      <c r="BT599" s="26"/>
      <c r="BV599" s="26">
        <f>SUM(BV600:BV605)</f>
        <v>-2668104546</v>
      </c>
      <c r="BW599" s="26">
        <f t="shared" ref="BW599:CG599" si="103">SUM(BW600:BW605)</f>
        <v>-2807524627</v>
      </c>
      <c r="BX599" s="26">
        <f t="shared" si="103"/>
        <v>-3009241306.3683171</v>
      </c>
      <c r="BY599" s="26">
        <f t="shared" si="103"/>
        <v>-3222531599.1590104</v>
      </c>
      <c r="BZ599" s="26">
        <f t="shared" si="103"/>
        <v>-4760534457.0572596</v>
      </c>
      <c r="CA599" s="26">
        <f t="shared" si="103"/>
        <v>-3052559457.4286051</v>
      </c>
      <c r="CB599" s="26">
        <f t="shared" si="103"/>
        <v>-3500685039.7619705</v>
      </c>
      <c r="CC599" s="26">
        <f t="shared" si="103"/>
        <v>-2736844928.8840265</v>
      </c>
      <c r="CD599" s="26">
        <f t="shared" si="103"/>
        <v>-3173924384.1152458</v>
      </c>
      <c r="CE599" s="26">
        <f t="shared" si="103"/>
        <v>-2687334962.7663517</v>
      </c>
      <c r="CF599" s="26">
        <f t="shared" si="103"/>
        <v>-2890830557.0717359</v>
      </c>
      <c r="CG599" s="26">
        <f t="shared" si="103"/>
        <v>-3034721233.5914803</v>
      </c>
    </row>
    <row r="600" spans="1:85" hidden="1" outlineLevel="3" x14ac:dyDescent="0.25">
      <c r="A600" s="106" t="s">
        <v>1753</v>
      </c>
      <c r="B600" s="106">
        <f t="shared" si="86"/>
        <v>8</v>
      </c>
      <c r="C600" s="106" t="s">
        <v>1029</v>
      </c>
      <c r="D600" s="106" t="s">
        <v>1030</v>
      </c>
      <c r="E600" s="107">
        <f t="shared" si="94"/>
        <v>-17439644391</v>
      </c>
      <c r="F600" s="107">
        <f t="shared" si="95"/>
        <v>-22583910756.5</v>
      </c>
      <c r="G600" s="107">
        <f t="shared" si="96"/>
        <v>-18214525596</v>
      </c>
      <c r="H600" s="26">
        <f t="shared" si="97"/>
        <v>-18368322150</v>
      </c>
      <c r="I600" s="26">
        <f t="shared" si="98"/>
        <v>-10731167478</v>
      </c>
      <c r="J600" s="26">
        <f t="shared" si="99"/>
        <v>-11543743406</v>
      </c>
      <c r="K600" s="26">
        <f t="shared" si="100"/>
        <v>-19317509534.571365</v>
      </c>
      <c r="L600" s="150"/>
      <c r="M600" s="108">
        <v>-1479519777</v>
      </c>
      <c r="N600" s="108">
        <v>-1293223535</v>
      </c>
      <c r="O600" s="108">
        <v>-1352587236</v>
      </c>
      <c r="P600" s="108">
        <v>-1254409624</v>
      </c>
      <c r="Q600" s="108">
        <v>-1508424792</v>
      </c>
      <c r="R600" s="108">
        <v>-1448822793</v>
      </c>
      <c r="S600" s="108">
        <v>-1050272685</v>
      </c>
      <c r="T600" s="108">
        <v>-1792196566</v>
      </c>
      <c r="U600" s="108">
        <v>-1464306317</v>
      </c>
      <c r="V600" s="108">
        <v>-1537912112</v>
      </c>
      <c r="W600" s="108">
        <v>-1556426775</v>
      </c>
      <c r="X600" s="108">
        <v>-1701542179</v>
      </c>
      <c r="Y600" s="108">
        <v>-12200938</v>
      </c>
      <c r="Z600" s="108">
        <v>-1510700112</v>
      </c>
      <c r="AA600" s="108">
        <v>-1808632194</v>
      </c>
      <c r="AB600" s="108">
        <v>-3549871362.5</v>
      </c>
      <c r="AC600" s="108">
        <v>-1787245296</v>
      </c>
      <c r="AD600" s="108">
        <v>-1575818895</v>
      </c>
      <c r="AE600" s="108">
        <v>-1979419398</v>
      </c>
      <c r="AF600" s="108">
        <v>-1372138016</v>
      </c>
      <c r="AG600" s="108">
        <v>-1969002395</v>
      </c>
      <c r="AH600" s="108">
        <v>-1496662383</v>
      </c>
      <c r="AI600" s="108">
        <v>-1911341941.5</v>
      </c>
      <c r="AJ600" s="108">
        <v>-3610877825.5</v>
      </c>
      <c r="AK600" s="108">
        <v>-28300000</v>
      </c>
      <c r="AL600" s="108">
        <v>-1290622969</v>
      </c>
      <c r="AM600" s="108">
        <v>-1121180861</v>
      </c>
      <c r="AN600" s="108">
        <v>-1314459454</v>
      </c>
      <c r="AO600" s="108">
        <v>-1429722301</v>
      </c>
      <c r="AP600" s="108">
        <v>-1428727120</v>
      </c>
      <c r="AQ600" s="108">
        <v>-1462108632</v>
      </c>
      <c r="AR600" s="108">
        <v>-2963979587</v>
      </c>
      <c r="AS600" s="108">
        <v>-1206822514</v>
      </c>
      <c r="AT600" s="108">
        <v>-1348148985</v>
      </c>
      <c r="AU600" s="108">
        <v>-1388928794</v>
      </c>
      <c r="AV600" s="108">
        <v>-3231524379</v>
      </c>
      <c r="AW600" s="108">
        <v>-946846533</v>
      </c>
      <c r="AX600" s="108">
        <v>-1536634104</v>
      </c>
      <c r="AY600" s="108">
        <v>-1397334817</v>
      </c>
      <c r="AZ600" s="108">
        <v>-1555163605</v>
      </c>
      <c r="BA600" s="108">
        <v>-1090353573</v>
      </c>
      <c r="BB600" s="108">
        <v>-1180074415</v>
      </c>
      <c r="BC600" s="108">
        <v>-1526534223</v>
      </c>
      <c r="BD600" s="108">
        <v>-1498226208</v>
      </c>
      <c r="BE600" s="108">
        <v>-1484036729</v>
      </c>
      <c r="BF600" s="108">
        <v>-1914111215</v>
      </c>
      <c r="BG600" s="108">
        <v>-1389443205</v>
      </c>
      <c r="BH600" s="108">
        <v>-2849563523</v>
      </c>
      <c r="BI600" s="108">
        <v>-1542460823</v>
      </c>
      <c r="BJ600" s="108">
        <v>-1418546563</v>
      </c>
      <c r="BK600" s="108">
        <v>-1403002876</v>
      </c>
      <c r="BL600" s="108">
        <v>-1397208989</v>
      </c>
      <c r="BM600" s="108">
        <v>-1794572301</v>
      </c>
      <c r="BN600" s="108">
        <v>-1514121443</v>
      </c>
      <c r="BO600" s="108">
        <v>-1373603649</v>
      </c>
      <c r="BP600" s="108">
        <v>-1100226762</v>
      </c>
      <c r="BQ600" s="108"/>
      <c r="BR600" s="108"/>
      <c r="BS600" s="108"/>
      <c r="BT600" s="108"/>
      <c r="BU600" s="30"/>
      <c r="BV600" s="108">
        <f>[1]Consolidado!BT11</f>
        <v>-1156698685.2647073</v>
      </c>
      <c r="BW600" s="108">
        <f>[1]Consolidado!BU11</f>
        <v>-1228924200.1639173</v>
      </c>
      <c r="BX600" s="108">
        <f>[1]Consolidado!BV11</f>
        <v>-1396173930.235167</v>
      </c>
      <c r="BY600" s="108">
        <f>[1]Consolidado!BW11</f>
        <v>-1512251231.9933641</v>
      </c>
      <c r="BZ600" s="108">
        <f>[1]Consolidado!BX11</f>
        <v>-3190088484.1790705</v>
      </c>
      <c r="CA600" s="108">
        <f>[1]Consolidado!BY11</f>
        <v>-1533047140.7243085</v>
      </c>
      <c r="CB600" s="108">
        <f>[1]Consolidado!BZ11</f>
        <v>-2022928756.3216002</v>
      </c>
      <c r="CC600" s="108">
        <f>[1]Consolidado!CA11</f>
        <v>-1342342286.0597787</v>
      </c>
      <c r="CD600" s="108">
        <f>[1]Consolidado!CB11</f>
        <v>-1572088855.8379245</v>
      </c>
      <c r="CE600" s="108">
        <f>[1]Consolidado!CC11</f>
        <v>-1368371320.4047282</v>
      </c>
      <c r="CF600" s="108">
        <f>[1]Consolidado!CD11</f>
        <v>-1463435100.8692794</v>
      </c>
      <c r="CG600" s="108">
        <f>[1]Consolidado!CE11</f>
        <v>-1531159542.5175219</v>
      </c>
    </row>
    <row r="601" spans="1:85" hidden="1" outlineLevel="3" x14ac:dyDescent="0.25">
      <c r="A601" s="106" t="s">
        <v>1753</v>
      </c>
      <c r="B601" s="106">
        <f t="shared" ref="B601:B671" si="104">LEN(C601)</f>
        <v>8</v>
      </c>
      <c r="C601" s="106" t="s">
        <v>1031</v>
      </c>
      <c r="D601" s="106" t="s">
        <v>1032</v>
      </c>
      <c r="E601" s="107">
        <f t="shared" si="94"/>
        <v>-9225504471</v>
      </c>
      <c r="F601" s="107">
        <f t="shared" si="95"/>
        <v>-9929194401.9200001</v>
      </c>
      <c r="G601" s="107">
        <f t="shared" si="96"/>
        <v>-12893022283.08</v>
      </c>
      <c r="H601" s="108">
        <f t="shared" si="97"/>
        <v>-14002135889</v>
      </c>
      <c r="I601" s="108">
        <f t="shared" si="98"/>
        <v>-8544631097</v>
      </c>
      <c r="J601" s="108">
        <f t="shared" si="99"/>
        <v>-9141086515</v>
      </c>
      <c r="K601" s="108">
        <f t="shared" si="100"/>
        <v>-17812193954.86739</v>
      </c>
      <c r="L601" s="150"/>
      <c r="M601" s="108">
        <v>-505364749</v>
      </c>
      <c r="N601" s="108">
        <v>-692945148</v>
      </c>
      <c r="O601" s="108">
        <v>-635135206</v>
      </c>
      <c r="P601" s="108">
        <v>-682469237</v>
      </c>
      <c r="Q601" s="108">
        <v>-705274722</v>
      </c>
      <c r="R601" s="108">
        <v>-699309628</v>
      </c>
      <c r="S601" s="108">
        <v>-862758610</v>
      </c>
      <c r="T601" s="108">
        <v>-1046260076</v>
      </c>
      <c r="U601" s="108">
        <v>-791158882</v>
      </c>
      <c r="V601" s="108">
        <v>-910939872</v>
      </c>
      <c r="W601" s="108">
        <v>-796839286</v>
      </c>
      <c r="X601" s="108">
        <v>-897049055</v>
      </c>
      <c r="Y601" s="108">
        <v>0</v>
      </c>
      <c r="Z601" s="108">
        <v>-420456128</v>
      </c>
      <c r="AA601" s="108">
        <v>-726937329</v>
      </c>
      <c r="AB601" s="108">
        <v>-622374032</v>
      </c>
      <c r="AC601" s="108">
        <v>-814491407</v>
      </c>
      <c r="AD601" s="108">
        <v>-691602329</v>
      </c>
      <c r="AE601" s="108">
        <v>-903861661</v>
      </c>
      <c r="AF601" s="108">
        <v>-756964356</v>
      </c>
      <c r="AG601" s="108">
        <v>-723971742</v>
      </c>
      <c r="AH601" s="108">
        <v>-904793647</v>
      </c>
      <c r="AI601" s="108">
        <v>-1152888845</v>
      </c>
      <c r="AJ601" s="108">
        <v>-2210852925.9200001</v>
      </c>
      <c r="AK601" s="108">
        <v>-35060049</v>
      </c>
      <c r="AL601" s="108">
        <v>-713371628</v>
      </c>
      <c r="AM601" s="108">
        <v>-898145058</v>
      </c>
      <c r="AN601" s="108">
        <v>-1198892446</v>
      </c>
      <c r="AO601" s="108">
        <v>-1036456062</v>
      </c>
      <c r="AP601" s="108">
        <v>-961004481</v>
      </c>
      <c r="AQ601" s="108">
        <v>-1093527114</v>
      </c>
      <c r="AR601" s="108">
        <v>-1051212587.08</v>
      </c>
      <c r="AS601" s="108">
        <v>-939666243</v>
      </c>
      <c r="AT601" s="108">
        <v>-1209436185</v>
      </c>
      <c r="AU601" s="108">
        <v>-1221815701</v>
      </c>
      <c r="AV601" s="108">
        <v>-2534434729</v>
      </c>
      <c r="AW601" s="108">
        <v>-919788565</v>
      </c>
      <c r="AX601" s="108">
        <v>-1146873638</v>
      </c>
      <c r="AY601" s="108">
        <v>-887194159</v>
      </c>
      <c r="AZ601" s="108">
        <v>-1058847098</v>
      </c>
      <c r="BA601" s="108">
        <v>-996185361</v>
      </c>
      <c r="BB601" s="108">
        <v>-874577427</v>
      </c>
      <c r="BC601" s="108">
        <v>-1456411640</v>
      </c>
      <c r="BD601" s="108">
        <v>-1204753209</v>
      </c>
      <c r="BE601" s="108">
        <v>-1143797953</v>
      </c>
      <c r="BF601" s="108">
        <v>-1107345352</v>
      </c>
      <c r="BG601" s="108">
        <v>-1704736075</v>
      </c>
      <c r="BH601" s="108">
        <v>-1501625412</v>
      </c>
      <c r="BI601" s="108">
        <v>-937783232</v>
      </c>
      <c r="BJ601" s="108">
        <v>-1220917968</v>
      </c>
      <c r="BK601" s="108">
        <v>-1426341194</v>
      </c>
      <c r="BL601" s="108">
        <v>-1435429650</v>
      </c>
      <c r="BM601" s="108">
        <v>-1246635782</v>
      </c>
      <c r="BN601" s="108">
        <v>-633970912</v>
      </c>
      <c r="BO601" s="108">
        <v>-1413645795</v>
      </c>
      <c r="BP601" s="108">
        <v>-826361982</v>
      </c>
      <c r="BQ601" s="108"/>
      <c r="BR601" s="108"/>
      <c r="BS601" s="108"/>
      <c r="BT601" s="108"/>
      <c r="BV601" s="108">
        <f>[1]Consolidado!BT12</f>
        <v>-1474076011.2757649</v>
      </c>
      <c r="BW601" s="108">
        <f>[1]Consolidado!BU12</f>
        <v>-1541270577.376555</v>
      </c>
      <c r="BX601" s="108">
        <f>[1]Consolidado!BV12</f>
        <v>-1575737526.6736221</v>
      </c>
      <c r="BY601" s="108">
        <f>[1]Consolidado!BW12</f>
        <v>-1672950517.7061183</v>
      </c>
      <c r="BZ601" s="108">
        <f>[1]Consolidado!BX12</f>
        <v>-1533116123.4186609</v>
      </c>
      <c r="CA601" s="108">
        <f>[1]Consolidado!BY12</f>
        <v>-1482182467.2447684</v>
      </c>
      <c r="CB601" s="108">
        <f>[1]Consolidado!BZ12</f>
        <v>-1440426433.9808421</v>
      </c>
      <c r="CC601" s="108">
        <f>[1]Consolidado!CA12</f>
        <v>-1357172793.3647199</v>
      </c>
      <c r="CD601" s="108">
        <f>[1]Consolidado!CB12</f>
        <v>-1564505678.8177931</v>
      </c>
      <c r="CE601" s="108">
        <f>[1]Consolidado!CC12</f>
        <v>-1292575320.8184595</v>
      </c>
      <c r="CF601" s="108">
        <f>[1]Consolidado!CD12</f>
        <v>-1401007134.6592922</v>
      </c>
      <c r="CG601" s="108">
        <f>[1]Consolidado!CE12</f>
        <v>-1477173369.5307941</v>
      </c>
    </row>
    <row r="602" spans="1:85" hidden="1" outlineLevel="3" x14ac:dyDescent="0.25">
      <c r="A602" s="106" t="s">
        <v>1753</v>
      </c>
      <c r="B602" s="106">
        <f t="shared" si="104"/>
        <v>8</v>
      </c>
      <c r="C602" s="106" t="s">
        <v>1033</v>
      </c>
      <c r="D602" s="106" t="s">
        <v>1034</v>
      </c>
      <c r="E602" s="107">
        <f t="shared" si="94"/>
        <v>0</v>
      </c>
      <c r="F602" s="107">
        <f t="shared" si="95"/>
        <v>-47672210</v>
      </c>
      <c r="G602" s="107">
        <f t="shared" si="96"/>
        <v>-144848983</v>
      </c>
      <c r="H602" s="108">
        <f t="shared" si="97"/>
        <v>-210651254</v>
      </c>
      <c r="I602" s="108">
        <f t="shared" si="98"/>
        <v>-177406051</v>
      </c>
      <c r="J602" s="108">
        <f t="shared" si="99"/>
        <v>-152280545</v>
      </c>
      <c r="K602" s="108">
        <f t="shared" si="100"/>
        <v>-98473751.24727273</v>
      </c>
      <c r="L602" s="150"/>
      <c r="M602" s="108">
        <v>0</v>
      </c>
      <c r="N602" s="108">
        <v>0</v>
      </c>
      <c r="O602" s="108">
        <v>0</v>
      </c>
      <c r="P602" s="108">
        <v>0</v>
      </c>
      <c r="Q602" s="108">
        <v>0</v>
      </c>
      <c r="R602" s="108">
        <v>0</v>
      </c>
      <c r="S602" s="108">
        <v>0</v>
      </c>
      <c r="T602" s="108">
        <v>0</v>
      </c>
      <c r="U602" s="108">
        <v>0</v>
      </c>
      <c r="V602" s="108">
        <v>0</v>
      </c>
      <c r="W602" s="108">
        <v>0</v>
      </c>
      <c r="X602" s="108">
        <v>0</v>
      </c>
      <c r="Y602" s="108">
        <v>0</v>
      </c>
      <c r="Z602" s="108">
        <v>0</v>
      </c>
      <c r="AA602" s="108">
        <v>0</v>
      </c>
      <c r="AB602" s="108">
        <v>0</v>
      </c>
      <c r="AC602" s="108">
        <v>0</v>
      </c>
      <c r="AD602" s="108">
        <v>0</v>
      </c>
      <c r="AE602" s="108">
        <v>0</v>
      </c>
      <c r="AF602" s="108">
        <v>-3884526</v>
      </c>
      <c r="AG602" s="108">
        <v>0</v>
      </c>
      <c r="AH602" s="108">
        <v>0</v>
      </c>
      <c r="AI602" s="108">
        <v>0</v>
      </c>
      <c r="AJ602" s="108">
        <v>-43787684</v>
      </c>
      <c r="AK602" s="108">
        <v>0</v>
      </c>
      <c r="AL602" s="108">
        <v>-10246079</v>
      </c>
      <c r="AM602" s="108">
        <v>-10737918</v>
      </c>
      <c r="AN602" s="108">
        <v>-10737918</v>
      </c>
      <c r="AO602" s="108">
        <v>-10737918</v>
      </c>
      <c r="AP602" s="108">
        <v>-10737918</v>
      </c>
      <c r="AQ602" s="108">
        <v>-15081606</v>
      </c>
      <c r="AR602" s="108">
        <v>-14407370</v>
      </c>
      <c r="AS602" s="108">
        <v>-13700002</v>
      </c>
      <c r="AT602" s="108">
        <v>-11797710</v>
      </c>
      <c r="AU602" s="108">
        <v>-14438430</v>
      </c>
      <c r="AV602" s="108">
        <v>-22226114</v>
      </c>
      <c r="AW602" s="108">
        <v>-10535844</v>
      </c>
      <c r="AX602" s="108">
        <v>-7381532</v>
      </c>
      <c r="AY602" s="108">
        <v>-15107580</v>
      </c>
      <c r="AZ602" s="108">
        <v>-17181582</v>
      </c>
      <c r="BA602" s="108">
        <v>-26509335</v>
      </c>
      <c r="BB602" s="108">
        <v>-34800349</v>
      </c>
      <c r="BC602" s="108">
        <v>-64818650</v>
      </c>
      <c r="BD602" s="108">
        <v>-1071179</v>
      </c>
      <c r="BE602" s="108">
        <v>-11753801</v>
      </c>
      <c r="BF602" s="108">
        <v>-1225740</v>
      </c>
      <c r="BG602" s="108">
        <v>0</v>
      </c>
      <c r="BH602" s="108">
        <v>-20265662</v>
      </c>
      <c r="BI602" s="108">
        <v>-12381634</v>
      </c>
      <c r="BJ602" s="108">
        <v>-109508</v>
      </c>
      <c r="BK602" s="108">
        <v>-10793341</v>
      </c>
      <c r="BL602" s="108">
        <v>-4839900</v>
      </c>
      <c r="BM602" s="108">
        <v>-550000</v>
      </c>
      <c r="BN602" s="108">
        <v>-55486016</v>
      </c>
      <c r="BO602" s="108">
        <v>-59298646</v>
      </c>
      <c r="BP602" s="108">
        <v>-8821500</v>
      </c>
      <c r="BQ602" s="108"/>
      <c r="BR602" s="108"/>
      <c r="BS602" s="108"/>
      <c r="BT602" s="108"/>
      <c r="BV602" s="108">
        <f>[1]Consolidado!BT13</f>
        <v>-10941527.916363636</v>
      </c>
      <c r="BW602" s="108">
        <f>[1]Consolidado!BU13</f>
        <v>-10941527.916363636</v>
      </c>
      <c r="BX602" s="108">
        <f>[1]Consolidado!BV13</f>
        <v>-10941527.916363636</v>
      </c>
      <c r="BY602" s="108">
        <f>[1]Consolidado!BW13</f>
        <v>-10941527.916363636</v>
      </c>
      <c r="BZ602" s="108">
        <f>[1]Consolidado!BX13</f>
        <v>-10941527.916363636</v>
      </c>
      <c r="CA602" s="108">
        <f>[1]Consolidado!BY13</f>
        <v>-10941527.916363636</v>
      </c>
      <c r="CB602" s="108">
        <f>[1]Consolidado!BZ13</f>
        <v>-10941527.916363636</v>
      </c>
      <c r="CC602" s="108">
        <f>[1]Consolidado!CA13</f>
        <v>-10941527.916363636</v>
      </c>
      <c r="CD602" s="108">
        <f>[1]Consolidado!CB13</f>
        <v>-10941527.916363636</v>
      </c>
      <c r="CE602" s="108">
        <f>[1]Consolidado!CC13</f>
        <v>0</v>
      </c>
      <c r="CF602" s="108">
        <f>[1]Consolidado!CD13</f>
        <v>0</v>
      </c>
      <c r="CG602" s="108">
        <f>[1]Consolidado!CE13</f>
        <v>0</v>
      </c>
    </row>
    <row r="603" spans="1:85" hidden="1" outlineLevel="3" x14ac:dyDescent="0.25">
      <c r="A603" s="106" t="s">
        <v>1753</v>
      </c>
      <c r="B603" s="106">
        <f t="shared" si="104"/>
        <v>8</v>
      </c>
      <c r="C603" s="106" t="s">
        <v>1035</v>
      </c>
      <c r="D603" s="106" t="s">
        <v>1036</v>
      </c>
      <c r="E603" s="107">
        <f t="shared" si="94"/>
        <v>-49761263</v>
      </c>
      <c r="F603" s="107">
        <f t="shared" si="95"/>
        <v>-94494570</v>
      </c>
      <c r="G603" s="107">
        <f t="shared" si="96"/>
        <v>-194922106</v>
      </c>
      <c r="H603" s="108">
        <f t="shared" si="97"/>
        <v>-251185915</v>
      </c>
      <c r="I603" s="108">
        <f t="shared" si="98"/>
        <v>-171831643</v>
      </c>
      <c r="J603" s="108">
        <f t="shared" si="99"/>
        <v>-182317918</v>
      </c>
      <c r="K603" s="108">
        <f t="shared" si="100"/>
        <v>0</v>
      </c>
      <c r="L603" s="150"/>
      <c r="M603" s="108">
        <v>0</v>
      </c>
      <c r="N603" s="108">
        <v>-6500000</v>
      </c>
      <c r="O603" s="108">
        <v>-6500000</v>
      </c>
      <c r="P603" s="108">
        <v>-6500000</v>
      </c>
      <c r="Q603" s="108">
        <v>-6500000</v>
      </c>
      <c r="R603" s="108">
        <v>-6500000</v>
      </c>
      <c r="S603" s="108">
        <v>-6500000</v>
      </c>
      <c r="T603" s="108">
        <v>0</v>
      </c>
      <c r="U603" s="108">
        <v>0</v>
      </c>
      <c r="V603" s="108">
        <v>0</v>
      </c>
      <c r="W603" s="108">
        <v>-10761263</v>
      </c>
      <c r="X603" s="108">
        <v>0</v>
      </c>
      <c r="Y603" s="108">
        <v>0</v>
      </c>
      <c r="Z603" s="108">
        <v>0</v>
      </c>
      <c r="AA603" s="108">
        <v>-6142500</v>
      </c>
      <c r="AB603" s="108">
        <v>0</v>
      </c>
      <c r="AC603" s="108">
        <v>-13500000</v>
      </c>
      <c r="AD603" s="108">
        <v>3801263</v>
      </c>
      <c r="AE603" s="108">
        <v>0</v>
      </c>
      <c r="AF603" s="108">
        <v>0</v>
      </c>
      <c r="AG603" s="108">
        <v>0</v>
      </c>
      <c r="AH603" s="108">
        <v>0</v>
      </c>
      <c r="AI603" s="108">
        <v>0</v>
      </c>
      <c r="AJ603" s="108">
        <v>-78653333</v>
      </c>
      <c r="AK603" s="108">
        <v>0</v>
      </c>
      <c r="AL603" s="108">
        <v>-6940000</v>
      </c>
      <c r="AM603" s="108">
        <v>-6940000</v>
      </c>
      <c r="AN603" s="108">
        <v>0</v>
      </c>
      <c r="AO603" s="108">
        <v>-6940000</v>
      </c>
      <c r="AP603" s="108">
        <v>-39417232</v>
      </c>
      <c r="AQ603" s="108">
        <v>-52869956</v>
      </c>
      <c r="AR603" s="108">
        <v>5499200</v>
      </c>
      <c r="AS603" s="108">
        <v>-34798120</v>
      </c>
      <c r="AT603" s="108">
        <v>0</v>
      </c>
      <c r="AU603" s="108">
        <v>-19246660</v>
      </c>
      <c r="AV603" s="108">
        <v>-33269338</v>
      </c>
      <c r="AW603" s="108">
        <v>-21271026</v>
      </c>
      <c r="AX603" s="108">
        <v>-8667409</v>
      </c>
      <c r="AY603" s="108">
        <v>-8667409</v>
      </c>
      <c r="AZ603" s="108">
        <v>-17334818</v>
      </c>
      <c r="BA603" s="108">
        <v>-19467409</v>
      </c>
      <c r="BB603" s="108">
        <v>-8667409</v>
      </c>
      <c r="BC603" s="108">
        <v>-64488945</v>
      </c>
      <c r="BD603" s="108">
        <v>-23267218</v>
      </c>
      <c r="BE603" s="108">
        <v>-17334818</v>
      </c>
      <c r="BF603" s="108">
        <v>-28134818</v>
      </c>
      <c r="BG603" s="108">
        <v>-17334818</v>
      </c>
      <c r="BH603" s="108">
        <v>-16549818</v>
      </c>
      <c r="BI603" s="108">
        <v>-47203118</v>
      </c>
      <c r="BJ603" s="108">
        <v>0</v>
      </c>
      <c r="BK603" s="108">
        <v>-22668300</v>
      </c>
      <c r="BL603" s="108">
        <v>-19928300</v>
      </c>
      <c r="BM603" s="108">
        <v>-34713300</v>
      </c>
      <c r="BN603" s="108">
        <v>-19068300</v>
      </c>
      <c r="BO603" s="108">
        <v>-19668300</v>
      </c>
      <c r="BP603" s="108">
        <v>-19068300</v>
      </c>
      <c r="BQ603" s="108"/>
      <c r="BR603" s="108"/>
      <c r="BS603" s="108"/>
      <c r="BT603" s="108"/>
      <c r="BV603" s="108">
        <f>[1]Consolidado!BT14</f>
        <v>0</v>
      </c>
      <c r="BW603" s="108">
        <f>[1]Consolidado!BU14</f>
        <v>0</v>
      </c>
      <c r="BX603" s="108">
        <f>[1]Consolidado!BV14</f>
        <v>0</v>
      </c>
      <c r="BY603" s="108">
        <f>[1]Consolidado!BW14</f>
        <v>0</v>
      </c>
      <c r="BZ603" s="108">
        <f>[1]Consolidado!BX14</f>
        <v>0</v>
      </c>
      <c r="CA603" s="108">
        <f>[1]Consolidado!BY14</f>
        <v>0</v>
      </c>
      <c r="CB603" s="108">
        <f>[1]Consolidado!BZ14</f>
        <v>0</v>
      </c>
      <c r="CC603" s="108">
        <f>[1]Consolidado!CA14</f>
        <v>0</v>
      </c>
      <c r="CD603" s="108">
        <f>[1]Consolidado!CB14</f>
        <v>0</v>
      </c>
      <c r="CE603" s="108">
        <f>[1]Consolidado!CC14</f>
        <v>0</v>
      </c>
      <c r="CF603" s="108">
        <f>[1]Consolidado!CD14</f>
        <v>0</v>
      </c>
      <c r="CG603" s="108">
        <f>[1]Consolidado!CE14</f>
        <v>0</v>
      </c>
    </row>
    <row r="604" spans="1:85" hidden="1" outlineLevel="3" x14ac:dyDescent="0.25">
      <c r="A604" s="106" t="s">
        <v>1753</v>
      </c>
      <c r="B604" s="106">
        <f t="shared" si="104"/>
        <v>8</v>
      </c>
      <c r="C604" s="106" t="s">
        <v>1037</v>
      </c>
      <c r="D604" s="106" t="s">
        <v>1038</v>
      </c>
      <c r="E604" s="107">
        <f t="shared" si="94"/>
        <v>-399700179</v>
      </c>
      <c r="F604" s="107">
        <f t="shared" si="95"/>
        <v>-197588636</v>
      </c>
      <c r="G604" s="107">
        <f t="shared" si="96"/>
        <v>-480190834</v>
      </c>
      <c r="H604" s="108">
        <f t="shared" si="97"/>
        <v>-425224250</v>
      </c>
      <c r="I604" s="108">
        <f t="shared" si="98"/>
        <v>-370574250</v>
      </c>
      <c r="J604" s="108">
        <f t="shared" si="99"/>
        <v>-83965000</v>
      </c>
      <c r="K604" s="108">
        <f t="shared" si="100"/>
        <v>0</v>
      </c>
      <c r="L604" s="150"/>
      <c r="M604" s="108">
        <v>0</v>
      </c>
      <c r="N604" s="108">
        <v>-30370000</v>
      </c>
      <c r="O604" s="108">
        <v>-18550000</v>
      </c>
      <c r="P604" s="108">
        <v>0</v>
      </c>
      <c r="Q604" s="108">
        <v>-78283800</v>
      </c>
      <c r="R604" s="108">
        <v>-33700000</v>
      </c>
      <c r="S604" s="108">
        <v>-100450000</v>
      </c>
      <c r="T604" s="108">
        <v>-30800000</v>
      </c>
      <c r="U604" s="108">
        <v>-39505000</v>
      </c>
      <c r="V604" s="108">
        <v>-11500000</v>
      </c>
      <c r="W604" s="108">
        <v>-28600000</v>
      </c>
      <c r="X604" s="108">
        <v>-27941379</v>
      </c>
      <c r="Y604" s="108">
        <v>0</v>
      </c>
      <c r="Z604" s="108">
        <v>0</v>
      </c>
      <c r="AA604" s="108">
        <v>-31263636</v>
      </c>
      <c r="AB604" s="108">
        <v>-48000000</v>
      </c>
      <c r="AC604" s="108">
        <v>0</v>
      </c>
      <c r="AD604" s="108">
        <v>-14500000</v>
      </c>
      <c r="AE604" s="108">
        <v>-27725000</v>
      </c>
      <c r="AF604" s="108">
        <v>-23450000</v>
      </c>
      <c r="AG604" s="108">
        <v>-3550000</v>
      </c>
      <c r="AH604" s="108">
        <v>-14250000</v>
      </c>
      <c r="AI604" s="108">
        <v>-4600000</v>
      </c>
      <c r="AJ604" s="108">
        <v>-30250000</v>
      </c>
      <c r="AK604" s="108">
        <v>0</v>
      </c>
      <c r="AL604" s="108">
        <v>-82150000</v>
      </c>
      <c r="AM604" s="108">
        <v>-16000000</v>
      </c>
      <c r="AN604" s="108">
        <v>-36500000</v>
      </c>
      <c r="AO604" s="108">
        <v>-8250000</v>
      </c>
      <c r="AP604" s="108">
        <v>-25300000</v>
      </c>
      <c r="AQ604" s="108">
        <v>-8500000</v>
      </c>
      <c r="AR604" s="108">
        <v>-79795000</v>
      </c>
      <c r="AS604" s="108">
        <v>-66410000</v>
      </c>
      <c r="AT604" s="108">
        <v>-76352500</v>
      </c>
      <c r="AU604" s="108">
        <v>0</v>
      </c>
      <c r="AV604" s="108">
        <v>-80933334</v>
      </c>
      <c r="AW604" s="108">
        <v>-15450000</v>
      </c>
      <c r="AX604" s="108">
        <v>-122716750</v>
      </c>
      <c r="AY604" s="108">
        <v>-131357500</v>
      </c>
      <c r="AZ604" s="108">
        <v>0</v>
      </c>
      <c r="BA604" s="108">
        <v>-24500000</v>
      </c>
      <c r="BB604" s="108">
        <v>-3550000</v>
      </c>
      <c r="BC604" s="108">
        <v>0</v>
      </c>
      <c r="BD604" s="108">
        <v>-73000000</v>
      </c>
      <c r="BE604" s="108">
        <v>-6500000</v>
      </c>
      <c r="BF604" s="108">
        <v>-21200000</v>
      </c>
      <c r="BG604" s="108">
        <v>8350000</v>
      </c>
      <c r="BH604" s="108">
        <v>-35300000</v>
      </c>
      <c r="BI604" s="108">
        <v>23100000</v>
      </c>
      <c r="BJ604" s="108">
        <v>0</v>
      </c>
      <c r="BK604" s="108">
        <v>0</v>
      </c>
      <c r="BL604" s="108">
        <v>-23290000</v>
      </c>
      <c r="BM604" s="108">
        <v>-39000000</v>
      </c>
      <c r="BN604" s="108">
        <v>0</v>
      </c>
      <c r="BO604" s="108">
        <v>-2775000</v>
      </c>
      <c r="BP604" s="108">
        <v>-42000000</v>
      </c>
      <c r="BQ604" s="108"/>
      <c r="BR604" s="108"/>
      <c r="BS604" s="108"/>
      <c r="BT604" s="108"/>
      <c r="BV604" s="108">
        <f>[1]Consolidado!BT15</f>
        <v>0</v>
      </c>
      <c r="BW604" s="108">
        <f>[1]Consolidado!BU15</f>
        <v>0</v>
      </c>
      <c r="BX604" s="108">
        <f>[1]Consolidado!BV15</f>
        <v>0</v>
      </c>
      <c r="BY604" s="108">
        <f>[1]Consolidado!BW15</f>
        <v>0</v>
      </c>
      <c r="BZ604" s="108">
        <f>[1]Consolidado!BX15</f>
        <v>0</v>
      </c>
      <c r="CA604" s="108">
        <f>[1]Consolidado!BY15</f>
        <v>0</v>
      </c>
      <c r="CB604" s="108">
        <f>[1]Consolidado!BZ15</f>
        <v>0</v>
      </c>
      <c r="CC604" s="108">
        <f>[1]Consolidado!CA15</f>
        <v>0</v>
      </c>
      <c r="CD604" s="108">
        <f>[1]Consolidado!CB15</f>
        <v>0</v>
      </c>
      <c r="CE604" s="108">
        <f>[1]Consolidado!CC15</f>
        <v>0</v>
      </c>
      <c r="CF604" s="108">
        <f>[1]Consolidado!CD15</f>
        <v>0</v>
      </c>
      <c r="CG604" s="108">
        <f>[1]Consolidado!CE15</f>
        <v>0</v>
      </c>
    </row>
    <row r="605" spans="1:85" hidden="1" outlineLevel="3" x14ac:dyDescent="0.25">
      <c r="A605" s="106" t="s">
        <v>1753</v>
      </c>
      <c r="B605" s="106">
        <f t="shared" si="104"/>
        <v>8</v>
      </c>
      <c r="C605" s="106" t="s">
        <v>1039</v>
      </c>
      <c r="D605" s="110" t="s">
        <v>1040</v>
      </c>
      <c r="E605" s="113">
        <f t="shared" si="94"/>
        <v>-1191921673</v>
      </c>
      <c r="F605" s="113">
        <f t="shared" si="95"/>
        <v>-820964704</v>
      </c>
      <c r="G605" s="113">
        <f t="shared" si="96"/>
        <v>-1340442201</v>
      </c>
      <c r="H605" s="108">
        <f t="shared" si="97"/>
        <v>-2103471605</v>
      </c>
      <c r="I605" s="108">
        <f t="shared" si="98"/>
        <v>-1298030525</v>
      </c>
      <c r="J605" s="108">
        <f t="shared" si="99"/>
        <v>-1549446490</v>
      </c>
      <c r="K605" s="108">
        <f t="shared" si="100"/>
        <v>-316659858.51796937</v>
      </c>
      <c r="L605" s="150"/>
      <c r="M605" s="108">
        <v>0</v>
      </c>
      <c r="N605" s="108">
        <v>0</v>
      </c>
      <c r="O605" s="108">
        <v>0</v>
      </c>
      <c r="P605" s="108">
        <v>0</v>
      </c>
      <c r="Q605" s="108">
        <v>0</v>
      </c>
      <c r="R605" s="108">
        <v>0</v>
      </c>
      <c r="S605" s="108">
        <v>0</v>
      </c>
      <c r="T605" s="108">
        <v>-801016438</v>
      </c>
      <c r="U605" s="108">
        <v>0</v>
      </c>
      <c r="V605" s="108">
        <v>0</v>
      </c>
      <c r="W605" s="108">
        <v>0</v>
      </c>
      <c r="X605" s="108">
        <v>-390905235</v>
      </c>
      <c r="Y605" s="108">
        <v>0</v>
      </c>
      <c r="Z605" s="108">
        <v>0</v>
      </c>
      <c r="AA605" s="108">
        <v>0</v>
      </c>
      <c r="AB605" s="108">
        <v>0</v>
      </c>
      <c r="AC605" s="108">
        <v>0</v>
      </c>
      <c r="AD605" s="108">
        <v>0</v>
      </c>
      <c r="AE605" s="108">
        <v>0</v>
      </c>
      <c r="AF605" s="108">
        <v>0</v>
      </c>
      <c r="AG605" s="108">
        <v>-470245318</v>
      </c>
      <c r="AH605" s="108">
        <v>0</v>
      </c>
      <c r="AI605" s="108">
        <v>-183716354</v>
      </c>
      <c r="AJ605" s="108">
        <v>-167003032</v>
      </c>
      <c r="AK605" s="108">
        <v>0</v>
      </c>
      <c r="AL605" s="108">
        <v>-84515910</v>
      </c>
      <c r="AM605" s="108">
        <v>0</v>
      </c>
      <c r="AN605" s="108">
        <v>-160633658</v>
      </c>
      <c r="AO605" s="108">
        <v>-91044492</v>
      </c>
      <c r="AP605" s="108">
        <v>-100396584</v>
      </c>
      <c r="AQ605" s="108">
        <v>-96133217</v>
      </c>
      <c r="AR605" s="108">
        <v>-98540520</v>
      </c>
      <c r="AS605" s="108">
        <v>-102403742</v>
      </c>
      <c r="AT605" s="108">
        <v>-222000443</v>
      </c>
      <c r="AU605" s="108">
        <v>-128721012</v>
      </c>
      <c r="AV605" s="108">
        <v>-256052623</v>
      </c>
      <c r="AW605" s="108">
        <v>-150561818</v>
      </c>
      <c r="AX605" s="108">
        <v>-193083240</v>
      </c>
      <c r="AY605" s="108">
        <v>-151009538</v>
      </c>
      <c r="AZ605" s="108">
        <v>-186030389</v>
      </c>
      <c r="BA605" s="108">
        <v>-148975126</v>
      </c>
      <c r="BB605" s="108">
        <v>-152703108</v>
      </c>
      <c r="BC605" s="108">
        <v>-162577131</v>
      </c>
      <c r="BD605" s="108">
        <v>-153090175</v>
      </c>
      <c r="BE605" s="108">
        <v>-166183107</v>
      </c>
      <c r="BF605" s="108">
        <v>-173613536</v>
      </c>
      <c r="BG605" s="108">
        <v>-170999758</v>
      </c>
      <c r="BH605" s="108">
        <v>-294644679</v>
      </c>
      <c r="BI605" s="108">
        <v>-51532083</v>
      </c>
      <c r="BJ605" s="108">
        <v>-314359408</v>
      </c>
      <c r="BK605" s="108">
        <v>-201831566</v>
      </c>
      <c r="BL605" s="108">
        <v>-172082644</v>
      </c>
      <c r="BM605" s="108">
        <v>-228099088</v>
      </c>
      <c r="BN605" s="108">
        <v>-202190624</v>
      </c>
      <c r="BO605" s="108">
        <v>-251539078</v>
      </c>
      <c r="BP605" s="108">
        <v>-127811999</v>
      </c>
      <c r="BQ605" s="108"/>
      <c r="BR605" s="108"/>
      <c r="BS605" s="108"/>
      <c r="BT605" s="108"/>
      <c r="BV605" s="108">
        <f>[1]Consolidado!BT16</f>
        <v>-26388321.543164115</v>
      </c>
      <c r="BW605" s="108">
        <f>[1]Consolidado!BU16</f>
        <v>-26388321.543164115</v>
      </c>
      <c r="BX605" s="108">
        <f>[1]Consolidado!BV16</f>
        <v>-26388321.543164115</v>
      </c>
      <c r="BY605" s="108">
        <f>[1]Consolidado!BW16</f>
        <v>-26388321.543164115</v>
      </c>
      <c r="BZ605" s="108">
        <f>[1]Consolidado!BX16</f>
        <v>-26388321.543164115</v>
      </c>
      <c r="CA605" s="108">
        <f>[1]Consolidado!BY16</f>
        <v>-26388321.543164115</v>
      </c>
      <c r="CB605" s="108">
        <f>[1]Consolidado!BZ16</f>
        <v>-26388321.543164115</v>
      </c>
      <c r="CC605" s="108">
        <f>[1]Consolidado!CA16</f>
        <v>-26388321.543164115</v>
      </c>
      <c r="CD605" s="108">
        <f>[1]Consolidado!CB16</f>
        <v>-26388321.543164115</v>
      </c>
      <c r="CE605" s="108">
        <f>[1]Consolidado!CC16</f>
        <v>-26388321.543164115</v>
      </c>
      <c r="CF605" s="108">
        <f>[1]Consolidado!CD16</f>
        <v>-26388321.543164115</v>
      </c>
      <c r="CG605" s="108">
        <f>[1]Consolidado!CE16</f>
        <v>-26388321.543164115</v>
      </c>
    </row>
    <row r="606" spans="1:85" hidden="1" outlineLevel="2" collapsed="1" x14ac:dyDescent="0.25">
      <c r="A606" s="105" t="s">
        <v>1753</v>
      </c>
      <c r="B606" s="105">
        <f t="shared" ref="B606:B612" si="105">LEN(C606)</f>
        <v>6</v>
      </c>
      <c r="C606" s="105" t="s">
        <v>1041</v>
      </c>
      <c r="D606" s="105" t="s">
        <v>1042</v>
      </c>
      <c r="E606" s="26">
        <f t="shared" si="94"/>
        <v>0</v>
      </c>
      <c r="F606" s="26">
        <f t="shared" si="95"/>
        <v>0</v>
      </c>
      <c r="G606" s="26">
        <f t="shared" si="96"/>
        <v>0</v>
      </c>
      <c r="H606" s="26">
        <f t="shared" si="97"/>
        <v>-3893028168</v>
      </c>
      <c r="I606" s="26">
        <f t="shared" si="98"/>
        <v>-3420478552</v>
      </c>
      <c r="J606" s="26">
        <f t="shared" si="99"/>
        <v>-6517486459</v>
      </c>
      <c r="K606" s="108">
        <f t="shared" si="100"/>
        <v>0</v>
      </c>
      <c r="L606" s="150"/>
      <c r="M606" s="26">
        <v>0</v>
      </c>
      <c r="N606" s="26">
        <v>0</v>
      </c>
      <c r="O606" s="26">
        <v>0</v>
      </c>
      <c r="P606" s="26">
        <v>0</v>
      </c>
      <c r="Q606" s="26">
        <v>0</v>
      </c>
      <c r="R606" s="26">
        <v>0</v>
      </c>
      <c r="S606" s="26">
        <v>0</v>
      </c>
      <c r="T606" s="26">
        <v>0</v>
      </c>
      <c r="U606" s="26">
        <v>0</v>
      </c>
      <c r="V606" s="26">
        <v>0</v>
      </c>
      <c r="W606" s="26">
        <v>0</v>
      </c>
      <c r="X606" s="26">
        <v>0</v>
      </c>
      <c r="Y606" s="26">
        <v>0</v>
      </c>
      <c r="Z606" s="26">
        <v>0</v>
      </c>
      <c r="AA606" s="26">
        <v>0</v>
      </c>
      <c r="AB606" s="26">
        <v>0</v>
      </c>
      <c r="AC606" s="26">
        <v>0</v>
      </c>
      <c r="AD606" s="26">
        <v>0</v>
      </c>
      <c r="AE606" s="26">
        <v>0</v>
      </c>
      <c r="AF606" s="26">
        <v>0</v>
      </c>
      <c r="AG606" s="26">
        <v>0</v>
      </c>
      <c r="AH606" s="26">
        <v>0</v>
      </c>
      <c r="AI606" s="26">
        <v>0</v>
      </c>
      <c r="AJ606" s="26">
        <v>0</v>
      </c>
      <c r="AK606" s="26">
        <v>0</v>
      </c>
      <c r="AL606" s="26">
        <v>0</v>
      </c>
      <c r="AM606" s="26">
        <v>0</v>
      </c>
      <c r="AN606" s="26">
        <v>0</v>
      </c>
      <c r="AO606" s="26">
        <v>0</v>
      </c>
      <c r="AP606" s="26">
        <v>0</v>
      </c>
      <c r="AQ606" s="26">
        <v>0</v>
      </c>
      <c r="AR606" s="26">
        <v>0</v>
      </c>
      <c r="AS606" s="26">
        <v>0</v>
      </c>
      <c r="AT606" s="26">
        <v>0</v>
      </c>
      <c r="AU606" s="26">
        <v>0</v>
      </c>
      <c r="AV606" s="26">
        <v>0</v>
      </c>
      <c r="AW606" s="26">
        <v>-2302279140</v>
      </c>
      <c r="AX606" s="26">
        <v>-392111506.19</v>
      </c>
      <c r="AY606" s="26">
        <v>-584641260.80999994</v>
      </c>
      <c r="AZ606" s="26">
        <v>307948026</v>
      </c>
      <c r="BA606" s="26">
        <v>-139549186</v>
      </c>
      <c r="BB606" s="26">
        <v>-410579937</v>
      </c>
      <c r="BC606" s="26">
        <v>82909012</v>
      </c>
      <c r="BD606" s="26">
        <v>17825440</v>
      </c>
      <c r="BE606" s="26">
        <v>-404765091</v>
      </c>
      <c r="BF606" s="26">
        <v>-279689140</v>
      </c>
      <c r="BG606" s="26">
        <v>195628746</v>
      </c>
      <c r="BH606" s="26">
        <v>16275869</v>
      </c>
      <c r="BI606" s="26">
        <v>-2652344120</v>
      </c>
      <c r="BJ606" s="26">
        <v>-563508517</v>
      </c>
      <c r="BK606" s="26">
        <v>-314071978</v>
      </c>
      <c r="BL606" s="26">
        <v>-825073226</v>
      </c>
      <c r="BM606" s="26">
        <v>215227389</v>
      </c>
      <c r="BN606" s="26">
        <v>-1310462782</v>
      </c>
      <c r="BO606" s="26">
        <v>28025432</v>
      </c>
      <c r="BP606" s="26">
        <v>-1095278657</v>
      </c>
      <c r="BQ606" s="26"/>
      <c r="BR606" s="26"/>
      <c r="BS606" s="26"/>
      <c r="BT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</row>
    <row r="607" spans="1:85" hidden="1" outlineLevel="3" x14ac:dyDescent="0.25">
      <c r="A607" s="106" t="s">
        <v>1753</v>
      </c>
      <c r="B607" s="106">
        <f t="shared" si="105"/>
        <v>8</v>
      </c>
      <c r="C607" s="106" t="s">
        <v>1043</v>
      </c>
      <c r="D607" s="106" t="s">
        <v>1030</v>
      </c>
      <c r="E607" s="107">
        <f t="shared" si="94"/>
        <v>0</v>
      </c>
      <c r="F607" s="107">
        <f t="shared" si="95"/>
        <v>0</v>
      </c>
      <c r="G607" s="107">
        <f t="shared" si="96"/>
        <v>0</v>
      </c>
      <c r="H607" s="108">
        <f t="shared" si="97"/>
        <v>-2264260300</v>
      </c>
      <c r="I607" s="108">
        <f t="shared" si="98"/>
        <v>-1527914086</v>
      </c>
      <c r="J607" s="108">
        <f t="shared" si="99"/>
        <v>-2862181523</v>
      </c>
      <c r="K607" s="108">
        <f t="shared" si="100"/>
        <v>0</v>
      </c>
      <c r="L607" s="150"/>
      <c r="M607" s="108">
        <v>0</v>
      </c>
      <c r="N607" s="108">
        <v>0</v>
      </c>
      <c r="O607" s="108">
        <v>0</v>
      </c>
      <c r="P607" s="108">
        <v>0</v>
      </c>
      <c r="Q607" s="108">
        <v>0</v>
      </c>
      <c r="R607" s="108">
        <v>0</v>
      </c>
      <c r="S607" s="108">
        <v>0</v>
      </c>
      <c r="T607" s="108">
        <v>0</v>
      </c>
      <c r="U607" s="108">
        <v>0</v>
      </c>
      <c r="V607" s="108">
        <v>0</v>
      </c>
      <c r="W607" s="108">
        <v>0</v>
      </c>
      <c r="X607" s="108">
        <v>0</v>
      </c>
      <c r="Y607" s="108">
        <v>0</v>
      </c>
      <c r="Z607" s="108">
        <v>0</v>
      </c>
      <c r="AA607" s="108">
        <v>0</v>
      </c>
      <c r="AB607" s="108">
        <v>0</v>
      </c>
      <c r="AC607" s="108">
        <v>0</v>
      </c>
      <c r="AD607" s="108">
        <v>0</v>
      </c>
      <c r="AE607" s="108">
        <v>0</v>
      </c>
      <c r="AF607" s="108">
        <v>0</v>
      </c>
      <c r="AG607" s="108">
        <v>0</v>
      </c>
      <c r="AH607" s="108">
        <v>0</v>
      </c>
      <c r="AI607" s="108">
        <v>0</v>
      </c>
      <c r="AJ607" s="108">
        <v>0</v>
      </c>
      <c r="AK607" s="108">
        <v>0</v>
      </c>
      <c r="AL607" s="108">
        <v>0</v>
      </c>
      <c r="AM607" s="108">
        <v>0</v>
      </c>
      <c r="AN607" s="108">
        <v>0</v>
      </c>
      <c r="AO607" s="108">
        <v>0</v>
      </c>
      <c r="AP607" s="108">
        <v>0</v>
      </c>
      <c r="AQ607" s="108">
        <v>0</v>
      </c>
      <c r="AR607" s="108">
        <v>0</v>
      </c>
      <c r="AS607" s="108">
        <v>0</v>
      </c>
      <c r="AT607" s="108">
        <v>0</v>
      </c>
      <c r="AU607" s="108">
        <v>0</v>
      </c>
      <c r="AV607" s="108">
        <v>0</v>
      </c>
      <c r="AW607" s="108">
        <v>-982270902</v>
      </c>
      <c r="AX607" s="108">
        <v>-331759917.19</v>
      </c>
      <c r="AY607" s="108">
        <v>-330097699.81</v>
      </c>
      <c r="AZ607" s="108">
        <v>349840305</v>
      </c>
      <c r="BA607" s="108">
        <v>-110605922</v>
      </c>
      <c r="BB607" s="108">
        <v>-88250839</v>
      </c>
      <c r="BC607" s="108">
        <v>-42596488</v>
      </c>
      <c r="BD607" s="108">
        <v>7827377</v>
      </c>
      <c r="BE607" s="108">
        <v>-356957838</v>
      </c>
      <c r="BF607" s="108">
        <v>506834</v>
      </c>
      <c r="BG607" s="108">
        <v>-93688167</v>
      </c>
      <c r="BH607" s="108">
        <v>-286207043</v>
      </c>
      <c r="BI607" s="108">
        <v>-1151209542</v>
      </c>
      <c r="BJ607" s="108">
        <v>-171740568</v>
      </c>
      <c r="BK607" s="108">
        <v>-258896020</v>
      </c>
      <c r="BL607" s="108">
        <v>-519987083</v>
      </c>
      <c r="BM607" s="108">
        <v>148840654</v>
      </c>
      <c r="BN607" s="108">
        <v>-327553505</v>
      </c>
      <c r="BO607" s="108">
        <v>-205654623</v>
      </c>
      <c r="BP607" s="108">
        <v>-375980836</v>
      </c>
      <c r="BQ607" s="108"/>
      <c r="BR607" s="108"/>
      <c r="BS607" s="108"/>
      <c r="BT607" s="108"/>
      <c r="BV607" s="108"/>
      <c r="BW607" s="108"/>
      <c r="BX607" s="108"/>
      <c r="BY607" s="108"/>
      <c r="BZ607" s="108"/>
      <c r="CA607" s="108"/>
      <c r="CB607" s="108"/>
      <c r="CC607" s="108"/>
      <c r="CD607" s="108"/>
      <c r="CE607" s="108"/>
      <c r="CF607" s="108"/>
      <c r="CG607" s="108"/>
    </row>
    <row r="608" spans="1:85" hidden="1" outlineLevel="3" x14ac:dyDescent="0.25">
      <c r="A608" s="106" t="s">
        <v>1753</v>
      </c>
      <c r="B608" s="106">
        <f t="shared" si="105"/>
        <v>8</v>
      </c>
      <c r="C608" s="106" t="s">
        <v>1044</v>
      </c>
      <c r="D608" s="106" t="s">
        <v>1032</v>
      </c>
      <c r="E608" s="107">
        <f t="shared" si="94"/>
        <v>0</v>
      </c>
      <c r="F608" s="107">
        <f t="shared" si="95"/>
        <v>0</v>
      </c>
      <c r="G608" s="107">
        <f t="shared" si="96"/>
        <v>0</v>
      </c>
      <c r="H608" s="108">
        <f t="shared" si="97"/>
        <v>-1531885838</v>
      </c>
      <c r="I608" s="108">
        <f t="shared" si="98"/>
        <v>-1702553398</v>
      </c>
      <c r="J608" s="108">
        <f t="shared" si="99"/>
        <v>-3368069469</v>
      </c>
      <c r="K608" s="108">
        <f t="shared" si="100"/>
        <v>0</v>
      </c>
      <c r="L608" s="150"/>
      <c r="M608" s="108">
        <v>0</v>
      </c>
      <c r="N608" s="108">
        <v>0</v>
      </c>
      <c r="O608" s="108">
        <v>0</v>
      </c>
      <c r="P608" s="108">
        <v>0</v>
      </c>
      <c r="Q608" s="108">
        <v>0</v>
      </c>
      <c r="R608" s="108">
        <v>0</v>
      </c>
      <c r="S608" s="108">
        <v>0</v>
      </c>
      <c r="T608" s="108">
        <v>0</v>
      </c>
      <c r="U608" s="108">
        <v>0</v>
      </c>
      <c r="V608" s="108">
        <v>0</v>
      </c>
      <c r="W608" s="108">
        <v>0</v>
      </c>
      <c r="X608" s="108">
        <v>0</v>
      </c>
      <c r="Y608" s="108">
        <v>0</v>
      </c>
      <c r="Z608" s="108">
        <v>0</v>
      </c>
      <c r="AA608" s="108">
        <v>0</v>
      </c>
      <c r="AB608" s="108">
        <v>0</v>
      </c>
      <c r="AC608" s="108">
        <v>0</v>
      </c>
      <c r="AD608" s="108">
        <v>0</v>
      </c>
      <c r="AE608" s="108">
        <v>0</v>
      </c>
      <c r="AF608" s="108">
        <v>0</v>
      </c>
      <c r="AG608" s="108">
        <v>0</v>
      </c>
      <c r="AH608" s="108">
        <v>0</v>
      </c>
      <c r="AI608" s="108">
        <v>0</v>
      </c>
      <c r="AJ608" s="108">
        <v>0</v>
      </c>
      <c r="AK608" s="108">
        <v>0</v>
      </c>
      <c r="AL608" s="108">
        <v>0</v>
      </c>
      <c r="AM608" s="108">
        <v>0</v>
      </c>
      <c r="AN608" s="108">
        <v>0</v>
      </c>
      <c r="AO608" s="108">
        <v>0</v>
      </c>
      <c r="AP608" s="108">
        <v>0</v>
      </c>
      <c r="AQ608" s="108">
        <v>0</v>
      </c>
      <c r="AR608" s="108">
        <v>0</v>
      </c>
      <c r="AS608" s="108">
        <v>0</v>
      </c>
      <c r="AT608" s="108">
        <v>0</v>
      </c>
      <c r="AU608" s="108">
        <v>0</v>
      </c>
      <c r="AV608" s="108">
        <v>0</v>
      </c>
      <c r="AW608" s="108">
        <v>-1221268831</v>
      </c>
      <c r="AX608" s="108">
        <v>27416562</v>
      </c>
      <c r="AY608" s="108">
        <v>-228884261</v>
      </c>
      <c r="AZ608" s="108">
        <v>-60409756</v>
      </c>
      <c r="BA608" s="108">
        <v>-26421779</v>
      </c>
      <c r="BB608" s="108">
        <v>-261883017</v>
      </c>
      <c r="BC608" s="108">
        <v>28982307</v>
      </c>
      <c r="BD608" s="108">
        <v>39915377</v>
      </c>
      <c r="BE608" s="108">
        <v>-34844227</v>
      </c>
      <c r="BF608" s="108">
        <v>-288819685</v>
      </c>
      <c r="BG608" s="108">
        <v>289793248</v>
      </c>
      <c r="BH608" s="108">
        <v>204538224</v>
      </c>
      <c r="BI608" s="108">
        <v>-1382138593</v>
      </c>
      <c r="BJ608" s="108">
        <v>-434398161</v>
      </c>
      <c r="BK608" s="108">
        <v>-46271828</v>
      </c>
      <c r="BL608" s="108">
        <v>-315994287</v>
      </c>
      <c r="BM608" s="108">
        <v>182906885</v>
      </c>
      <c r="BN608" s="108">
        <v>-984277840</v>
      </c>
      <c r="BO608" s="108">
        <v>235847389</v>
      </c>
      <c r="BP608" s="108">
        <v>-623743034</v>
      </c>
      <c r="BQ608" s="108"/>
      <c r="BR608" s="108"/>
      <c r="BS608" s="108"/>
      <c r="BT608" s="108"/>
      <c r="BV608" s="108"/>
      <c r="BW608" s="108"/>
      <c r="BX608" s="108"/>
      <c r="BY608" s="108"/>
      <c r="BZ608" s="108"/>
      <c r="CA608" s="108"/>
      <c r="CB608" s="108"/>
      <c r="CC608" s="108"/>
      <c r="CD608" s="108"/>
      <c r="CE608" s="108"/>
      <c r="CF608" s="108"/>
      <c r="CG608" s="108"/>
    </row>
    <row r="609" spans="1:85" hidden="1" outlineLevel="3" x14ac:dyDescent="0.25">
      <c r="A609" s="106" t="s">
        <v>1753</v>
      </c>
      <c r="B609" s="106">
        <f t="shared" si="105"/>
        <v>8</v>
      </c>
      <c r="C609" s="106" t="s">
        <v>1045</v>
      </c>
      <c r="D609" s="106" t="s">
        <v>1034</v>
      </c>
      <c r="E609" s="107">
        <f t="shared" si="94"/>
        <v>0</v>
      </c>
      <c r="F609" s="107">
        <f t="shared" si="95"/>
        <v>0</v>
      </c>
      <c r="G609" s="107">
        <f t="shared" si="96"/>
        <v>0</v>
      </c>
      <c r="H609" s="108">
        <f t="shared" si="97"/>
        <v>-7851101</v>
      </c>
      <c r="I609" s="108">
        <f t="shared" si="98"/>
        <v>-6493143</v>
      </c>
      <c r="J609" s="108">
        <f t="shared" si="99"/>
        <v>-8000000</v>
      </c>
      <c r="K609" s="108">
        <f t="shared" si="100"/>
        <v>0</v>
      </c>
      <c r="L609" s="150"/>
      <c r="M609" s="108">
        <v>0</v>
      </c>
      <c r="N609" s="108">
        <v>0</v>
      </c>
      <c r="O609" s="108">
        <v>0</v>
      </c>
      <c r="P609" s="108">
        <v>0</v>
      </c>
      <c r="Q609" s="108">
        <v>0</v>
      </c>
      <c r="R609" s="108">
        <v>0</v>
      </c>
      <c r="S609" s="108">
        <v>0</v>
      </c>
      <c r="T609" s="108">
        <v>0</v>
      </c>
      <c r="U609" s="108">
        <v>0</v>
      </c>
      <c r="V609" s="108">
        <v>0</v>
      </c>
      <c r="W609" s="108">
        <v>0</v>
      </c>
      <c r="X609" s="108">
        <v>0</v>
      </c>
      <c r="Y609" s="108">
        <v>0</v>
      </c>
      <c r="Z609" s="108">
        <v>0</v>
      </c>
      <c r="AA609" s="108">
        <v>0</v>
      </c>
      <c r="AB609" s="108">
        <v>0</v>
      </c>
      <c r="AC609" s="108">
        <v>0</v>
      </c>
      <c r="AD609" s="108">
        <v>0</v>
      </c>
      <c r="AE609" s="108">
        <v>0</v>
      </c>
      <c r="AF609" s="108">
        <v>0</v>
      </c>
      <c r="AG609" s="108">
        <v>0</v>
      </c>
      <c r="AH609" s="108">
        <v>0</v>
      </c>
      <c r="AI609" s="108">
        <v>0</v>
      </c>
      <c r="AJ609" s="108">
        <v>0</v>
      </c>
      <c r="AK609" s="108">
        <v>0</v>
      </c>
      <c r="AL609" s="108">
        <v>0</v>
      </c>
      <c r="AM609" s="108">
        <v>0</v>
      </c>
      <c r="AN609" s="108">
        <v>0</v>
      </c>
      <c r="AO609" s="108">
        <v>0</v>
      </c>
      <c r="AP609" s="108">
        <v>0</v>
      </c>
      <c r="AQ609" s="108">
        <v>0</v>
      </c>
      <c r="AR609" s="108">
        <v>0</v>
      </c>
      <c r="AS609" s="108">
        <v>0</v>
      </c>
      <c r="AT609" s="108">
        <v>0</v>
      </c>
      <c r="AU609" s="108">
        <v>0</v>
      </c>
      <c r="AV609" s="108">
        <v>0</v>
      </c>
      <c r="AW609" s="108">
        <v>0</v>
      </c>
      <c r="AX609" s="108">
        <v>-14753307</v>
      </c>
      <c r="AY609" s="108">
        <v>-2428275</v>
      </c>
      <c r="AZ609" s="108">
        <v>-8025264</v>
      </c>
      <c r="BA609" s="108">
        <v>-9593503</v>
      </c>
      <c r="BB609" s="108">
        <v>5249478</v>
      </c>
      <c r="BC609" s="108">
        <v>28479692</v>
      </c>
      <c r="BD609" s="108">
        <v>-5421964</v>
      </c>
      <c r="BE609" s="108">
        <v>5267403</v>
      </c>
      <c r="BF609" s="108">
        <v>-4790067</v>
      </c>
      <c r="BG609" s="108">
        <v>-14249855</v>
      </c>
      <c r="BH609" s="108">
        <v>12414561</v>
      </c>
      <c r="BI609" s="108">
        <v>-5034033</v>
      </c>
      <c r="BJ609" s="108">
        <v>-5759308</v>
      </c>
      <c r="BK609" s="108">
        <v>6163441</v>
      </c>
      <c r="BL609" s="108">
        <v>-110000</v>
      </c>
      <c r="BM609" s="108">
        <v>739900</v>
      </c>
      <c r="BN609" s="108">
        <v>0</v>
      </c>
      <c r="BO609" s="108">
        <v>-4000000</v>
      </c>
      <c r="BP609" s="108">
        <v>0</v>
      </c>
      <c r="BQ609" s="108"/>
      <c r="BR609" s="108"/>
      <c r="BS609" s="108"/>
      <c r="BT609" s="108"/>
      <c r="BV609" s="108"/>
      <c r="BW609" s="108"/>
      <c r="BX609" s="108"/>
      <c r="BY609" s="108"/>
      <c r="BZ609" s="108"/>
      <c r="CA609" s="108"/>
      <c r="CB609" s="108"/>
      <c r="CC609" s="108"/>
      <c r="CD609" s="108"/>
      <c r="CE609" s="108"/>
      <c r="CF609" s="108"/>
      <c r="CG609" s="108"/>
    </row>
    <row r="610" spans="1:85" hidden="1" outlineLevel="3" x14ac:dyDescent="0.25">
      <c r="A610" s="106" t="s">
        <v>1753</v>
      </c>
      <c r="B610" s="106">
        <f t="shared" si="105"/>
        <v>8</v>
      </c>
      <c r="C610" s="106" t="s">
        <v>1046</v>
      </c>
      <c r="D610" s="106" t="s">
        <v>1036</v>
      </c>
      <c r="E610" s="107">
        <f t="shared" si="94"/>
        <v>0</v>
      </c>
      <c r="F610" s="107">
        <f t="shared" si="95"/>
        <v>0</v>
      </c>
      <c r="G610" s="107">
        <f t="shared" si="96"/>
        <v>0</v>
      </c>
      <c r="H610" s="108">
        <f t="shared" si="97"/>
        <v>-38934818</v>
      </c>
      <c r="I610" s="108">
        <f t="shared" si="98"/>
        <v>-17334818</v>
      </c>
      <c r="J610" s="108">
        <f t="shared" si="99"/>
        <v>-113187198</v>
      </c>
      <c r="K610" s="108">
        <f t="shared" si="100"/>
        <v>0</v>
      </c>
      <c r="L610" s="150"/>
      <c r="M610" s="108">
        <v>0</v>
      </c>
      <c r="N610" s="108">
        <v>0</v>
      </c>
      <c r="O610" s="108">
        <v>0</v>
      </c>
      <c r="P610" s="108">
        <v>0</v>
      </c>
      <c r="Q610" s="108">
        <v>0</v>
      </c>
      <c r="R610" s="108">
        <v>0</v>
      </c>
      <c r="S610" s="108">
        <v>0</v>
      </c>
      <c r="T610" s="108">
        <v>0</v>
      </c>
      <c r="U610" s="108">
        <v>0</v>
      </c>
      <c r="V610" s="108">
        <v>0</v>
      </c>
      <c r="W610" s="108">
        <v>0</v>
      </c>
      <c r="X610" s="108">
        <v>0</v>
      </c>
      <c r="Y610" s="108">
        <v>0</v>
      </c>
      <c r="Z610" s="108">
        <v>0</v>
      </c>
      <c r="AA610" s="108">
        <v>0</v>
      </c>
      <c r="AB610" s="108">
        <v>0</v>
      </c>
      <c r="AC610" s="108">
        <v>0</v>
      </c>
      <c r="AD610" s="108">
        <v>0</v>
      </c>
      <c r="AE610" s="108">
        <v>0</v>
      </c>
      <c r="AF610" s="108">
        <v>0</v>
      </c>
      <c r="AG610" s="108">
        <v>0</v>
      </c>
      <c r="AH610" s="108">
        <v>0</v>
      </c>
      <c r="AI610" s="108">
        <v>0</v>
      </c>
      <c r="AJ610" s="108">
        <v>0</v>
      </c>
      <c r="AK610" s="108">
        <v>0</v>
      </c>
      <c r="AL610" s="108">
        <v>0</v>
      </c>
      <c r="AM610" s="108">
        <v>0</v>
      </c>
      <c r="AN610" s="108">
        <v>0</v>
      </c>
      <c r="AO610" s="108">
        <v>0</v>
      </c>
      <c r="AP610" s="108">
        <v>0</v>
      </c>
      <c r="AQ610" s="108">
        <v>0</v>
      </c>
      <c r="AR610" s="108">
        <v>0</v>
      </c>
      <c r="AS610" s="108">
        <v>0</v>
      </c>
      <c r="AT610" s="108">
        <v>0</v>
      </c>
      <c r="AU610" s="108">
        <v>0</v>
      </c>
      <c r="AV610" s="108">
        <v>0</v>
      </c>
      <c r="AW610" s="108">
        <v>-8667409</v>
      </c>
      <c r="AX610" s="108">
        <v>0</v>
      </c>
      <c r="AY610" s="108">
        <v>0</v>
      </c>
      <c r="AZ610" s="108">
        <v>-10800000</v>
      </c>
      <c r="BA610" s="108">
        <v>10800000</v>
      </c>
      <c r="BB610" s="108">
        <v>-55821536</v>
      </c>
      <c r="BC610" s="108">
        <v>58556545</v>
      </c>
      <c r="BD610" s="108">
        <v>-11402418</v>
      </c>
      <c r="BE610" s="108">
        <v>-10800000</v>
      </c>
      <c r="BF610" s="108">
        <v>10800000</v>
      </c>
      <c r="BG610" s="108">
        <v>0</v>
      </c>
      <c r="BH610" s="108">
        <v>-21600000</v>
      </c>
      <c r="BI610" s="108">
        <v>0</v>
      </c>
      <c r="BJ610" s="169">
        <v>-19068300</v>
      </c>
      <c r="BK610" s="108">
        <v>0</v>
      </c>
      <c r="BL610" s="108">
        <v>0</v>
      </c>
      <c r="BM610" s="108">
        <v>0</v>
      </c>
      <c r="BN610" s="108">
        <v>0</v>
      </c>
      <c r="BO610" s="108">
        <v>0</v>
      </c>
      <c r="BP610" s="108">
        <v>-94118898</v>
      </c>
      <c r="BQ610" s="108"/>
      <c r="BR610" s="108"/>
      <c r="BS610" s="108"/>
      <c r="BT610" s="108"/>
      <c r="BV610" s="108"/>
      <c r="BW610" s="108"/>
      <c r="BX610" s="108"/>
      <c r="BY610" s="108"/>
      <c r="BZ610" s="108"/>
      <c r="CA610" s="108"/>
      <c r="CB610" s="108"/>
      <c r="CC610" s="108"/>
      <c r="CD610" s="108"/>
      <c r="CE610" s="108"/>
      <c r="CF610" s="108"/>
      <c r="CG610" s="108"/>
    </row>
    <row r="611" spans="1:85" hidden="1" outlineLevel="3" x14ac:dyDescent="0.25">
      <c r="A611" s="106" t="s">
        <v>1753</v>
      </c>
      <c r="B611" s="106">
        <f t="shared" si="105"/>
        <v>8</v>
      </c>
      <c r="C611" s="106" t="s">
        <v>1047</v>
      </c>
      <c r="D611" s="106" t="s">
        <v>1038</v>
      </c>
      <c r="E611" s="107">
        <f t="shared" si="94"/>
        <v>0</v>
      </c>
      <c r="F611" s="107">
        <f t="shared" si="95"/>
        <v>0</v>
      </c>
      <c r="G611" s="107">
        <f t="shared" si="96"/>
        <v>0</v>
      </c>
      <c r="H611" s="108">
        <f t="shared" si="97"/>
        <v>0</v>
      </c>
      <c r="I611" s="108">
        <f t="shared" si="98"/>
        <v>0</v>
      </c>
      <c r="J611" s="108">
        <f t="shared" si="99"/>
        <v>0</v>
      </c>
      <c r="K611" s="108">
        <f t="shared" si="100"/>
        <v>0</v>
      </c>
      <c r="L611" s="150"/>
      <c r="M611" s="108">
        <v>0</v>
      </c>
      <c r="N611" s="108">
        <v>0</v>
      </c>
      <c r="O611" s="108">
        <v>0</v>
      </c>
      <c r="P611" s="108">
        <v>0</v>
      </c>
      <c r="Q611" s="108">
        <v>0</v>
      </c>
      <c r="R611" s="108">
        <v>0</v>
      </c>
      <c r="S611" s="108">
        <v>0</v>
      </c>
      <c r="T611" s="108">
        <v>0</v>
      </c>
      <c r="U611" s="108">
        <v>0</v>
      </c>
      <c r="V611" s="108">
        <v>0</v>
      </c>
      <c r="W611" s="108">
        <v>0</v>
      </c>
      <c r="X611" s="108">
        <v>0</v>
      </c>
      <c r="Y611" s="108">
        <v>0</v>
      </c>
      <c r="Z611" s="108">
        <v>0</v>
      </c>
      <c r="AA611" s="108">
        <v>0</v>
      </c>
      <c r="AB611" s="108">
        <v>0</v>
      </c>
      <c r="AC611" s="108">
        <v>0</v>
      </c>
      <c r="AD611" s="108">
        <v>0</v>
      </c>
      <c r="AE611" s="108">
        <v>0</v>
      </c>
      <c r="AF611" s="108">
        <v>0</v>
      </c>
      <c r="AG611" s="108">
        <v>0</v>
      </c>
      <c r="AH611" s="108">
        <v>0</v>
      </c>
      <c r="AI611" s="108">
        <v>0</v>
      </c>
      <c r="AJ611" s="108">
        <v>0</v>
      </c>
      <c r="AK611" s="108">
        <v>0</v>
      </c>
      <c r="AL611" s="108">
        <v>0</v>
      </c>
      <c r="AM611" s="108">
        <v>0</v>
      </c>
      <c r="AN611" s="108">
        <v>0</v>
      </c>
      <c r="AO611" s="108">
        <v>0</v>
      </c>
      <c r="AP611" s="108">
        <v>0</v>
      </c>
      <c r="AQ611" s="108">
        <v>0</v>
      </c>
      <c r="AR611" s="108">
        <v>0</v>
      </c>
      <c r="AS611" s="108">
        <v>0</v>
      </c>
      <c r="AT611" s="108">
        <v>0</v>
      </c>
      <c r="AU611" s="108">
        <v>0</v>
      </c>
      <c r="AV611" s="108">
        <v>0</v>
      </c>
      <c r="AW611" s="108">
        <v>0</v>
      </c>
      <c r="AX611" s="108">
        <v>0</v>
      </c>
      <c r="AY611" s="108">
        <v>0</v>
      </c>
      <c r="AZ611" s="108">
        <v>0</v>
      </c>
      <c r="BA611" s="108">
        <v>0</v>
      </c>
      <c r="BB611" s="108">
        <v>0</v>
      </c>
      <c r="BC611" s="108">
        <v>0</v>
      </c>
      <c r="BD611" s="108">
        <v>0</v>
      </c>
      <c r="BE611" s="108">
        <v>0</v>
      </c>
      <c r="BF611" s="108">
        <v>0</v>
      </c>
      <c r="BG611" s="108">
        <v>0</v>
      </c>
      <c r="BH611" s="108">
        <v>0</v>
      </c>
      <c r="BI611" s="108">
        <v>0</v>
      </c>
      <c r="BJ611" s="108">
        <v>0</v>
      </c>
      <c r="BK611" s="108">
        <v>0</v>
      </c>
      <c r="BL611" s="108">
        <v>0</v>
      </c>
      <c r="BM611" s="108">
        <v>0</v>
      </c>
      <c r="BN611" s="108">
        <v>0</v>
      </c>
      <c r="BO611" s="108">
        <v>0</v>
      </c>
      <c r="BP611" s="108">
        <v>0</v>
      </c>
      <c r="BQ611" s="108"/>
      <c r="BR611" s="108"/>
      <c r="BS611" s="108"/>
      <c r="BT611" s="108"/>
      <c r="BV611" s="108"/>
      <c r="BW611" s="108"/>
      <c r="BX611" s="108"/>
      <c r="BY611" s="108"/>
      <c r="BZ611" s="108"/>
      <c r="CA611" s="108"/>
      <c r="CB611" s="108"/>
      <c r="CC611" s="108"/>
      <c r="CD611" s="108"/>
      <c r="CE611" s="108"/>
      <c r="CF611" s="108"/>
      <c r="CG611" s="108"/>
    </row>
    <row r="612" spans="1:85" hidden="1" outlineLevel="3" x14ac:dyDescent="0.25">
      <c r="A612" s="106" t="s">
        <v>1753</v>
      </c>
      <c r="B612" s="106">
        <f t="shared" si="105"/>
        <v>8</v>
      </c>
      <c r="C612" s="106" t="s">
        <v>1048</v>
      </c>
      <c r="D612" s="110" t="s">
        <v>1040</v>
      </c>
      <c r="E612" s="113">
        <f t="shared" si="94"/>
        <v>0</v>
      </c>
      <c r="F612" s="113">
        <f t="shared" si="95"/>
        <v>0</v>
      </c>
      <c r="G612" s="113">
        <f t="shared" si="96"/>
        <v>0</v>
      </c>
      <c r="H612" s="108">
        <f t="shared" si="97"/>
        <v>-50096111</v>
      </c>
      <c r="I612" s="108">
        <f t="shared" si="98"/>
        <v>-166183107</v>
      </c>
      <c r="J612" s="108">
        <f t="shared" si="99"/>
        <v>-166048269</v>
      </c>
      <c r="K612" s="108">
        <f t="shared" si="100"/>
        <v>0</v>
      </c>
      <c r="L612" s="150"/>
      <c r="M612" s="108">
        <v>0</v>
      </c>
      <c r="N612" s="108">
        <v>0</v>
      </c>
      <c r="O612" s="108">
        <v>0</v>
      </c>
      <c r="P612" s="108">
        <v>0</v>
      </c>
      <c r="Q612" s="108">
        <v>0</v>
      </c>
      <c r="R612" s="108">
        <v>0</v>
      </c>
      <c r="S612" s="108">
        <v>0</v>
      </c>
      <c r="T612" s="108">
        <v>0</v>
      </c>
      <c r="U612" s="108">
        <v>0</v>
      </c>
      <c r="V612" s="108">
        <v>0</v>
      </c>
      <c r="W612" s="108">
        <v>0</v>
      </c>
      <c r="X612" s="108">
        <v>0</v>
      </c>
      <c r="Y612" s="108">
        <v>0</v>
      </c>
      <c r="Z612" s="108">
        <v>0</v>
      </c>
      <c r="AA612" s="108">
        <v>0</v>
      </c>
      <c r="AB612" s="108">
        <v>0</v>
      </c>
      <c r="AC612" s="108">
        <v>0</v>
      </c>
      <c r="AD612" s="108">
        <v>0</v>
      </c>
      <c r="AE612" s="108">
        <v>0</v>
      </c>
      <c r="AF612" s="108">
        <v>0</v>
      </c>
      <c r="AG612" s="108">
        <v>0</v>
      </c>
      <c r="AH612" s="108">
        <v>0</v>
      </c>
      <c r="AI612" s="108">
        <v>0</v>
      </c>
      <c r="AJ612" s="108">
        <v>0</v>
      </c>
      <c r="AK612" s="108">
        <v>0</v>
      </c>
      <c r="AL612" s="108">
        <v>0</v>
      </c>
      <c r="AM612" s="108">
        <v>0</v>
      </c>
      <c r="AN612" s="108">
        <v>0</v>
      </c>
      <c r="AO612" s="108">
        <v>0</v>
      </c>
      <c r="AP612" s="108">
        <v>0</v>
      </c>
      <c r="AQ612" s="108">
        <v>0</v>
      </c>
      <c r="AR612" s="108">
        <v>0</v>
      </c>
      <c r="AS612" s="108">
        <v>0</v>
      </c>
      <c r="AT612" s="108">
        <v>0</v>
      </c>
      <c r="AU612" s="108">
        <v>0</v>
      </c>
      <c r="AV612" s="108">
        <v>0</v>
      </c>
      <c r="AW612" s="108">
        <v>-90071998</v>
      </c>
      <c r="AX612" s="108">
        <v>-73014844</v>
      </c>
      <c r="AY612" s="108">
        <v>-23231025</v>
      </c>
      <c r="AZ612" s="108">
        <v>37342741</v>
      </c>
      <c r="BA612" s="108">
        <v>-3727982</v>
      </c>
      <c r="BB612" s="108">
        <v>-9874023</v>
      </c>
      <c r="BC612" s="108">
        <v>9486956</v>
      </c>
      <c r="BD612" s="108">
        <v>-13092932</v>
      </c>
      <c r="BE612" s="108">
        <v>-7430429</v>
      </c>
      <c r="BF612" s="108">
        <v>2613778</v>
      </c>
      <c r="BG612" s="108">
        <v>13773520</v>
      </c>
      <c r="BH612" s="108">
        <v>107130127</v>
      </c>
      <c r="BI612" s="108">
        <v>-113961952</v>
      </c>
      <c r="BJ612" s="108">
        <v>67457820</v>
      </c>
      <c r="BK612" s="108">
        <v>-15067571</v>
      </c>
      <c r="BL612" s="108">
        <v>11018144</v>
      </c>
      <c r="BM612" s="108">
        <v>-117260050</v>
      </c>
      <c r="BN612" s="108">
        <v>1368563</v>
      </c>
      <c r="BO612" s="108">
        <v>1832666</v>
      </c>
      <c r="BP612" s="108">
        <v>-1435889</v>
      </c>
      <c r="BQ612" s="108"/>
      <c r="BR612" s="108"/>
      <c r="BS612" s="108"/>
      <c r="BT612" s="108"/>
      <c r="BV612" s="108"/>
      <c r="BW612" s="108"/>
      <c r="BX612" s="108"/>
      <c r="BY612" s="108"/>
      <c r="BZ612" s="108"/>
      <c r="CA612" s="108"/>
      <c r="CB612" s="108"/>
      <c r="CC612" s="108"/>
      <c r="CD612" s="108"/>
      <c r="CE612" s="108"/>
      <c r="CF612" s="108"/>
      <c r="CG612" s="108"/>
    </row>
    <row r="613" spans="1:85" hidden="1" outlineLevel="2" collapsed="1" x14ac:dyDescent="0.25">
      <c r="A613" s="105" t="s">
        <v>1753</v>
      </c>
      <c r="B613" s="105">
        <f t="shared" si="104"/>
        <v>6</v>
      </c>
      <c r="C613" s="105" t="s">
        <v>1948</v>
      </c>
      <c r="D613" s="105" t="s">
        <v>1949</v>
      </c>
      <c r="E613" s="26">
        <f t="shared" si="94"/>
        <v>0</v>
      </c>
      <c r="F613" s="26">
        <f t="shared" si="95"/>
        <v>0</v>
      </c>
      <c r="G613" s="26">
        <f t="shared" si="96"/>
        <v>0</v>
      </c>
      <c r="H613" s="26">
        <f t="shared" si="97"/>
        <v>3294284893</v>
      </c>
      <c r="I613" s="26">
        <f t="shared" si="98"/>
        <v>3246544750</v>
      </c>
      <c r="J613" s="26">
        <f t="shared" si="99"/>
        <v>3601816928</v>
      </c>
      <c r="K613" s="108">
        <f t="shared" si="100"/>
        <v>0</v>
      </c>
      <c r="L613" s="150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>
        <v>2063959065</v>
      </c>
      <c r="AX613" s="26">
        <v>643270292</v>
      </c>
      <c r="AY613" s="26">
        <v>284506333</v>
      </c>
      <c r="AZ613" s="26">
        <v>0</v>
      </c>
      <c r="BA613" s="26">
        <v>67118295</v>
      </c>
      <c r="BB613" s="26">
        <v>0</v>
      </c>
      <c r="BC613" s="26">
        <v>160000000</v>
      </c>
      <c r="BD613" s="26">
        <v>27690765</v>
      </c>
      <c r="BE613" s="26">
        <v>0</v>
      </c>
      <c r="BF613" s="26">
        <v>0</v>
      </c>
      <c r="BG613" s="26">
        <v>0</v>
      </c>
      <c r="BH613" s="26">
        <v>47740143</v>
      </c>
      <c r="BI613" s="26">
        <v>2553083842</v>
      </c>
      <c r="BJ613" s="26">
        <v>635544880</v>
      </c>
      <c r="BK613" s="26">
        <v>101360885</v>
      </c>
      <c r="BL613" s="26">
        <v>311827321</v>
      </c>
      <c r="BM613" s="26">
        <v>0</v>
      </c>
      <c r="BN613" s="26">
        <v>0</v>
      </c>
      <c r="BO613" s="26">
        <v>0</v>
      </c>
      <c r="BP613" s="26">
        <v>0</v>
      </c>
      <c r="BQ613" s="26"/>
      <c r="BR613" s="26"/>
      <c r="BS613" s="26"/>
      <c r="BT613" s="26"/>
      <c r="BU613" s="205" t="s">
        <v>2092</v>
      </c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</row>
    <row r="614" spans="1:85" hidden="1" outlineLevel="3" x14ac:dyDescent="0.25">
      <c r="A614" s="106" t="s">
        <v>1753</v>
      </c>
      <c r="B614" s="106">
        <f t="shared" si="104"/>
        <v>8</v>
      </c>
      <c r="C614" s="106" t="s">
        <v>1950</v>
      </c>
      <c r="D614" s="106" t="s">
        <v>1951</v>
      </c>
      <c r="E614" s="107">
        <f t="shared" si="94"/>
        <v>0</v>
      </c>
      <c r="F614" s="107">
        <f t="shared" si="95"/>
        <v>0</v>
      </c>
      <c r="G614" s="107">
        <f t="shared" si="96"/>
        <v>0</v>
      </c>
      <c r="H614" s="108">
        <f t="shared" si="97"/>
        <v>1627031670</v>
      </c>
      <c r="I614" s="108">
        <f t="shared" si="98"/>
        <v>1617509045</v>
      </c>
      <c r="J614" s="108">
        <f t="shared" si="99"/>
        <v>2191403579</v>
      </c>
      <c r="K614" s="108">
        <f t="shared" si="100"/>
        <v>0</v>
      </c>
      <c r="L614" s="150"/>
      <c r="M614" s="108"/>
      <c r="N614" s="108"/>
      <c r="O614" s="108"/>
      <c r="P614" s="108"/>
      <c r="Q614" s="108"/>
      <c r="R614" s="108"/>
      <c r="S614" s="108"/>
      <c r="T614" s="108"/>
      <c r="U614" s="108"/>
      <c r="V614" s="108"/>
      <c r="W614" s="108"/>
      <c r="X614" s="108"/>
      <c r="Y614" s="108"/>
      <c r="Z614" s="108"/>
      <c r="AA614" s="108"/>
      <c r="AB614" s="108"/>
      <c r="AC614" s="108"/>
      <c r="AD614" s="108"/>
      <c r="AE614" s="108"/>
      <c r="AF614" s="108"/>
      <c r="AG614" s="108"/>
      <c r="AH614" s="108"/>
      <c r="AI614" s="108"/>
      <c r="AJ614" s="108"/>
      <c r="AK614" s="108"/>
      <c r="AL614" s="108"/>
      <c r="AM614" s="108"/>
      <c r="AN614" s="108"/>
      <c r="AO614" s="108"/>
      <c r="AP614" s="108"/>
      <c r="AQ614" s="108"/>
      <c r="AR614" s="108"/>
      <c r="AS614" s="108"/>
      <c r="AT614" s="108"/>
      <c r="AU614" s="108"/>
      <c r="AV614" s="108"/>
      <c r="AW614" s="108">
        <v>946846533</v>
      </c>
      <c r="AX614" s="108">
        <v>394662512</v>
      </c>
      <c r="AY614" s="108">
        <v>276000000</v>
      </c>
      <c r="AZ614" s="108">
        <v>0</v>
      </c>
      <c r="BA614" s="108">
        <v>0</v>
      </c>
      <c r="BB614" s="108">
        <v>0</v>
      </c>
      <c r="BC614" s="108">
        <v>0</v>
      </c>
      <c r="BD614" s="108">
        <v>0</v>
      </c>
      <c r="BE614" s="108">
        <v>0</v>
      </c>
      <c r="BF614" s="108">
        <v>0</v>
      </c>
      <c r="BG614" s="108">
        <v>0</v>
      </c>
      <c r="BH614" s="108">
        <v>9522625</v>
      </c>
      <c r="BI614" s="108">
        <v>1574784158</v>
      </c>
      <c r="BJ614" s="108">
        <v>390993597</v>
      </c>
      <c r="BK614" s="108">
        <v>38524272</v>
      </c>
      <c r="BL614" s="108">
        <v>187101552</v>
      </c>
      <c r="BM614" s="108">
        <v>0</v>
      </c>
      <c r="BN614" s="108">
        <v>0</v>
      </c>
      <c r="BO614" s="108">
        <v>0</v>
      </c>
      <c r="BP614" s="108">
        <v>0</v>
      </c>
      <c r="BQ614" s="108"/>
      <c r="BR614" s="108"/>
      <c r="BS614" s="108"/>
      <c r="BT614" s="108"/>
      <c r="BV614" s="108"/>
      <c r="BW614" s="108"/>
      <c r="BX614" s="108"/>
      <c r="BY614" s="108"/>
      <c r="BZ614" s="108"/>
      <c r="CA614" s="108"/>
      <c r="CB614" s="108"/>
      <c r="CC614" s="108"/>
      <c r="CD614" s="108"/>
      <c r="CE614" s="108"/>
      <c r="CF614" s="108"/>
      <c r="CG614" s="108"/>
    </row>
    <row r="615" spans="1:85" hidden="1" outlineLevel="3" x14ac:dyDescent="0.25">
      <c r="A615" s="106" t="s">
        <v>1753</v>
      </c>
      <c r="B615" s="106">
        <f t="shared" si="104"/>
        <v>8</v>
      </c>
      <c r="C615" s="106" t="s">
        <v>1952</v>
      </c>
      <c r="D615" s="106" t="s">
        <v>1953</v>
      </c>
      <c r="E615" s="107">
        <f t="shared" si="94"/>
        <v>0</v>
      </c>
      <c r="F615" s="107">
        <f t="shared" si="95"/>
        <v>0</v>
      </c>
      <c r="G615" s="107">
        <f t="shared" si="96"/>
        <v>0</v>
      </c>
      <c r="H615" s="108">
        <f t="shared" si="97"/>
        <v>1450790006</v>
      </c>
      <c r="I615" s="108">
        <f t="shared" si="98"/>
        <v>1412572488</v>
      </c>
      <c r="J615" s="108">
        <f t="shared" si="99"/>
        <v>1369896897</v>
      </c>
      <c r="K615" s="108">
        <f t="shared" si="100"/>
        <v>0</v>
      </c>
      <c r="L615" s="150"/>
      <c r="M615" s="108"/>
      <c r="N615" s="108"/>
      <c r="O615" s="108"/>
      <c r="P615" s="108"/>
      <c r="Q615" s="108"/>
      <c r="R615" s="108"/>
      <c r="S615" s="108"/>
      <c r="T615" s="108"/>
      <c r="U615" s="108"/>
      <c r="V615" s="108"/>
      <c r="W615" s="108"/>
      <c r="X615" s="108"/>
      <c r="Y615" s="108"/>
      <c r="Z615" s="108"/>
      <c r="AA615" s="108"/>
      <c r="AB615" s="108"/>
      <c r="AC615" s="108"/>
      <c r="AD615" s="108"/>
      <c r="AE615" s="108"/>
      <c r="AF615" s="108"/>
      <c r="AG615" s="108"/>
      <c r="AH615" s="108"/>
      <c r="AI615" s="108"/>
      <c r="AJ615" s="108"/>
      <c r="AK615" s="108"/>
      <c r="AL615" s="108"/>
      <c r="AM615" s="108"/>
      <c r="AN615" s="108"/>
      <c r="AO615" s="108"/>
      <c r="AP615" s="108"/>
      <c r="AQ615" s="108"/>
      <c r="AR615" s="108"/>
      <c r="AS615" s="108"/>
      <c r="AT615" s="108"/>
      <c r="AU615" s="108"/>
      <c r="AV615" s="108"/>
      <c r="AW615" s="108">
        <v>919788565</v>
      </c>
      <c r="AX615" s="108">
        <v>237974863</v>
      </c>
      <c r="AY615" s="108">
        <v>0</v>
      </c>
      <c r="AZ615" s="108">
        <v>0</v>
      </c>
      <c r="BA615" s="108">
        <v>67118295</v>
      </c>
      <c r="BB615" s="108">
        <v>0</v>
      </c>
      <c r="BC615" s="108">
        <v>160000000</v>
      </c>
      <c r="BD615" s="108">
        <v>27690765</v>
      </c>
      <c r="BE615" s="108">
        <v>0</v>
      </c>
      <c r="BF615" s="108">
        <v>0</v>
      </c>
      <c r="BG615" s="108">
        <v>0</v>
      </c>
      <c r="BH615" s="108">
        <v>38217518</v>
      </c>
      <c r="BI615" s="108">
        <v>937783232</v>
      </c>
      <c r="BJ615" s="108">
        <v>244551283</v>
      </c>
      <c r="BK615" s="108">
        <v>62836613</v>
      </c>
      <c r="BL615" s="108">
        <v>124725769</v>
      </c>
      <c r="BM615" s="108">
        <v>0</v>
      </c>
      <c r="BN615" s="108">
        <v>0</v>
      </c>
      <c r="BO615" s="108">
        <v>0</v>
      </c>
      <c r="BP615" s="108">
        <v>0</v>
      </c>
      <c r="BQ615" s="108"/>
      <c r="BR615" s="108"/>
      <c r="BS615" s="108"/>
      <c r="BT615" s="108"/>
      <c r="BV615" s="108"/>
      <c r="BW615" s="108"/>
      <c r="BX615" s="108"/>
      <c r="BY615" s="108"/>
      <c r="BZ615" s="108"/>
      <c r="CA615" s="108"/>
      <c r="CB615" s="108"/>
      <c r="CC615" s="108"/>
      <c r="CD615" s="108"/>
      <c r="CE615" s="108"/>
      <c r="CF615" s="108"/>
      <c r="CG615" s="108"/>
    </row>
    <row r="616" spans="1:85" hidden="1" outlineLevel="3" x14ac:dyDescent="0.25">
      <c r="A616" s="106" t="s">
        <v>1753</v>
      </c>
      <c r="B616" s="106">
        <f t="shared" si="104"/>
        <v>8</v>
      </c>
      <c r="C616" s="106" t="s">
        <v>1954</v>
      </c>
      <c r="D616" s="106" t="s">
        <v>1955</v>
      </c>
      <c r="E616" s="107">
        <f t="shared" si="94"/>
        <v>0</v>
      </c>
      <c r="F616" s="107">
        <f t="shared" si="95"/>
        <v>0</v>
      </c>
      <c r="G616" s="107">
        <f t="shared" si="96"/>
        <v>0</v>
      </c>
      <c r="H616" s="108">
        <f t="shared" si="97"/>
        <v>10535844</v>
      </c>
      <c r="I616" s="108">
        <f t="shared" si="98"/>
        <v>10535844</v>
      </c>
      <c r="J616" s="108">
        <f t="shared" si="99"/>
        <v>12381634</v>
      </c>
      <c r="K616" s="108">
        <f t="shared" si="100"/>
        <v>0</v>
      </c>
      <c r="L616" s="150"/>
      <c r="M616" s="108"/>
      <c r="N616" s="108"/>
      <c r="O616" s="108"/>
      <c r="P616" s="108"/>
      <c r="Q616" s="108"/>
      <c r="R616" s="108"/>
      <c r="S616" s="108"/>
      <c r="T616" s="108"/>
      <c r="U616" s="108"/>
      <c r="V616" s="108"/>
      <c r="W616" s="108"/>
      <c r="X616" s="108"/>
      <c r="Y616" s="108"/>
      <c r="Z616" s="108"/>
      <c r="AA616" s="108"/>
      <c r="AB616" s="108"/>
      <c r="AC616" s="108"/>
      <c r="AD616" s="108"/>
      <c r="AE616" s="108"/>
      <c r="AF616" s="108"/>
      <c r="AG616" s="108"/>
      <c r="AH616" s="108"/>
      <c r="AI616" s="108"/>
      <c r="AJ616" s="108"/>
      <c r="AK616" s="108"/>
      <c r="AL616" s="108"/>
      <c r="AM616" s="108"/>
      <c r="AN616" s="108"/>
      <c r="AO616" s="108"/>
      <c r="AP616" s="108"/>
      <c r="AQ616" s="108"/>
      <c r="AR616" s="108"/>
      <c r="AS616" s="108"/>
      <c r="AT616" s="108"/>
      <c r="AU616" s="108"/>
      <c r="AV616" s="108"/>
      <c r="AW616" s="108">
        <v>10535844</v>
      </c>
      <c r="AX616" s="108">
        <v>0</v>
      </c>
      <c r="AY616" s="108">
        <v>0</v>
      </c>
      <c r="AZ616" s="108">
        <v>0</v>
      </c>
      <c r="BA616" s="108">
        <v>0</v>
      </c>
      <c r="BB616" s="108">
        <v>0</v>
      </c>
      <c r="BC616" s="108">
        <v>0</v>
      </c>
      <c r="BD616" s="108">
        <v>0</v>
      </c>
      <c r="BE616" s="108">
        <v>0</v>
      </c>
      <c r="BF616" s="108">
        <v>0</v>
      </c>
      <c r="BG616" s="108">
        <v>0</v>
      </c>
      <c r="BH616" s="108">
        <v>0</v>
      </c>
      <c r="BI616" s="108">
        <v>12381634</v>
      </c>
      <c r="BJ616" s="108">
        <v>0</v>
      </c>
      <c r="BK616" s="108">
        <v>0</v>
      </c>
      <c r="BL616" s="108">
        <v>0</v>
      </c>
      <c r="BM616" s="108">
        <v>0</v>
      </c>
      <c r="BN616" s="108">
        <v>0</v>
      </c>
      <c r="BO616" s="108">
        <v>0</v>
      </c>
      <c r="BP616" s="108">
        <v>0</v>
      </c>
      <c r="BQ616" s="108"/>
      <c r="BR616" s="108"/>
      <c r="BS616" s="108"/>
      <c r="BT616" s="108"/>
      <c r="BV616" s="108"/>
      <c r="BW616" s="108"/>
      <c r="BX616" s="108"/>
      <c r="BY616" s="108"/>
      <c r="BZ616" s="108"/>
      <c r="CA616" s="108"/>
      <c r="CB616" s="108"/>
      <c r="CC616" s="108"/>
      <c r="CD616" s="108"/>
      <c r="CE616" s="108"/>
      <c r="CF616" s="108"/>
      <c r="CG616" s="108"/>
    </row>
    <row r="617" spans="1:85" hidden="1" outlineLevel="3" x14ac:dyDescent="0.25">
      <c r="A617" s="106" t="s">
        <v>1753</v>
      </c>
      <c r="B617" s="106">
        <f t="shared" si="104"/>
        <v>8</v>
      </c>
      <c r="C617" s="106" t="s">
        <v>1956</v>
      </c>
      <c r="D617" s="106" t="s">
        <v>1957</v>
      </c>
      <c r="E617" s="107">
        <f t="shared" si="94"/>
        <v>0</v>
      </c>
      <c r="F617" s="107">
        <f t="shared" si="95"/>
        <v>0</v>
      </c>
      <c r="G617" s="107">
        <f t="shared" si="96"/>
        <v>0</v>
      </c>
      <c r="H617" s="108">
        <f t="shared" si="97"/>
        <v>21271026</v>
      </c>
      <c r="I617" s="108">
        <f t="shared" si="98"/>
        <v>21271026</v>
      </c>
      <c r="J617" s="108">
        <f t="shared" si="99"/>
        <v>28134818</v>
      </c>
      <c r="K617" s="108">
        <f t="shared" si="100"/>
        <v>0</v>
      </c>
      <c r="L617" s="150"/>
      <c r="M617" s="108"/>
      <c r="N617" s="108"/>
      <c r="O617" s="108"/>
      <c r="P617" s="108"/>
      <c r="Q617" s="108"/>
      <c r="R617" s="108"/>
      <c r="S617" s="108"/>
      <c r="T617" s="108"/>
      <c r="U617" s="108"/>
      <c r="V617" s="108"/>
      <c r="W617" s="108"/>
      <c r="X617" s="108"/>
      <c r="Y617" s="108"/>
      <c r="Z617" s="108"/>
      <c r="AA617" s="108"/>
      <c r="AB617" s="108"/>
      <c r="AC617" s="108"/>
      <c r="AD617" s="108"/>
      <c r="AE617" s="108"/>
      <c r="AF617" s="108"/>
      <c r="AG617" s="108"/>
      <c r="AH617" s="108"/>
      <c r="AI617" s="108"/>
      <c r="AJ617" s="108"/>
      <c r="AK617" s="108"/>
      <c r="AL617" s="108"/>
      <c r="AM617" s="108"/>
      <c r="AN617" s="108"/>
      <c r="AO617" s="108"/>
      <c r="AP617" s="108"/>
      <c r="AQ617" s="108"/>
      <c r="AR617" s="108"/>
      <c r="AS617" s="108"/>
      <c r="AT617" s="108"/>
      <c r="AU617" s="108"/>
      <c r="AV617" s="108"/>
      <c r="AW617" s="108">
        <v>21271026</v>
      </c>
      <c r="AX617" s="108">
        <v>0</v>
      </c>
      <c r="AY617" s="108">
        <v>0</v>
      </c>
      <c r="AZ617" s="108">
        <v>0</v>
      </c>
      <c r="BA617" s="108">
        <v>0</v>
      </c>
      <c r="BB617" s="108">
        <v>0</v>
      </c>
      <c r="BC617" s="108">
        <v>0</v>
      </c>
      <c r="BD617" s="108">
        <v>0</v>
      </c>
      <c r="BE617" s="108">
        <v>0</v>
      </c>
      <c r="BF617" s="108">
        <v>0</v>
      </c>
      <c r="BG617" s="108">
        <v>0</v>
      </c>
      <c r="BH617" s="108">
        <v>0</v>
      </c>
      <c r="BI617" s="108">
        <v>28134818</v>
      </c>
      <c r="BJ617" s="108">
        <v>0</v>
      </c>
      <c r="BK617" s="108">
        <v>0</v>
      </c>
      <c r="BL617" s="108">
        <v>0</v>
      </c>
      <c r="BM617" s="108">
        <v>0</v>
      </c>
      <c r="BN617" s="108">
        <v>0</v>
      </c>
      <c r="BO617" s="108">
        <v>0</v>
      </c>
      <c r="BP617" s="108">
        <v>0</v>
      </c>
      <c r="BQ617" s="108"/>
      <c r="BR617" s="108"/>
      <c r="BS617" s="108"/>
      <c r="BT617" s="108"/>
      <c r="BV617" s="108"/>
      <c r="BW617" s="108"/>
      <c r="BX617" s="108"/>
      <c r="BY617" s="108"/>
      <c r="BZ617" s="108"/>
      <c r="CA617" s="108"/>
      <c r="CB617" s="108"/>
      <c r="CC617" s="108"/>
      <c r="CD617" s="108"/>
      <c r="CE617" s="108"/>
      <c r="CF617" s="108"/>
      <c r="CG617" s="108"/>
    </row>
    <row r="618" spans="1:85" hidden="1" outlineLevel="3" x14ac:dyDescent="0.25">
      <c r="A618" s="106" t="s">
        <v>1753</v>
      </c>
      <c r="B618" s="106">
        <f t="shared" si="104"/>
        <v>8</v>
      </c>
      <c r="C618" s="106" t="s">
        <v>1958</v>
      </c>
      <c r="D618" s="106" t="s">
        <v>1959</v>
      </c>
      <c r="E618" s="107">
        <f t="shared" si="94"/>
        <v>0</v>
      </c>
      <c r="F618" s="107">
        <f t="shared" si="95"/>
        <v>0</v>
      </c>
      <c r="G618" s="107">
        <f t="shared" si="96"/>
        <v>0</v>
      </c>
      <c r="H618" s="108">
        <f t="shared" si="97"/>
        <v>34589250</v>
      </c>
      <c r="I618" s="108">
        <f t="shared" si="98"/>
        <v>34589250</v>
      </c>
      <c r="J618" s="108">
        <f t="shared" si="99"/>
        <v>0</v>
      </c>
      <c r="K618" s="108">
        <f t="shared" si="100"/>
        <v>0</v>
      </c>
      <c r="L618" s="150"/>
      <c r="M618" s="108"/>
      <c r="N618" s="108"/>
      <c r="O618" s="108"/>
      <c r="P618" s="108"/>
      <c r="Q618" s="108"/>
      <c r="R618" s="108"/>
      <c r="S618" s="108"/>
      <c r="T618" s="108"/>
      <c r="U618" s="108"/>
      <c r="V618" s="108"/>
      <c r="W618" s="108"/>
      <c r="X618" s="108"/>
      <c r="Y618" s="108"/>
      <c r="Z618" s="108"/>
      <c r="AA618" s="108"/>
      <c r="AB618" s="108"/>
      <c r="AC618" s="108"/>
      <c r="AD618" s="108"/>
      <c r="AE618" s="108"/>
      <c r="AF618" s="108"/>
      <c r="AG618" s="108"/>
      <c r="AH618" s="108"/>
      <c r="AI618" s="108"/>
      <c r="AJ618" s="108"/>
      <c r="AK618" s="108"/>
      <c r="AL618" s="108"/>
      <c r="AM618" s="108"/>
      <c r="AN618" s="108"/>
      <c r="AO618" s="108"/>
      <c r="AP618" s="108"/>
      <c r="AQ618" s="108"/>
      <c r="AR618" s="108"/>
      <c r="AS618" s="108"/>
      <c r="AT618" s="108"/>
      <c r="AU618" s="108"/>
      <c r="AV618" s="108"/>
      <c r="AW618" s="108">
        <v>15450000</v>
      </c>
      <c r="AX618" s="108">
        <v>10632917</v>
      </c>
      <c r="AY618" s="108">
        <v>8506333</v>
      </c>
      <c r="AZ618" s="108">
        <v>0</v>
      </c>
      <c r="BA618" s="108">
        <v>0</v>
      </c>
      <c r="BB618" s="108">
        <v>0</v>
      </c>
      <c r="BC618" s="108">
        <v>0</v>
      </c>
      <c r="BD618" s="108">
        <v>0</v>
      </c>
      <c r="BE618" s="108">
        <v>0</v>
      </c>
      <c r="BF618" s="108">
        <v>0</v>
      </c>
      <c r="BG618" s="108">
        <v>0</v>
      </c>
      <c r="BH618" s="108">
        <v>0</v>
      </c>
      <c r="BI618" s="108">
        <v>0</v>
      </c>
      <c r="BJ618" s="108">
        <v>0</v>
      </c>
      <c r="BK618" s="108">
        <v>0</v>
      </c>
      <c r="BL618" s="108">
        <v>0</v>
      </c>
      <c r="BM618" s="108">
        <v>0</v>
      </c>
      <c r="BN618" s="108">
        <v>0</v>
      </c>
      <c r="BO618" s="108">
        <v>0</v>
      </c>
      <c r="BP618" s="108">
        <v>0</v>
      </c>
      <c r="BQ618" s="108"/>
      <c r="BR618" s="108"/>
      <c r="BS618" s="108"/>
      <c r="BT618" s="108"/>
      <c r="BV618" s="108"/>
      <c r="BW618" s="108"/>
      <c r="BX618" s="108"/>
      <c r="BY618" s="108"/>
      <c r="BZ618" s="108"/>
      <c r="CA618" s="108"/>
      <c r="CB618" s="108"/>
      <c r="CC618" s="108"/>
      <c r="CD618" s="108"/>
      <c r="CE618" s="108"/>
      <c r="CF618" s="108"/>
      <c r="CG618" s="108"/>
    </row>
    <row r="619" spans="1:85" hidden="1" outlineLevel="3" x14ac:dyDescent="0.25">
      <c r="A619" s="106" t="s">
        <v>1753</v>
      </c>
      <c r="B619" s="106">
        <f t="shared" si="104"/>
        <v>8</v>
      </c>
      <c r="C619" s="106" t="s">
        <v>1960</v>
      </c>
      <c r="D619" s="110" t="s">
        <v>1040</v>
      </c>
      <c r="E619" s="113">
        <f t="shared" si="94"/>
        <v>0</v>
      </c>
      <c r="F619" s="113">
        <f t="shared" si="95"/>
        <v>0</v>
      </c>
      <c r="G619" s="113">
        <f t="shared" si="96"/>
        <v>0</v>
      </c>
      <c r="H619" s="108">
        <f t="shared" si="97"/>
        <v>150067097</v>
      </c>
      <c r="I619" s="108">
        <f t="shared" si="98"/>
        <v>150067097</v>
      </c>
      <c r="J619" s="108">
        <f t="shared" si="99"/>
        <v>0</v>
      </c>
      <c r="K619" s="108">
        <f t="shared" si="100"/>
        <v>0</v>
      </c>
      <c r="L619" s="150"/>
      <c r="M619" s="108"/>
      <c r="N619" s="108"/>
      <c r="O619" s="108"/>
      <c r="P619" s="108"/>
      <c r="Q619" s="108"/>
      <c r="R619" s="108"/>
      <c r="S619" s="108"/>
      <c r="T619" s="108"/>
      <c r="U619" s="108"/>
      <c r="V619" s="108"/>
      <c r="W619" s="108"/>
      <c r="X619" s="108"/>
      <c r="Y619" s="108"/>
      <c r="Z619" s="108"/>
      <c r="AA619" s="108"/>
      <c r="AB619" s="108"/>
      <c r="AC619" s="108"/>
      <c r="AD619" s="108"/>
      <c r="AE619" s="108"/>
      <c r="AF619" s="108"/>
      <c r="AG619" s="108"/>
      <c r="AH619" s="108"/>
      <c r="AI619" s="108"/>
      <c r="AJ619" s="108"/>
      <c r="AK619" s="108"/>
      <c r="AL619" s="108"/>
      <c r="AM619" s="108"/>
      <c r="AN619" s="108"/>
      <c r="AO619" s="108"/>
      <c r="AP619" s="108"/>
      <c r="AQ619" s="108"/>
      <c r="AR619" s="108"/>
      <c r="AS619" s="108"/>
      <c r="AT619" s="108"/>
      <c r="AU619" s="108"/>
      <c r="AV619" s="108"/>
      <c r="AW619" s="108">
        <v>150067097</v>
      </c>
      <c r="AX619" s="108">
        <v>0</v>
      </c>
      <c r="AY619" s="108">
        <v>0</v>
      </c>
      <c r="AZ619" s="108">
        <v>0</v>
      </c>
      <c r="BA619" s="108">
        <v>0</v>
      </c>
      <c r="BB619" s="108">
        <v>0</v>
      </c>
      <c r="BC619" s="108">
        <v>0</v>
      </c>
      <c r="BD619" s="108">
        <v>0</v>
      </c>
      <c r="BE619" s="108">
        <v>0</v>
      </c>
      <c r="BF619" s="108">
        <v>0</v>
      </c>
      <c r="BG619" s="108">
        <v>0</v>
      </c>
      <c r="BH619" s="108">
        <v>0</v>
      </c>
      <c r="BI619" s="108">
        <v>0</v>
      </c>
      <c r="BJ619" s="108">
        <v>0</v>
      </c>
      <c r="BK619" s="108">
        <v>0</v>
      </c>
      <c r="BL619" s="108">
        <v>0</v>
      </c>
      <c r="BM619" s="108">
        <v>0</v>
      </c>
      <c r="BN619" s="108">
        <v>0</v>
      </c>
      <c r="BO619" s="108">
        <v>0</v>
      </c>
      <c r="BP619" s="108">
        <v>0</v>
      </c>
      <c r="BQ619" s="108"/>
      <c r="BR619" s="108"/>
      <c r="BS619" s="108"/>
      <c r="BT619" s="108"/>
      <c r="BV619" s="108"/>
      <c r="BW619" s="108"/>
      <c r="BX619" s="108"/>
      <c r="BY619" s="108"/>
      <c r="BZ619" s="108"/>
      <c r="CA619" s="108"/>
      <c r="CB619" s="108"/>
      <c r="CC619" s="108"/>
      <c r="CD619" s="108"/>
      <c r="CE619" s="108"/>
      <c r="CF619" s="108"/>
      <c r="CG619" s="108"/>
    </row>
    <row r="620" spans="1:85" hidden="1" outlineLevel="1" collapsed="1" x14ac:dyDescent="0.25">
      <c r="A620" s="101">
        <v>0</v>
      </c>
      <c r="B620" s="101">
        <f t="shared" si="104"/>
        <v>2</v>
      </c>
      <c r="C620" s="101" t="s">
        <v>1049</v>
      </c>
      <c r="D620" s="101" t="s">
        <v>1050</v>
      </c>
      <c r="E620" s="102">
        <f t="shared" si="94"/>
        <v>-2350091621</v>
      </c>
      <c r="F620" s="102">
        <f t="shared" si="95"/>
        <v>-457787245.93000001</v>
      </c>
      <c r="G620" s="102">
        <f t="shared" si="96"/>
        <v>-1625997700</v>
      </c>
      <c r="H620" s="102">
        <f t="shared" si="97"/>
        <v>-1027947355.1800001</v>
      </c>
      <c r="I620" s="102">
        <f t="shared" si="98"/>
        <v>-1102374951</v>
      </c>
      <c r="J620" s="102">
        <f t="shared" si="99"/>
        <v>-253108439.14000002</v>
      </c>
      <c r="K620" s="102">
        <f t="shared" si="100"/>
        <v>-973188711.31691408</v>
      </c>
      <c r="L620" s="150">
        <f>(K620-H620)/H620</f>
        <v>-5.3269891290782495E-2</v>
      </c>
      <c r="M620" s="102">
        <v>-28970822</v>
      </c>
      <c r="N620" s="102">
        <v>-43900182</v>
      </c>
      <c r="O620" s="102">
        <v>-1576248572</v>
      </c>
      <c r="P620" s="102">
        <v>-36957675</v>
      </c>
      <c r="Q620" s="102">
        <v>-20405738</v>
      </c>
      <c r="R620" s="102">
        <v>-13303925</v>
      </c>
      <c r="S620" s="102">
        <v>-39950176</v>
      </c>
      <c r="T620" s="102">
        <v>-26120929</v>
      </c>
      <c r="U620" s="102">
        <v>-37268105</v>
      </c>
      <c r="V620" s="102">
        <v>-188446628</v>
      </c>
      <c r="W620" s="102">
        <v>-272228342</v>
      </c>
      <c r="X620" s="102">
        <v>-66290527</v>
      </c>
      <c r="Y620" s="102">
        <v>-34585631</v>
      </c>
      <c r="Z620" s="102">
        <v>-22897556.66</v>
      </c>
      <c r="AA620" s="102">
        <v>-38914994.030000001</v>
      </c>
      <c r="AB620" s="102">
        <v>-80713098.400000006</v>
      </c>
      <c r="AC620" s="102">
        <v>-119431848.7</v>
      </c>
      <c r="AD620" s="102">
        <v>-21536723</v>
      </c>
      <c r="AE620" s="102">
        <v>-17610913.940000001</v>
      </c>
      <c r="AF620" s="102">
        <v>-13775108</v>
      </c>
      <c r="AG620" s="102">
        <v>-17460325</v>
      </c>
      <c r="AH620" s="102">
        <v>-26792650</v>
      </c>
      <c r="AI620" s="102">
        <v>-25344529</v>
      </c>
      <c r="AJ620" s="102">
        <v>-38723868.200000003</v>
      </c>
      <c r="AK620" s="102">
        <v>-18361244.370000001</v>
      </c>
      <c r="AL620" s="102">
        <v>-28516363.399999999</v>
      </c>
      <c r="AM620" s="102">
        <v>-44588533</v>
      </c>
      <c r="AN620" s="102">
        <v>-42560642</v>
      </c>
      <c r="AO620" s="102">
        <v>-34558796</v>
      </c>
      <c r="AP620" s="102">
        <v>-38355854</v>
      </c>
      <c r="AQ620" s="102">
        <v>-69227255.569999993</v>
      </c>
      <c r="AR620" s="102">
        <v>-70854038</v>
      </c>
      <c r="AS620" s="102">
        <v>-41067679</v>
      </c>
      <c r="AT620" s="102">
        <v>-19229753</v>
      </c>
      <c r="AU620" s="102">
        <v>-17089024.66</v>
      </c>
      <c r="AV620" s="102">
        <v>-1201588517</v>
      </c>
      <c r="AW620" s="102">
        <v>-22966293.68</v>
      </c>
      <c r="AX620" s="102">
        <v>-30384145</v>
      </c>
      <c r="AY620" s="102">
        <v>-36444466.880000003</v>
      </c>
      <c r="AZ620" s="102">
        <v>-28905626.93</v>
      </c>
      <c r="BA620" s="102">
        <v>-38187503.509999998</v>
      </c>
      <c r="BB620" s="102">
        <v>-714525930</v>
      </c>
      <c r="BC620" s="102">
        <v>-209413254</v>
      </c>
      <c r="BD620" s="102">
        <v>-21547731</v>
      </c>
      <c r="BE620" s="102">
        <v>-21540073</v>
      </c>
      <c r="BF620" s="102">
        <v>-163992615</v>
      </c>
      <c r="BG620" s="102">
        <v>-53935286</v>
      </c>
      <c r="BH620" s="102">
        <v>313895569.81999999</v>
      </c>
      <c r="BI620" s="102">
        <v>-21367009</v>
      </c>
      <c r="BJ620" s="102">
        <v>-18571659</v>
      </c>
      <c r="BK620" s="102">
        <v>-30316489</v>
      </c>
      <c r="BL620" s="102">
        <v>-66364263</v>
      </c>
      <c r="BM620" s="102">
        <v>-31835767.280000001</v>
      </c>
      <c r="BN620" s="102">
        <v>-28170507.52</v>
      </c>
      <c r="BO620" s="102">
        <v>-24064633.379999999</v>
      </c>
      <c r="BP620" s="102">
        <v>-32418110.960000001</v>
      </c>
      <c r="BQ620" s="102"/>
      <c r="BR620" s="102"/>
      <c r="BS620" s="102"/>
      <c r="BT620" s="102"/>
      <c r="BV620" s="143">
        <f>BV621+BV625+BV627+BV628+BV630+BV634+BV636+BV638+BV646+BV649+BV650</f>
        <v>-41099059.276409499</v>
      </c>
      <c r="BW620" s="143">
        <f t="shared" ref="BW620:CG620" si="106">BW621+BW625+BW627+BW628+BW630+BW634+BW636+BW638+BW646+BW649+BW650</f>
        <v>-41099059.276409499</v>
      </c>
      <c r="BX620" s="143">
        <f t="shared" si="106"/>
        <v>-41099059.276409499</v>
      </c>
      <c r="BY620" s="143">
        <f t="shared" si="106"/>
        <v>-41099059.276409499</v>
      </c>
      <c r="BZ620" s="143">
        <f t="shared" si="106"/>
        <v>-521099059.27640951</v>
      </c>
      <c r="CA620" s="143">
        <f t="shared" si="106"/>
        <v>-41099059.276409499</v>
      </c>
      <c r="CB620" s="143">
        <f t="shared" si="106"/>
        <v>-41099059.276409499</v>
      </c>
      <c r="CC620" s="143">
        <f t="shared" si="106"/>
        <v>-41099059.276409499</v>
      </c>
      <c r="CD620" s="143">
        <f t="shared" si="106"/>
        <v>-41099059.276409499</v>
      </c>
      <c r="CE620" s="143">
        <f t="shared" si="106"/>
        <v>-41099059.276409499</v>
      </c>
      <c r="CF620" s="143">
        <f t="shared" si="106"/>
        <v>-41099059.276409499</v>
      </c>
      <c r="CG620" s="143">
        <f t="shared" si="106"/>
        <v>-41099059.276409499</v>
      </c>
    </row>
    <row r="621" spans="1:85" hidden="1" outlineLevel="2" x14ac:dyDescent="0.25">
      <c r="A621" s="103" t="s">
        <v>1754</v>
      </c>
      <c r="B621" s="103">
        <f t="shared" si="104"/>
        <v>4</v>
      </c>
      <c r="C621" s="103" t="s">
        <v>1051</v>
      </c>
      <c r="D621" s="103" t="s">
        <v>1052</v>
      </c>
      <c r="E621" s="104">
        <f t="shared" si="94"/>
        <v>-138855902</v>
      </c>
      <c r="F621" s="104">
        <f t="shared" si="95"/>
        <v>-237836898</v>
      </c>
      <c r="G621" s="104">
        <f t="shared" si="96"/>
        <v>-251077324.40000001</v>
      </c>
      <c r="H621" s="104">
        <f t="shared" si="97"/>
        <v>-255944011.45999998</v>
      </c>
      <c r="I621" s="104">
        <f t="shared" si="98"/>
        <v>-175856367.45999998</v>
      </c>
      <c r="J621" s="104">
        <f t="shared" si="99"/>
        <v>-143553716.13999999</v>
      </c>
      <c r="K621" s="104">
        <f t="shared" si="100"/>
        <v>-265806915.20531404</v>
      </c>
      <c r="L621" s="150"/>
      <c r="M621" s="104">
        <v>-13173010</v>
      </c>
      <c r="N621" s="104">
        <v>-6046940</v>
      </c>
      <c r="O621" s="104">
        <v>-4634860</v>
      </c>
      <c r="P621" s="104">
        <v>-22803505</v>
      </c>
      <c r="Q621" s="104">
        <v>-3217551</v>
      </c>
      <c r="R621" s="104">
        <v>-2215920</v>
      </c>
      <c r="S621" s="104">
        <v>-11190533</v>
      </c>
      <c r="T621" s="104">
        <v>-6681123</v>
      </c>
      <c r="U621" s="104">
        <v>-10746172</v>
      </c>
      <c r="V621" s="104">
        <v>-19513419</v>
      </c>
      <c r="W621" s="104">
        <v>-17586633</v>
      </c>
      <c r="X621" s="104">
        <v>-21046236</v>
      </c>
      <c r="Y621" s="104">
        <v>-21495860</v>
      </c>
      <c r="Z621" s="104">
        <v>-15659662</v>
      </c>
      <c r="AA621" s="104">
        <v>-23368372</v>
      </c>
      <c r="AB621" s="104">
        <v>-17974105</v>
      </c>
      <c r="AC621" s="104">
        <v>-27899875</v>
      </c>
      <c r="AD621" s="104">
        <v>-19335157</v>
      </c>
      <c r="AE621" s="104">
        <v>-11952612</v>
      </c>
      <c r="AF621" s="104">
        <v>-12283852</v>
      </c>
      <c r="AG621" s="104">
        <v>-13160825</v>
      </c>
      <c r="AH621" s="104">
        <v>-23982456</v>
      </c>
      <c r="AI621" s="104">
        <v>-21019350</v>
      </c>
      <c r="AJ621" s="104">
        <v>-29704772</v>
      </c>
      <c r="AK621" s="104">
        <v>-12039955</v>
      </c>
      <c r="AL621" s="104">
        <v>-19115103.399999999</v>
      </c>
      <c r="AM621" s="104">
        <v>-33949546</v>
      </c>
      <c r="AN621" s="104">
        <v>-16452489</v>
      </c>
      <c r="AO621" s="104">
        <v>-17922365</v>
      </c>
      <c r="AP621" s="104">
        <v>-13088508</v>
      </c>
      <c r="AQ621" s="104">
        <v>-24672281</v>
      </c>
      <c r="AR621" s="104">
        <v>-12377359</v>
      </c>
      <c r="AS621" s="104">
        <v>-31705547</v>
      </c>
      <c r="AT621" s="104">
        <v>-19229532</v>
      </c>
      <c r="AU621" s="104">
        <v>-7138058</v>
      </c>
      <c r="AV621" s="104">
        <v>-43386581</v>
      </c>
      <c r="AW621" s="104">
        <v>-20528947.940000001</v>
      </c>
      <c r="AX621" s="104">
        <v>-18537771</v>
      </c>
      <c r="AY621" s="104">
        <v>-22539179.52</v>
      </c>
      <c r="AZ621" s="104">
        <v>-9855497</v>
      </c>
      <c r="BA621" s="104">
        <v>-18587436</v>
      </c>
      <c r="BB621" s="104">
        <v>-32331453</v>
      </c>
      <c r="BC621" s="104">
        <v>-35540195</v>
      </c>
      <c r="BD621" s="104">
        <v>-17935888</v>
      </c>
      <c r="BE621" s="104">
        <v>-8427741</v>
      </c>
      <c r="BF621" s="104">
        <v>-29073318</v>
      </c>
      <c r="BG621" s="104">
        <v>-15367547</v>
      </c>
      <c r="BH621" s="104">
        <v>-27219038</v>
      </c>
      <c r="BI621" s="104">
        <v>-20249985</v>
      </c>
      <c r="BJ621" s="104">
        <v>-17995165</v>
      </c>
      <c r="BK621" s="104">
        <v>-25271549</v>
      </c>
      <c r="BL621" s="104">
        <v>-18256250</v>
      </c>
      <c r="BM621" s="104">
        <v>-16394401.279999999</v>
      </c>
      <c r="BN621" s="104">
        <v>-15345274.52</v>
      </c>
      <c r="BO621" s="104">
        <v>-15160442.380000001</v>
      </c>
      <c r="BP621" s="104">
        <v>-14880648.960000001</v>
      </c>
      <c r="BQ621" s="104"/>
      <c r="BR621" s="104"/>
      <c r="BS621" s="104"/>
      <c r="BT621" s="104"/>
      <c r="BU621" s="24" t="s">
        <v>2007</v>
      </c>
      <c r="BV621" s="144">
        <f t="shared" ref="BV621:CG621" si="107">SUM(BV622:BV624)</f>
        <v>-22150576.267109498</v>
      </c>
      <c r="BW621" s="144">
        <f t="shared" si="107"/>
        <v>-22150576.267109498</v>
      </c>
      <c r="BX621" s="144">
        <f t="shared" si="107"/>
        <v>-22150576.267109498</v>
      </c>
      <c r="BY621" s="144">
        <f t="shared" si="107"/>
        <v>-22150576.267109498</v>
      </c>
      <c r="BZ621" s="144">
        <f t="shared" si="107"/>
        <v>-22150576.267109498</v>
      </c>
      <c r="CA621" s="144">
        <f t="shared" si="107"/>
        <v>-22150576.267109498</v>
      </c>
      <c r="CB621" s="144">
        <f t="shared" si="107"/>
        <v>-22150576.267109498</v>
      </c>
      <c r="CC621" s="144">
        <f t="shared" si="107"/>
        <v>-22150576.267109498</v>
      </c>
      <c r="CD621" s="144">
        <f t="shared" si="107"/>
        <v>-22150576.267109498</v>
      </c>
      <c r="CE621" s="144">
        <f t="shared" si="107"/>
        <v>-22150576.267109498</v>
      </c>
      <c r="CF621" s="144">
        <f t="shared" si="107"/>
        <v>-22150576.267109498</v>
      </c>
      <c r="CG621" s="144">
        <f t="shared" si="107"/>
        <v>-22150576.267109498</v>
      </c>
    </row>
    <row r="622" spans="1:85" hidden="1" outlineLevel="2" x14ac:dyDescent="0.25">
      <c r="A622" s="105" t="s">
        <v>1754</v>
      </c>
      <c r="B622" s="105">
        <f t="shared" si="104"/>
        <v>6</v>
      </c>
      <c r="C622" s="105" t="s">
        <v>1053</v>
      </c>
      <c r="D622" s="105" t="s">
        <v>504</v>
      </c>
      <c r="E622" s="26">
        <f t="shared" si="94"/>
        <v>-135521465</v>
      </c>
      <c r="F622" s="26">
        <f t="shared" si="95"/>
        <v>-220229369</v>
      </c>
      <c r="G622" s="26">
        <f t="shared" si="96"/>
        <v>-248023214</v>
      </c>
      <c r="H622" s="26">
        <f t="shared" si="97"/>
        <v>-255362585.45999998</v>
      </c>
      <c r="I622" s="26">
        <f t="shared" si="98"/>
        <v>-175274941.45999998</v>
      </c>
      <c r="J622" s="26">
        <f t="shared" si="99"/>
        <v>-143553716.13999999</v>
      </c>
      <c r="K622" s="26">
        <f t="shared" si="100"/>
        <v>-265806915.20531404</v>
      </c>
      <c r="L622" s="150"/>
      <c r="M622" s="26">
        <v>-13173010</v>
      </c>
      <c r="N622" s="26">
        <v>-6046940</v>
      </c>
      <c r="O622" s="26">
        <v>-4634860</v>
      </c>
      <c r="P622" s="26">
        <v>-22803505</v>
      </c>
      <c r="Q622" s="26">
        <v>-3217551</v>
      </c>
      <c r="R622" s="26">
        <v>-2215920</v>
      </c>
      <c r="S622" s="26">
        <v>-11190533</v>
      </c>
      <c r="T622" s="26">
        <v>-6681123</v>
      </c>
      <c r="U622" s="26">
        <v>-10746172</v>
      </c>
      <c r="V622" s="26">
        <v>-19513419</v>
      </c>
      <c r="W622" s="26">
        <v>-17586633</v>
      </c>
      <c r="X622" s="26">
        <v>-17711799</v>
      </c>
      <c r="Y622" s="26">
        <v>-21495860</v>
      </c>
      <c r="Z622" s="26">
        <v>-15659662</v>
      </c>
      <c r="AA622" s="26">
        <v>-23368372</v>
      </c>
      <c r="AB622" s="26">
        <v>-17974105</v>
      </c>
      <c r="AC622" s="26">
        <v>-18469063</v>
      </c>
      <c r="AD622" s="26">
        <v>-19335157</v>
      </c>
      <c r="AE622" s="26">
        <v>-11952612</v>
      </c>
      <c r="AF622" s="26">
        <v>-12283852</v>
      </c>
      <c r="AG622" s="26">
        <v>-13160825</v>
      </c>
      <c r="AH622" s="26">
        <v>-23982456</v>
      </c>
      <c r="AI622" s="26">
        <v>-21019350</v>
      </c>
      <c r="AJ622" s="26">
        <v>-21528055</v>
      </c>
      <c r="AK622" s="26">
        <v>-12039955</v>
      </c>
      <c r="AL622" s="26">
        <v>-18894193</v>
      </c>
      <c r="AM622" s="26">
        <v>-33949546</v>
      </c>
      <c r="AN622" s="26">
        <v>-16452489</v>
      </c>
      <c r="AO622" s="26">
        <v>-17922365</v>
      </c>
      <c r="AP622" s="26">
        <v>-13088508</v>
      </c>
      <c r="AQ622" s="26">
        <v>-24672281</v>
      </c>
      <c r="AR622" s="26">
        <v>-12377359</v>
      </c>
      <c r="AS622" s="26">
        <v>-31705547</v>
      </c>
      <c r="AT622" s="26">
        <v>-19229532</v>
      </c>
      <c r="AU622" s="26">
        <v>-7138058</v>
      </c>
      <c r="AV622" s="26">
        <v>-40553381</v>
      </c>
      <c r="AW622" s="26">
        <v>-20528947.940000001</v>
      </c>
      <c r="AX622" s="26">
        <v>-18537771</v>
      </c>
      <c r="AY622" s="26">
        <v>-22539179.52</v>
      </c>
      <c r="AZ622" s="26">
        <v>-9855497</v>
      </c>
      <c r="BA622" s="26">
        <v>-18006010</v>
      </c>
      <c r="BB622" s="26">
        <v>-32331453</v>
      </c>
      <c r="BC622" s="26">
        <v>-35540195</v>
      </c>
      <c r="BD622" s="26">
        <v>-17935888</v>
      </c>
      <c r="BE622" s="26">
        <v>-8427741</v>
      </c>
      <c r="BF622" s="26">
        <v>-29073318</v>
      </c>
      <c r="BG622" s="26">
        <v>-15367547</v>
      </c>
      <c r="BH622" s="26">
        <v>-27219038</v>
      </c>
      <c r="BI622" s="26">
        <v>-20249985</v>
      </c>
      <c r="BJ622" s="26">
        <v>-17995165</v>
      </c>
      <c r="BK622" s="26">
        <v>-25271549</v>
      </c>
      <c r="BL622" s="26">
        <v>-18256250</v>
      </c>
      <c r="BM622" s="26">
        <v>-16394401.279999999</v>
      </c>
      <c r="BN622" s="26">
        <v>-15345274.52</v>
      </c>
      <c r="BO622" s="26">
        <v>-15160442.380000001</v>
      </c>
      <c r="BP622" s="26">
        <v>-14880648.960000001</v>
      </c>
      <c r="BQ622" s="26"/>
      <c r="BR622" s="26"/>
      <c r="BS622" s="26"/>
      <c r="BT622" s="26"/>
      <c r="BV622" s="26">
        <f>($H622/12)*(1+'Parámetros PPTO'!$B$3)</f>
        <v>-22150576.267109498</v>
      </c>
      <c r="BW622" s="26">
        <f>($H622/12)*(1+'Parámetros PPTO'!$B$3)</f>
        <v>-22150576.267109498</v>
      </c>
      <c r="BX622" s="26">
        <f>($H622/12)*(1+'Parámetros PPTO'!$B$3)</f>
        <v>-22150576.267109498</v>
      </c>
      <c r="BY622" s="26">
        <f>($H622/12)*(1+'Parámetros PPTO'!$B$3)</f>
        <v>-22150576.267109498</v>
      </c>
      <c r="BZ622" s="26">
        <f>($H622/12)*(1+'Parámetros PPTO'!$B$3)</f>
        <v>-22150576.267109498</v>
      </c>
      <c r="CA622" s="26">
        <f>($H622/12)*(1+'Parámetros PPTO'!$B$3)</f>
        <v>-22150576.267109498</v>
      </c>
      <c r="CB622" s="26">
        <f>($H622/12)*(1+'Parámetros PPTO'!$B$3)</f>
        <v>-22150576.267109498</v>
      </c>
      <c r="CC622" s="26">
        <f>($H622/12)*(1+'Parámetros PPTO'!$B$3)</f>
        <v>-22150576.267109498</v>
      </c>
      <c r="CD622" s="26">
        <f>($H622/12)*(1+'Parámetros PPTO'!$B$3)</f>
        <v>-22150576.267109498</v>
      </c>
      <c r="CE622" s="26">
        <f>($H622/12)*(1+'Parámetros PPTO'!$B$3)</f>
        <v>-22150576.267109498</v>
      </c>
      <c r="CF622" s="26">
        <f>($H622/12)*(1+'Parámetros PPTO'!$B$3)</f>
        <v>-22150576.267109498</v>
      </c>
      <c r="CG622" s="26">
        <f>($H622/12)*(1+'Parámetros PPTO'!$B$3)</f>
        <v>-22150576.267109498</v>
      </c>
    </row>
    <row r="623" spans="1:85" hidden="1" outlineLevel="2" x14ac:dyDescent="0.25">
      <c r="A623" s="105" t="s">
        <v>1754</v>
      </c>
      <c r="B623" s="105">
        <f t="shared" si="104"/>
        <v>6</v>
      </c>
      <c r="C623" s="105" t="s">
        <v>1054</v>
      </c>
      <c r="D623" s="105" t="s">
        <v>1055</v>
      </c>
      <c r="E623" s="26">
        <f t="shared" si="94"/>
        <v>-3334437</v>
      </c>
      <c r="F623" s="26">
        <f t="shared" si="95"/>
        <v>-14683209</v>
      </c>
      <c r="G623" s="26">
        <f t="shared" si="96"/>
        <v>-220910.4</v>
      </c>
      <c r="H623" s="26">
        <f t="shared" si="97"/>
        <v>-581426</v>
      </c>
      <c r="I623" s="26">
        <f t="shared" si="98"/>
        <v>-581426</v>
      </c>
      <c r="J623" s="26">
        <f t="shared" si="99"/>
        <v>0</v>
      </c>
      <c r="K623" s="26">
        <f t="shared" si="100"/>
        <v>0</v>
      </c>
      <c r="L623" s="150"/>
      <c r="M623" s="26">
        <v>0</v>
      </c>
      <c r="N623" s="26">
        <v>0</v>
      </c>
      <c r="O623" s="26">
        <v>0</v>
      </c>
      <c r="P623" s="26">
        <v>0</v>
      </c>
      <c r="Q623" s="26">
        <v>0</v>
      </c>
      <c r="R623" s="26">
        <v>0</v>
      </c>
      <c r="S623" s="26">
        <v>0</v>
      </c>
      <c r="T623" s="26">
        <v>0</v>
      </c>
      <c r="U623" s="26">
        <v>0</v>
      </c>
      <c r="V623" s="26">
        <v>0</v>
      </c>
      <c r="W623" s="26">
        <v>0</v>
      </c>
      <c r="X623" s="26">
        <v>-3334437</v>
      </c>
      <c r="Y623" s="26">
        <v>0</v>
      </c>
      <c r="Z623" s="26">
        <v>0</v>
      </c>
      <c r="AA623" s="26">
        <v>0</v>
      </c>
      <c r="AB623" s="26">
        <v>0</v>
      </c>
      <c r="AC623" s="26">
        <v>-9430812</v>
      </c>
      <c r="AD623" s="26">
        <v>0</v>
      </c>
      <c r="AE623" s="26">
        <v>0</v>
      </c>
      <c r="AF623" s="26">
        <v>0</v>
      </c>
      <c r="AG623" s="26">
        <v>0</v>
      </c>
      <c r="AH623" s="26">
        <v>0</v>
      </c>
      <c r="AI623" s="26">
        <v>0</v>
      </c>
      <c r="AJ623" s="26">
        <v>-5252397</v>
      </c>
      <c r="AK623" s="26">
        <v>0</v>
      </c>
      <c r="AL623" s="26">
        <v>-220910.4</v>
      </c>
      <c r="AM623" s="26">
        <v>0</v>
      </c>
      <c r="AN623" s="26">
        <v>0</v>
      </c>
      <c r="AO623" s="26">
        <v>0</v>
      </c>
      <c r="AP623" s="26">
        <v>0</v>
      </c>
      <c r="AQ623" s="26">
        <v>0</v>
      </c>
      <c r="AR623" s="26">
        <v>0</v>
      </c>
      <c r="AS623" s="26">
        <v>0</v>
      </c>
      <c r="AT623" s="26">
        <v>0</v>
      </c>
      <c r="AU623" s="26">
        <v>0</v>
      </c>
      <c r="AV623" s="26">
        <v>0</v>
      </c>
      <c r="AW623" s="26">
        <v>0</v>
      </c>
      <c r="AX623" s="26">
        <v>0</v>
      </c>
      <c r="AY623" s="26">
        <v>0</v>
      </c>
      <c r="AZ623" s="26">
        <v>0</v>
      </c>
      <c r="BA623" s="26">
        <v>-581426</v>
      </c>
      <c r="BB623" s="26">
        <v>0</v>
      </c>
      <c r="BC623" s="26">
        <v>0</v>
      </c>
      <c r="BD623" s="26">
        <v>0</v>
      </c>
      <c r="BE623" s="26">
        <v>0</v>
      </c>
      <c r="BF623" s="26">
        <v>0</v>
      </c>
      <c r="BG623" s="26">
        <v>0</v>
      </c>
      <c r="BH623" s="26">
        <v>0</v>
      </c>
      <c r="BI623" s="26">
        <v>0</v>
      </c>
      <c r="BJ623" s="26">
        <v>0</v>
      </c>
      <c r="BK623" s="26">
        <v>0</v>
      </c>
      <c r="BL623" s="26">
        <v>0</v>
      </c>
      <c r="BM623" s="26">
        <v>0</v>
      </c>
      <c r="BN623" s="26">
        <v>0</v>
      </c>
      <c r="BO623" s="26">
        <v>0</v>
      </c>
      <c r="BP623" s="26">
        <v>0</v>
      </c>
      <c r="BQ623" s="26"/>
      <c r="BR623" s="26"/>
      <c r="BS623" s="26"/>
      <c r="BT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</row>
    <row r="624" spans="1:85" hidden="1" outlineLevel="2" x14ac:dyDescent="0.25">
      <c r="A624" s="105" t="s">
        <v>1754</v>
      </c>
      <c r="B624" s="105">
        <f t="shared" si="104"/>
        <v>6</v>
      </c>
      <c r="C624" s="105" t="s">
        <v>1056</v>
      </c>
      <c r="D624" s="105" t="s">
        <v>1057</v>
      </c>
      <c r="E624" s="26">
        <f t="shared" si="94"/>
        <v>0</v>
      </c>
      <c r="F624" s="26">
        <f t="shared" si="95"/>
        <v>-2924320</v>
      </c>
      <c r="G624" s="26">
        <f t="shared" si="96"/>
        <v>-2833200</v>
      </c>
      <c r="H624" s="26">
        <f t="shared" si="97"/>
        <v>0</v>
      </c>
      <c r="I624" s="26">
        <f t="shared" si="98"/>
        <v>0</v>
      </c>
      <c r="J624" s="26">
        <f t="shared" si="99"/>
        <v>0</v>
      </c>
      <c r="K624" s="26">
        <f t="shared" si="100"/>
        <v>0</v>
      </c>
      <c r="L624" s="150"/>
      <c r="M624" s="26">
        <v>0</v>
      </c>
      <c r="N624" s="26">
        <v>0</v>
      </c>
      <c r="O624" s="26">
        <v>0</v>
      </c>
      <c r="P624" s="26">
        <v>0</v>
      </c>
      <c r="Q624" s="26">
        <v>0</v>
      </c>
      <c r="R624" s="26">
        <v>0</v>
      </c>
      <c r="S624" s="26">
        <v>0</v>
      </c>
      <c r="T624" s="26">
        <v>0</v>
      </c>
      <c r="U624" s="26">
        <v>0</v>
      </c>
      <c r="V624" s="26">
        <v>0</v>
      </c>
      <c r="W624" s="26">
        <v>0</v>
      </c>
      <c r="X624" s="26">
        <v>0</v>
      </c>
      <c r="Y624" s="26">
        <v>0</v>
      </c>
      <c r="Z624" s="26">
        <v>0</v>
      </c>
      <c r="AA624" s="26">
        <v>0</v>
      </c>
      <c r="AB624" s="26">
        <v>0</v>
      </c>
      <c r="AC624" s="26">
        <v>0</v>
      </c>
      <c r="AD624" s="26">
        <v>0</v>
      </c>
      <c r="AE624" s="26">
        <v>0</v>
      </c>
      <c r="AF624" s="26">
        <v>0</v>
      </c>
      <c r="AG624" s="26">
        <v>0</v>
      </c>
      <c r="AH624" s="26">
        <v>0</v>
      </c>
      <c r="AI624" s="26">
        <v>0</v>
      </c>
      <c r="AJ624" s="26">
        <v>-2924320</v>
      </c>
      <c r="AK624" s="26">
        <v>0</v>
      </c>
      <c r="AL624" s="26">
        <v>0</v>
      </c>
      <c r="AM624" s="26">
        <v>0</v>
      </c>
      <c r="AN624" s="26">
        <v>0</v>
      </c>
      <c r="AO624" s="26">
        <v>0</v>
      </c>
      <c r="AP624" s="26">
        <v>0</v>
      </c>
      <c r="AQ624" s="26">
        <v>0</v>
      </c>
      <c r="AR624" s="26">
        <v>0</v>
      </c>
      <c r="AS624" s="26">
        <v>0</v>
      </c>
      <c r="AT624" s="26">
        <v>0</v>
      </c>
      <c r="AU624" s="26">
        <v>0</v>
      </c>
      <c r="AV624" s="26">
        <v>-2833200</v>
      </c>
      <c r="AW624" s="26">
        <v>0</v>
      </c>
      <c r="AX624" s="26">
        <v>0</v>
      </c>
      <c r="AY624" s="26">
        <v>0</v>
      </c>
      <c r="AZ624" s="26">
        <v>0</v>
      </c>
      <c r="BA624" s="26">
        <v>0</v>
      </c>
      <c r="BB624" s="26">
        <v>0</v>
      </c>
      <c r="BC624" s="26">
        <v>0</v>
      </c>
      <c r="BD624" s="26">
        <v>0</v>
      </c>
      <c r="BE624" s="26">
        <v>0</v>
      </c>
      <c r="BF624" s="26">
        <v>0</v>
      </c>
      <c r="BG624" s="26">
        <v>0</v>
      </c>
      <c r="BH624" s="26">
        <v>0</v>
      </c>
      <c r="BI624" s="26">
        <v>0</v>
      </c>
      <c r="BJ624" s="26">
        <v>0</v>
      </c>
      <c r="BK624" s="26">
        <v>0</v>
      </c>
      <c r="BL624" s="26">
        <v>0</v>
      </c>
      <c r="BM624" s="26">
        <v>0</v>
      </c>
      <c r="BN624" s="26">
        <v>0</v>
      </c>
      <c r="BO624" s="26">
        <v>0</v>
      </c>
      <c r="BP624" s="26">
        <v>0</v>
      </c>
      <c r="BQ624" s="26"/>
      <c r="BR624" s="26"/>
      <c r="BS624" s="26"/>
      <c r="BT624" s="26"/>
      <c r="BV624" s="26">
        <f>($H624/12)*(1+'Parámetros PPTO'!$B$3)</f>
        <v>0</v>
      </c>
      <c r="BW624" s="26">
        <f>($H624/12)*(1+'Parámetros PPTO'!$B$3)</f>
        <v>0</v>
      </c>
      <c r="BX624" s="26">
        <f>($H624/12)*(1+'Parámetros PPTO'!$B$3)</f>
        <v>0</v>
      </c>
      <c r="BY624" s="26">
        <f>($H624/12)*(1+'Parámetros PPTO'!$B$3)</f>
        <v>0</v>
      </c>
      <c r="BZ624" s="26">
        <f>($H624/12)*(1+'Parámetros PPTO'!$B$3)</f>
        <v>0</v>
      </c>
      <c r="CA624" s="26">
        <f>($H624/12)*(1+'Parámetros PPTO'!$B$3)</f>
        <v>0</v>
      </c>
      <c r="CB624" s="26">
        <f>($H624/12)*(1+'Parámetros PPTO'!$B$3)</f>
        <v>0</v>
      </c>
      <c r="CC624" s="26">
        <f>($H624/12)*(1+'Parámetros PPTO'!$B$3)</f>
        <v>0</v>
      </c>
      <c r="CD624" s="26">
        <f>($H624/12)*(1+'Parámetros PPTO'!$B$3)</f>
        <v>0</v>
      </c>
      <c r="CE624" s="26">
        <f>($H624/12)*(1+'Parámetros PPTO'!$B$3)</f>
        <v>0</v>
      </c>
      <c r="CF624" s="26">
        <f>($H624/12)*(1+'Parámetros PPTO'!$B$3)</f>
        <v>0</v>
      </c>
      <c r="CG624" s="26">
        <f>($H624/12)*(1+'Parámetros PPTO'!$B$3)</f>
        <v>0</v>
      </c>
    </row>
    <row r="625" spans="1:85" hidden="1" outlineLevel="2" x14ac:dyDescent="0.25">
      <c r="A625" s="103" t="s">
        <v>1754</v>
      </c>
      <c r="B625" s="103">
        <f t="shared" si="104"/>
        <v>4</v>
      </c>
      <c r="C625" s="103" t="s">
        <v>1058</v>
      </c>
      <c r="D625" s="103" t="s">
        <v>1059</v>
      </c>
      <c r="E625" s="104">
        <f t="shared" si="94"/>
        <v>-26152392</v>
      </c>
      <c r="F625" s="104">
        <f t="shared" si="95"/>
        <v>0</v>
      </c>
      <c r="G625" s="104">
        <f t="shared" si="96"/>
        <v>-22933841</v>
      </c>
      <c r="H625" s="104">
        <f t="shared" si="97"/>
        <v>-47825724</v>
      </c>
      <c r="I625" s="104">
        <f t="shared" si="98"/>
        <v>-12779215</v>
      </c>
      <c r="J625" s="104">
        <f t="shared" si="99"/>
        <v>0</v>
      </c>
      <c r="K625" s="104">
        <f t="shared" si="100"/>
        <v>-49781796.111600004</v>
      </c>
      <c r="L625" s="150"/>
      <c r="M625" s="104">
        <v>-3423018</v>
      </c>
      <c r="N625" s="104">
        <v>-1671112</v>
      </c>
      <c r="O625" s="104">
        <v>-3378842</v>
      </c>
      <c r="P625" s="104">
        <v>-2522522</v>
      </c>
      <c r="Q625" s="104">
        <v>-2010405</v>
      </c>
      <c r="R625" s="104">
        <v>0</v>
      </c>
      <c r="S625" s="104">
        <v>-10510648</v>
      </c>
      <c r="T625" s="104">
        <v>-2635845</v>
      </c>
      <c r="U625" s="104">
        <v>0</v>
      </c>
      <c r="V625" s="104">
        <v>0</v>
      </c>
      <c r="W625" s="104">
        <v>0</v>
      </c>
      <c r="X625" s="104">
        <v>0</v>
      </c>
      <c r="Y625" s="104">
        <v>0</v>
      </c>
      <c r="Z625" s="104">
        <v>0</v>
      </c>
      <c r="AA625" s="104">
        <v>0</v>
      </c>
      <c r="AB625" s="104">
        <v>0</v>
      </c>
      <c r="AC625" s="104">
        <v>0</v>
      </c>
      <c r="AD625" s="104">
        <v>0</v>
      </c>
      <c r="AE625" s="104">
        <v>0</v>
      </c>
      <c r="AF625" s="104">
        <v>0</v>
      </c>
      <c r="AG625" s="104">
        <v>0</v>
      </c>
      <c r="AH625" s="104">
        <v>0</v>
      </c>
      <c r="AI625" s="104">
        <v>0</v>
      </c>
      <c r="AJ625" s="104">
        <v>0</v>
      </c>
      <c r="AK625" s="104">
        <v>0</v>
      </c>
      <c r="AL625" s="104">
        <v>0</v>
      </c>
      <c r="AM625" s="104">
        <v>0</v>
      </c>
      <c r="AN625" s="104">
        <v>0</v>
      </c>
      <c r="AO625" s="104">
        <v>0</v>
      </c>
      <c r="AP625" s="104">
        <v>0</v>
      </c>
      <c r="AQ625" s="104">
        <v>0</v>
      </c>
      <c r="AR625" s="104">
        <v>0</v>
      </c>
      <c r="AS625" s="104">
        <v>0</v>
      </c>
      <c r="AT625" s="104">
        <v>0</v>
      </c>
      <c r="AU625" s="104">
        <v>0</v>
      </c>
      <c r="AV625" s="104">
        <v>-22933841</v>
      </c>
      <c r="AW625" s="104">
        <v>0</v>
      </c>
      <c r="AX625" s="104">
        <v>0</v>
      </c>
      <c r="AY625" s="104">
        <v>0</v>
      </c>
      <c r="AZ625" s="104">
        <v>-4926008</v>
      </c>
      <c r="BA625" s="104">
        <v>-6802229</v>
      </c>
      <c r="BB625" s="104">
        <v>0</v>
      </c>
      <c r="BC625" s="104">
        <v>-1050978</v>
      </c>
      <c r="BD625" s="104">
        <v>0</v>
      </c>
      <c r="BE625" s="104">
        <v>-6512740</v>
      </c>
      <c r="BF625" s="104">
        <v>0</v>
      </c>
      <c r="BG625" s="104">
        <v>-20780074</v>
      </c>
      <c r="BH625" s="104">
        <v>-7753695</v>
      </c>
      <c r="BI625" s="104">
        <v>0</v>
      </c>
      <c r="BJ625" s="104">
        <v>0</v>
      </c>
      <c r="BK625" s="104">
        <v>0</v>
      </c>
      <c r="BL625" s="104">
        <v>0</v>
      </c>
      <c r="BM625" s="104">
        <v>0</v>
      </c>
      <c r="BN625" s="104">
        <v>0</v>
      </c>
      <c r="BO625" s="104">
        <v>0</v>
      </c>
      <c r="BP625" s="104">
        <v>0</v>
      </c>
      <c r="BQ625" s="104"/>
      <c r="BR625" s="104"/>
      <c r="BS625" s="104"/>
      <c r="BT625" s="104"/>
      <c r="BU625" s="24" t="s">
        <v>2007</v>
      </c>
      <c r="BV625" s="144">
        <f t="shared" ref="BV625:CG625" si="108">BV626</f>
        <v>-4148483.0092999996</v>
      </c>
      <c r="BW625" s="144">
        <f t="shared" si="108"/>
        <v>-4148483.0092999996</v>
      </c>
      <c r="BX625" s="144">
        <f t="shared" si="108"/>
        <v>-4148483.0092999996</v>
      </c>
      <c r="BY625" s="144">
        <f t="shared" si="108"/>
        <v>-4148483.0092999996</v>
      </c>
      <c r="BZ625" s="144">
        <f t="shared" si="108"/>
        <v>-4148483.0092999996</v>
      </c>
      <c r="CA625" s="144">
        <f t="shared" si="108"/>
        <v>-4148483.0092999996</v>
      </c>
      <c r="CB625" s="144">
        <f t="shared" si="108"/>
        <v>-4148483.0092999996</v>
      </c>
      <c r="CC625" s="144">
        <f t="shared" si="108"/>
        <v>-4148483.0092999996</v>
      </c>
      <c r="CD625" s="144">
        <f t="shared" si="108"/>
        <v>-4148483.0092999996</v>
      </c>
      <c r="CE625" s="144">
        <f t="shared" si="108"/>
        <v>-4148483.0092999996</v>
      </c>
      <c r="CF625" s="144">
        <f t="shared" si="108"/>
        <v>-4148483.0092999996</v>
      </c>
      <c r="CG625" s="144">
        <f t="shared" si="108"/>
        <v>-4148483.0092999996</v>
      </c>
    </row>
    <row r="626" spans="1:85" hidden="1" outlineLevel="2" x14ac:dyDescent="0.25">
      <c r="A626" s="105" t="s">
        <v>1754</v>
      </c>
      <c r="B626" s="105">
        <f t="shared" si="104"/>
        <v>6</v>
      </c>
      <c r="C626" s="105" t="s">
        <v>1060</v>
      </c>
      <c r="D626" s="105" t="s">
        <v>1061</v>
      </c>
      <c r="E626" s="26">
        <f t="shared" si="94"/>
        <v>-26152392</v>
      </c>
      <c r="F626" s="26">
        <f t="shared" si="95"/>
        <v>0</v>
      </c>
      <c r="G626" s="26">
        <f t="shared" si="96"/>
        <v>-22933841</v>
      </c>
      <c r="H626" s="26">
        <f t="shared" si="97"/>
        <v>-47825724</v>
      </c>
      <c r="I626" s="26">
        <f t="shared" si="98"/>
        <v>-12779215</v>
      </c>
      <c r="J626" s="26">
        <f t="shared" si="99"/>
        <v>0</v>
      </c>
      <c r="K626" s="26">
        <f t="shared" si="100"/>
        <v>-49781796.111600004</v>
      </c>
      <c r="L626" s="150"/>
      <c r="M626" s="26">
        <v>-3423018</v>
      </c>
      <c r="N626" s="26">
        <v>-1671112</v>
      </c>
      <c r="O626" s="26">
        <v>-3378842</v>
      </c>
      <c r="P626" s="26">
        <v>-2522522</v>
      </c>
      <c r="Q626" s="26">
        <v>-2010405</v>
      </c>
      <c r="R626" s="26">
        <v>0</v>
      </c>
      <c r="S626" s="26">
        <v>-10510648</v>
      </c>
      <c r="T626" s="26">
        <v>-2635845</v>
      </c>
      <c r="U626" s="26">
        <v>0</v>
      </c>
      <c r="V626" s="26">
        <v>0</v>
      </c>
      <c r="W626" s="26">
        <v>0</v>
      </c>
      <c r="X626" s="26">
        <v>0</v>
      </c>
      <c r="Y626" s="26">
        <v>0</v>
      </c>
      <c r="Z626" s="26">
        <v>0</v>
      </c>
      <c r="AA626" s="26">
        <v>0</v>
      </c>
      <c r="AB626" s="26">
        <v>0</v>
      </c>
      <c r="AC626" s="26">
        <v>0</v>
      </c>
      <c r="AD626" s="26">
        <v>0</v>
      </c>
      <c r="AE626" s="26">
        <v>0</v>
      </c>
      <c r="AF626" s="26">
        <v>0</v>
      </c>
      <c r="AG626" s="26">
        <v>0</v>
      </c>
      <c r="AH626" s="26">
        <v>0</v>
      </c>
      <c r="AI626" s="26">
        <v>0</v>
      </c>
      <c r="AJ626" s="26">
        <v>0</v>
      </c>
      <c r="AK626" s="26">
        <v>0</v>
      </c>
      <c r="AL626" s="26">
        <v>0</v>
      </c>
      <c r="AM626" s="26">
        <v>0</v>
      </c>
      <c r="AN626" s="26">
        <v>0</v>
      </c>
      <c r="AO626" s="26">
        <v>0</v>
      </c>
      <c r="AP626" s="26">
        <v>0</v>
      </c>
      <c r="AQ626" s="26">
        <v>0</v>
      </c>
      <c r="AR626" s="26">
        <v>0</v>
      </c>
      <c r="AS626" s="26">
        <v>0</v>
      </c>
      <c r="AT626" s="26">
        <v>0</v>
      </c>
      <c r="AU626" s="26">
        <v>0</v>
      </c>
      <c r="AV626" s="26">
        <v>-22933841</v>
      </c>
      <c r="AW626" s="26">
        <v>0</v>
      </c>
      <c r="AX626" s="26">
        <v>0</v>
      </c>
      <c r="AY626" s="26">
        <v>0</v>
      </c>
      <c r="AZ626" s="26">
        <v>-4926008</v>
      </c>
      <c r="BA626" s="83">
        <v>-6802229</v>
      </c>
      <c r="BB626" s="26">
        <v>0</v>
      </c>
      <c r="BC626" s="26">
        <v>-1050978</v>
      </c>
      <c r="BD626" s="26">
        <v>0</v>
      </c>
      <c r="BE626" s="26">
        <v>-6512740</v>
      </c>
      <c r="BF626" s="26">
        <v>0</v>
      </c>
      <c r="BG626" s="26">
        <v>-20780074</v>
      </c>
      <c r="BH626" s="26">
        <v>-7753695</v>
      </c>
      <c r="BI626" s="26">
        <v>0</v>
      </c>
      <c r="BJ626" s="26">
        <v>0</v>
      </c>
      <c r="BK626" s="26">
        <v>0</v>
      </c>
      <c r="BL626" s="26">
        <v>0</v>
      </c>
      <c r="BM626" s="26">
        <v>0</v>
      </c>
      <c r="BN626" s="26">
        <v>0</v>
      </c>
      <c r="BO626" s="26">
        <v>0</v>
      </c>
      <c r="BP626" s="26">
        <v>0</v>
      </c>
      <c r="BQ626" s="26"/>
      <c r="BR626" s="26"/>
      <c r="BS626" s="26"/>
      <c r="BT626" s="26"/>
      <c r="BV626" s="26">
        <f>($H626/12)*(1+'Parámetros PPTO'!$B$3)</f>
        <v>-4148483.0092999996</v>
      </c>
      <c r="BW626" s="26">
        <f>($H626/12)*(1+'Parámetros PPTO'!$B$3)</f>
        <v>-4148483.0092999996</v>
      </c>
      <c r="BX626" s="26">
        <f>($H626/12)*(1+'Parámetros PPTO'!$B$3)</f>
        <v>-4148483.0092999996</v>
      </c>
      <c r="BY626" s="26">
        <f>($H626/12)*(1+'Parámetros PPTO'!$B$3)</f>
        <v>-4148483.0092999996</v>
      </c>
      <c r="BZ626" s="26">
        <f>($H626/12)*(1+'Parámetros PPTO'!$B$3)</f>
        <v>-4148483.0092999996</v>
      </c>
      <c r="CA626" s="26">
        <f>($H626/12)*(1+'Parámetros PPTO'!$B$3)</f>
        <v>-4148483.0092999996</v>
      </c>
      <c r="CB626" s="26">
        <f>($H626/12)*(1+'Parámetros PPTO'!$B$3)</f>
        <v>-4148483.0092999996</v>
      </c>
      <c r="CC626" s="26">
        <f>($H626/12)*(1+'Parámetros PPTO'!$B$3)</f>
        <v>-4148483.0092999996</v>
      </c>
      <c r="CD626" s="26">
        <f>($H626/12)*(1+'Parámetros PPTO'!$B$3)</f>
        <v>-4148483.0092999996</v>
      </c>
      <c r="CE626" s="26">
        <f>($H626/12)*(1+'Parámetros PPTO'!$B$3)</f>
        <v>-4148483.0092999996</v>
      </c>
      <c r="CF626" s="26">
        <f>($H626/12)*(1+'Parámetros PPTO'!$B$3)</f>
        <v>-4148483.0092999996</v>
      </c>
      <c r="CG626" s="26">
        <f>($H626/12)*(1+'Parámetros PPTO'!$B$3)</f>
        <v>-4148483.0092999996</v>
      </c>
    </row>
    <row r="627" spans="1:85" hidden="1" outlineLevel="2" x14ac:dyDescent="0.25">
      <c r="A627" s="103" t="s">
        <v>1753</v>
      </c>
      <c r="B627" s="103">
        <f t="shared" si="104"/>
        <v>4</v>
      </c>
      <c r="C627" s="103" t="s">
        <v>1062</v>
      </c>
      <c r="D627" s="103" t="s">
        <v>649</v>
      </c>
      <c r="E627" s="104">
        <f t="shared" si="94"/>
        <v>0</v>
      </c>
      <c r="F627" s="104">
        <f t="shared" si="95"/>
        <v>0</v>
      </c>
      <c r="G627" s="104">
        <f t="shared" si="96"/>
        <v>0</v>
      </c>
      <c r="H627" s="104">
        <f t="shared" si="97"/>
        <v>0</v>
      </c>
      <c r="I627" s="104">
        <f t="shared" si="98"/>
        <v>0</v>
      </c>
      <c r="J627" s="104">
        <f t="shared" si="99"/>
        <v>0</v>
      </c>
      <c r="K627" s="104">
        <f t="shared" si="100"/>
        <v>0</v>
      </c>
      <c r="L627" s="150"/>
      <c r="M627" s="104">
        <v>0</v>
      </c>
      <c r="N627" s="104">
        <v>0</v>
      </c>
      <c r="O627" s="104">
        <v>0</v>
      </c>
      <c r="P627" s="104">
        <v>0</v>
      </c>
      <c r="Q627" s="104">
        <v>0</v>
      </c>
      <c r="R627" s="104">
        <v>0</v>
      </c>
      <c r="S627" s="104">
        <v>0</v>
      </c>
      <c r="T627" s="104">
        <v>0</v>
      </c>
      <c r="U627" s="104">
        <v>0</v>
      </c>
      <c r="V627" s="104">
        <v>0</v>
      </c>
      <c r="W627" s="104">
        <v>0</v>
      </c>
      <c r="X627" s="104">
        <v>0</v>
      </c>
      <c r="Y627" s="104">
        <v>0</v>
      </c>
      <c r="Z627" s="104">
        <v>0</v>
      </c>
      <c r="AA627" s="104">
        <v>0</v>
      </c>
      <c r="AB627" s="104">
        <v>0</v>
      </c>
      <c r="AC627" s="104">
        <v>0</v>
      </c>
      <c r="AD627" s="104">
        <v>0</v>
      </c>
      <c r="AE627" s="104">
        <v>0</v>
      </c>
      <c r="AF627" s="104">
        <v>0</v>
      </c>
      <c r="AG627" s="104">
        <v>0</v>
      </c>
      <c r="AH627" s="104">
        <v>0</v>
      </c>
      <c r="AI627" s="104">
        <v>0</v>
      </c>
      <c r="AJ627" s="104">
        <v>0</v>
      </c>
      <c r="AK627" s="104">
        <v>0</v>
      </c>
      <c r="AL627" s="104">
        <v>0</v>
      </c>
      <c r="AM627" s="104">
        <v>0</v>
      </c>
      <c r="AN627" s="104">
        <v>0</v>
      </c>
      <c r="AO627" s="104">
        <v>0</v>
      </c>
      <c r="AP627" s="104">
        <v>0</v>
      </c>
      <c r="AQ627" s="104">
        <v>0</v>
      </c>
      <c r="AR627" s="104">
        <v>0</v>
      </c>
      <c r="AS627" s="104">
        <v>0</v>
      </c>
      <c r="AT627" s="104">
        <v>0</v>
      </c>
      <c r="AU627" s="104">
        <v>0</v>
      </c>
      <c r="AV627" s="104">
        <v>0</v>
      </c>
      <c r="AW627" s="104">
        <v>0</v>
      </c>
      <c r="AX627" s="104">
        <v>0</v>
      </c>
      <c r="AY627" s="104">
        <v>0</v>
      </c>
      <c r="AZ627" s="104">
        <v>0</v>
      </c>
      <c r="BA627" s="104">
        <v>0</v>
      </c>
      <c r="BB627" s="104">
        <v>0</v>
      </c>
      <c r="BC627" s="104">
        <v>0</v>
      </c>
      <c r="BD627" s="104">
        <v>0</v>
      </c>
      <c r="BE627" s="104">
        <v>0</v>
      </c>
      <c r="BF627" s="104">
        <v>0</v>
      </c>
      <c r="BG627" s="104">
        <v>0</v>
      </c>
      <c r="BH627" s="104">
        <v>0</v>
      </c>
      <c r="BI627" s="104">
        <v>0</v>
      </c>
      <c r="BJ627" s="104">
        <v>0</v>
      </c>
      <c r="BK627" s="104">
        <v>0</v>
      </c>
      <c r="BL627" s="104">
        <v>0</v>
      </c>
      <c r="BM627" s="104">
        <v>0</v>
      </c>
      <c r="BN627" s="104">
        <v>0</v>
      </c>
      <c r="BO627" s="104">
        <v>0</v>
      </c>
      <c r="BP627" s="104">
        <v>0</v>
      </c>
      <c r="BQ627" s="104"/>
      <c r="BR627" s="104"/>
      <c r="BS627" s="104"/>
      <c r="BT627" s="104"/>
      <c r="BV627" s="144">
        <f>($H627/12)*(1+'Parámetros PPTO'!$B$3)</f>
        <v>0</v>
      </c>
      <c r="BW627" s="144">
        <f>($H627/12)*(1+'Parámetros PPTO'!$B$3)</f>
        <v>0</v>
      </c>
      <c r="BX627" s="144">
        <f>($H627/12)*(1+'Parámetros PPTO'!$B$3)</f>
        <v>0</v>
      </c>
      <c r="BY627" s="144">
        <f>($H627/12)*(1+'Parámetros PPTO'!$B$3)</f>
        <v>0</v>
      </c>
      <c r="BZ627" s="144">
        <f>($H627/12)*(1+'Parámetros PPTO'!$B$3)</f>
        <v>0</v>
      </c>
      <c r="CA627" s="144">
        <f>($H627/12)*(1+'Parámetros PPTO'!$B$3)</f>
        <v>0</v>
      </c>
      <c r="CB627" s="144">
        <f>($H627/12)*(1+'Parámetros PPTO'!$B$3)</f>
        <v>0</v>
      </c>
      <c r="CC627" s="144">
        <f>($H627/12)*(1+'Parámetros PPTO'!$B$3)</f>
        <v>0</v>
      </c>
      <c r="CD627" s="144">
        <f>($H627/12)*(1+'Parámetros PPTO'!$B$3)</f>
        <v>0</v>
      </c>
      <c r="CE627" s="144">
        <f>($H627/12)*(1+'Parámetros PPTO'!$B$3)</f>
        <v>0</v>
      </c>
      <c r="CF627" s="144">
        <f>($H627/12)*(1+'Parámetros PPTO'!$B$3)</f>
        <v>0</v>
      </c>
      <c r="CG627" s="144">
        <f>($H627/12)*(1+'Parámetros PPTO'!$B$3)</f>
        <v>0</v>
      </c>
    </row>
    <row r="628" spans="1:85" hidden="1" outlineLevel="2" x14ac:dyDescent="0.25">
      <c r="A628" s="103" t="s">
        <v>1753</v>
      </c>
      <c r="B628" s="103">
        <f t="shared" si="104"/>
        <v>4</v>
      </c>
      <c r="C628" s="103" t="s">
        <v>1063</v>
      </c>
      <c r="D628" s="103" t="s">
        <v>1064</v>
      </c>
      <c r="E628" s="104">
        <f t="shared" si="94"/>
        <v>-4771</v>
      </c>
      <c r="F628" s="104">
        <f t="shared" si="95"/>
        <v>0</v>
      </c>
      <c r="G628" s="104">
        <f t="shared" si="96"/>
        <v>0</v>
      </c>
      <c r="H628" s="104">
        <f t="shared" si="97"/>
        <v>0</v>
      </c>
      <c r="I628" s="104">
        <f t="shared" si="98"/>
        <v>0</v>
      </c>
      <c r="J628" s="104">
        <f t="shared" si="99"/>
        <v>0</v>
      </c>
      <c r="K628" s="104">
        <f t="shared" si="100"/>
        <v>0</v>
      </c>
      <c r="L628" s="150"/>
      <c r="M628" s="104">
        <v>0</v>
      </c>
      <c r="N628" s="104">
        <v>345</v>
      </c>
      <c r="O628" s="104">
        <v>-654</v>
      </c>
      <c r="P628" s="104">
        <v>-1060</v>
      </c>
      <c r="Q628" s="104">
        <v>-944</v>
      </c>
      <c r="R628" s="104">
        <v>-43</v>
      </c>
      <c r="S628" s="104">
        <v>-259</v>
      </c>
      <c r="T628" s="104">
        <v>-1</v>
      </c>
      <c r="U628" s="104">
        <v>-82</v>
      </c>
      <c r="V628" s="104">
        <v>297</v>
      </c>
      <c r="W628" s="104">
        <v>-2335</v>
      </c>
      <c r="X628" s="104">
        <v>-35</v>
      </c>
      <c r="Y628" s="104">
        <v>0</v>
      </c>
      <c r="Z628" s="104">
        <v>0</v>
      </c>
      <c r="AA628" s="104">
        <v>0</v>
      </c>
      <c r="AB628" s="104">
        <v>0</v>
      </c>
      <c r="AC628" s="104">
        <v>0</v>
      </c>
      <c r="AD628" s="104">
        <v>0</v>
      </c>
      <c r="AE628" s="104">
        <v>-1</v>
      </c>
      <c r="AF628" s="104">
        <v>-3</v>
      </c>
      <c r="AG628" s="104">
        <v>-4</v>
      </c>
      <c r="AH628" s="104">
        <v>0</v>
      </c>
      <c r="AI628" s="104">
        <v>-1</v>
      </c>
      <c r="AJ628" s="104">
        <v>9</v>
      </c>
      <c r="AK628" s="104">
        <v>0</v>
      </c>
      <c r="AL628" s="104">
        <v>0</v>
      </c>
      <c r="AM628" s="104">
        <v>0</v>
      </c>
      <c r="AN628" s="104">
        <v>-1</v>
      </c>
      <c r="AO628" s="104">
        <v>0</v>
      </c>
      <c r="AP628" s="104">
        <v>0</v>
      </c>
      <c r="AQ628" s="104">
        <v>1</v>
      </c>
      <c r="AR628" s="104">
        <v>0</v>
      </c>
      <c r="AS628" s="104">
        <v>0</v>
      </c>
      <c r="AT628" s="104">
        <v>0</v>
      </c>
      <c r="AU628" s="104">
        <v>0</v>
      </c>
      <c r="AV628" s="104">
        <v>0</v>
      </c>
      <c r="AW628" s="104">
        <v>0</v>
      </c>
      <c r="AX628" s="104">
        <v>0</v>
      </c>
      <c r="AY628" s="104">
        <v>0</v>
      </c>
      <c r="AZ628" s="104">
        <v>0</v>
      </c>
      <c r="BA628" s="104">
        <v>0</v>
      </c>
      <c r="BB628" s="104">
        <v>0</v>
      </c>
      <c r="BC628" s="104">
        <v>0</v>
      </c>
      <c r="BD628" s="104">
        <v>0</v>
      </c>
      <c r="BE628" s="104">
        <v>0</v>
      </c>
      <c r="BF628" s="104">
        <v>0</v>
      </c>
      <c r="BG628" s="104">
        <v>0</v>
      </c>
      <c r="BH628" s="104">
        <v>0</v>
      </c>
      <c r="BI628" s="104">
        <v>0</v>
      </c>
      <c r="BJ628" s="104">
        <v>0</v>
      </c>
      <c r="BK628" s="104">
        <v>0</v>
      </c>
      <c r="BL628" s="104">
        <v>0</v>
      </c>
      <c r="BM628" s="104">
        <v>0</v>
      </c>
      <c r="BN628" s="104">
        <v>0</v>
      </c>
      <c r="BO628" s="104">
        <v>0</v>
      </c>
      <c r="BP628" s="104">
        <v>0</v>
      </c>
      <c r="BQ628" s="104"/>
      <c r="BR628" s="104"/>
      <c r="BS628" s="104"/>
      <c r="BT628" s="104"/>
      <c r="BV628" s="144"/>
      <c r="BW628" s="144"/>
      <c r="BX628" s="144"/>
      <c r="BY628" s="144"/>
      <c r="BZ628" s="144"/>
      <c r="CA628" s="144"/>
      <c r="CB628" s="144"/>
      <c r="CC628" s="144"/>
      <c r="CD628" s="144"/>
      <c r="CE628" s="144"/>
      <c r="CF628" s="144"/>
      <c r="CG628" s="144"/>
    </row>
    <row r="629" spans="1:85" hidden="1" outlineLevel="2" x14ac:dyDescent="0.25">
      <c r="A629" s="105" t="s">
        <v>1753</v>
      </c>
      <c r="B629" s="105">
        <f t="shared" si="104"/>
        <v>6</v>
      </c>
      <c r="C629" s="105" t="s">
        <v>1065</v>
      </c>
      <c r="D629" s="105" t="s">
        <v>1066</v>
      </c>
      <c r="E629" s="26">
        <f t="shared" si="94"/>
        <v>-4771</v>
      </c>
      <c r="F629" s="26">
        <f t="shared" si="95"/>
        <v>0</v>
      </c>
      <c r="G629" s="26">
        <f t="shared" si="96"/>
        <v>0</v>
      </c>
      <c r="H629" s="26">
        <f t="shared" si="97"/>
        <v>0</v>
      </c>
      <c r="I629" s="26">
        <f t="shared" si="98"/>
        <v>0</v>
      </c>
      <c r="J629" s="26">
        <f t="shared" si="99"/>
        <v>0</v>
      </c>
      <c r="K629" s="26">
        <f t="shared" si="100"/>
        <v>0</v>
      </c>
      <c r="L629" s="150"/>
      <c r="M629" s="26">
        <v>0</v>
      </c>
      <c r="N629" s="26">
        <v>345</v>
      </c>
      <c r="O629" s="26">
        <v>-654</v>
      </c>
      <c r="P629" s="26">
        <v>-1060</v>
      </c>
      <c r="Q629" s="26">
        <v>-944</v>
      </c>
      <c r="R629" s="26">
        <v>-43</v>
      </c>
      <c r="S629" s="26">
        <v>-259</v>
      </c>
      <c r="T629" s="26">
        <v>-1</v>
      </c>
      <c r="U629" s="26">
        <v>-82</v>
      </c>
      <c r="V629" s="26">
        <v>297</v>
      </c>
      <c r="W629" s="26">
        <v>-2335</v>
      </c>
      <c r="X629" s="26">
        <v>-35</v>
      </c>
      <c r="Y629" s="26">
        <v>0</v>
      </c>
      <c r="Z629" s="26">
        <v>0</v>
      </c>
      <c r="AA629" s="26">
        <v>0</v>
      </c>
      <c r="AB629" s="26">
        <v>0</v>
      </c>
      <c r="AC629" s="26">
        <v>0</v>
      </c>
      <c r="AD629" s="26">
        <v>0</v>
      </c>
      <c r="AE629" s="26">
        <v>-1</v>
      </c>
      <c r="AF629" s="26">
        <v>-3</v>
      </c>
      <c r="AG629" s="26">
        <v>-4</v>
      </c>
      <c r="AH629" s="26">
        <v>0</v>
      </c>
      <c r="AI629" s="26">
        <v>-1</v>
      </c>
      <c r="AJ629" s="26">
        <v>9</v>
      </c>
      <c r="AK629" s="26">
        <v>0</v>
      </c>
      <c r="AL629" s="26">
        <v>0</v>
      </c>
      <c r="AM629" s="26">
        <v>0</v>
      </c>
      <c r="AN629" s="26">
        <v>-1</v>
      </c>
      <c r="AO629" s="26">
        <v>0</v>
      </c>
      <c r="AP629" s="26">
        <v>0</v>
      </c>
      <c r="AQ629" s="26">
        <v>1</v>
      </c>
      <c r="AR629" s="26">
        <v>0</v>
      </c>
      <c r="AS629" s="26">
        <v>0</v>
      </c>
      <c r="AT629" s="26">
        <v>0</v>
      </c>
      <c r="AU629" s="26">
        <v>0</v>
      </c>
      <c r="AV629" s="26">
        <v>0</v>
      </c>
      <c r="AW629" s="26">
        <v>0</v>
      </c>
      <c r="AX629" s="26">
        <v>0</v>
      </c>
      <c r="AY629" s="26">
        <v>0</v>
      </c>
      <c r="AZ629" s="26">
        <v>0</v>
      </c>
      <c r="BA629" s="26">
        <v>0</v>
      </c>
      <c r="BB629" s="26">
        <v>0</v>
      </c>
      <c r="BC629" s="26">
        <v>0</v>
      </c>
      <c r="BD629" s="26">
        <v>0</v>
      </c>
      <c r="BE629" s="26">
        <v>0</v>
      </c>
      <c r="BF629" s="26">
        <v>0</v>
      </c>
      <c r="BG629" s="26">
        <v>0</v>
      </c>
      <c r="BH629" s="26">
        <v>0</v>
      </c>
      <c r="BI629" s="26">
        <v>0</v>
      </c>
      <c r="BJ629" s="26">
        <v>0</v>
      </c>
      <c r="BK629" s="26">
        <v>0</v>
      </c>
      <c r="BL629" s="26">
        <v>0</v>
      </c>
      <c r="BM629" s="26">
        <v>0</v>
      </c>
      <c r="BN629" s="26">
        <v>0</v>
      </c>
      <c r="BO629" s="26">
        <v>0</v>
      </c>
      <c r="BP629" s="26">
        <v>0</v>
      </c>
      <c r="BQ629" s="26"/>
      <c r="BR629" s="26"/>
      <c r="BS629" s="26"/>
      <c r="BT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</row>
    <row r="630" spans="1:85" hidden="1" outlineLevel="2" x14ac:dyDescent="0.25">
      <c r="A630" s="103" t="s">
        <v>1754</v>
      </c>
      <c r="B630" s="103">
        <f t="shared" si="104"/>
        <v>4</v>
      </c>
      <c r="C630" s="103" t="s">
        <v>1067</v>
      </c>
      <c r="D630" s="103" t="s">
        <v>1068</v>
      </c>
      <c r="E630" s="104">
        <f t="shared" si="94"/>
        <v>0</v>
      </c>
      <c r="F630" s="104">
        <f t="shared" si="95"/>
        <v>0</v>
      </c>
      <c r="G630" s="104">
        <f t="shared" si="96"/>
        <v>-890044205</v>
      </c>
      <c r="H630" s="104">
        <f t="shared" si="97"/>
        <v>-411456780</v>
      </c>
      <c r="I630" s="104">
        <f t="shared" si="98"/>
        <v>-704361857</v>
      </c>
      <c r="J630" s="104">
        <f t="shared" si="99"/>
        <v>0</v>
      </c>
      <c r="K630" s="104">
        <f t="shared" si="100"/>
        <v>-480000000</v>
      </c>
      <c r="L630" s="150"/>
      <c r="M630" s="104">
        <v>0</v>
      </c>
      <c r="N630" s="104">
        <v>0</v>
      </c>
      <c r="O630" s="104">
        <v>0</v>
      </c>
      <c r="P630" s="104">
        <v>0</v>
      </c>
      <c r="Q630" s="104">
        <v>0</v>
      </c>
      <c r="R630" s="104">
        <v>0</v>
      </c>
      <c r="S630" s="104">
        <v>0</v>
      </c>
      <c r="T630" s="104">
        <v>0</v>
      </c>
      <c r="U630" s="104">
        <v>0</v>
      </c>
      <c r="V630" s="104">
        <v>0</v>
      </c>
      <c r="W630" s="104">
        <v>0</v>
      </c>
      <c r="X630" s="104">
        <v>0</v>
      </c>
      <c r="Y630" s="104">
        <v>0</v>
      </c>
      <c r="Z630" s="104">
        <v>0</v>
      </c>
      <c r="AA630" s="104">
        <v>0</v>
      </c>
      <c r="AB630" s="104">
        <v>0</v>
      </c>
      <c r="AC630" s="104">
        <v>0</v>
      </c>
      <c r="AD630" s="104">
        <v>0</v>
      </c>
      <c r="AE630" s="104">
        <v>0</v>
      </c>
      <c r="AF630" s="104">
        <v>0</v>
      </c>
      <c r="AG630" s="104">
        <v>0</v>
      </c>
      <c r="AH630" s="104">
        <v>0</v>
      </c>
      <c r="AI630" s="104">
        <v>0</v>
      </c>
      <c r="AJ630" s="104">
        <v>0</v>
      </c>
      <c r="AK630" s="104">
        <v>0</v>
      </c>
      <c r="AL630" s="104">
        <v>0</v>
      </c>
      <c r="AM630" s="104">
        <v>0</v>
      </c>
      <c r="AN630" s="104">
        <v>0</v>
      </c>
      <c r="AO630" s="104">
        <v>0</v>
      </c>
      <c r="AP630" s="104">
        <v>0</v>
      </c>
      <c r="AQ630" s="104">
        <v>0</v>
      </c>
      <c r="AR630" s="104">
        <v>0</v>
      </c>
      <c r="AS630" s="104">
        <v>0</v>
      </c>
      <c r="AT630" s="104">
        <v>0</v>
      </c>
      <c r="AU630" s="104">
        <v>0</v>
      </c>
      <c r="AV630" s="104">
        <v>-890044205</v>
      </c>
      <c r="AW630" s="104">
        <v>0</v>
      </c>
      <c r="AX630" s="104">
        <v>0</v>
      </c>
      <c r="AY630" s="104">
        <v>0</v>
      </c>
      <c r="AZ630" s="104">
        <v>0</v>
      </c>
      <c r="BA630" s="104">
        <v>0</v>
      </c>
      <c r="BB630" s="104">
        <v>-626832152</v>
      </c>
      <c r="BC630" s="104">
        <v>-77529705</v>
      </c>
      <c r="BD630" s="104">
        <v>0</v>
      </c>
      <c r="BE630" s="104">
        <v>0</v>
      </c>
      <c r="BF630" s="104">
        <v>-129196683</v>
      </c>
      <c r="BG630" s="104">
        <v>0</v>
      </c>
      <c r="BH630" s="104">
        <v>422101760</v>
      </c>
      <c r="BI630" s="104">
        <v>0</v>
      </c>
      <c r="BJ630" s="104">
        <v>0</v>
      </c>
      <c r="BK630" s="104">
        <v>0</v>
      </c>
      <c r="BL630" s="104">
        <v>0</v>
      </c>
      <c r="BM630" s="104">
        <v>0</v>
      </c>
      <c r="BN630" s="104">
        <v>0</v>
      </c>
      <c r="BO630" s="104">
        <v>0</v>
      </c>
      <c r="BP630" s="104">
        <v>0</v>
      </c>
      <c r="BQ630" s="104"/>
      <c r="BR630" s="104"/>
      <c r="BS630" s="104"/>
      <c r="BT630" s="104"/>
      <c r="BU630" s="24" t="s">
        <v>2007</v>
      </c>
      <c r="BV630" s="144">
        <f t="shared" ref="BV630:CG630" si="109">SUM(BV631:BV633)</f>
        <v>0</v>
      </c>
      <c r="BW630" s="144">
        <f t="shared" si="109"/>
        <v>0</v>
      </c>
      <c r="BX630" s="144">
        <f t="shared" si="109"/>
        <v>0</v>
      </c>
      <c r="BY630" s="144">
        <f t="shared" si="109"/>
        <v>0</v>
      </c>
      <c r="BZ630" s="144">
        <f t="shared" si="109"/>
        <v>-480000000</v>
      </c>
      <c r="CA630" s="144">
        <f t="shared" si="109"/>
        <v>0</v>
      </c>
      <c r="CB630" s="144">
        <f t="shared" si="109"/>
        <v>0</v>
      </c>
      <c r="CC630" s="144">
        <f t="shared" si="109"/>
        <v>0</v>
      </c>
      <c r="CD630" s="144">
        <f t="shared" si="109"/>
        <v>0</v>
      </c>
      <c r="CE630" s="144">
        <f t="shared" si="109"/>
        <v>0</v>
      </c>
      <c r="CF630" s="144">
        <f t="shared" si="109"/>
        <v>0</v>
      </c>
      <c r="CG630" s="144">
        <f t="shared" si="109"/>
        <v>0</v>
      </c>
    </row>
    <row r="631" spans="1:85" hidden="1" outlineLevel="2" x14ac:dyDescent="0.25">
      <c r="A631" s="105" t="s">
        <v>1754</v>
      </c>
      <c r="B631" s="105">
        <f t="shared" si="104"/>
        <v>6</v>
      </c>
      <c r="C631" s="105" t="s">
        <v>1069</v>
      </c>
      <c r="D631" s="105" t="s">
        <v>118</v>
      </c>
      <c r="E631" s="26">
        <f t="shared" si="94"/>
        <v>0</v>
      </c>
      <c r="F631" s="26">
        <f t="shared" si="95"/>
        <v>0</v>
      </c>
      <c r="G631" s="26">
        <f t="shared" si="96"/>
        <v>0</v>
      </c>
      <c r="H631" s="26">
        <f t="shared" si="97"/>
        <v>0</v>
      </c>
      <c r="I631" s="26">
        <f t="shared" si="98"/>
        <v>0</v>
      </c>
      <c r="J631" s="26">
        <f t="shared" si="99"/>
        <v>0</v>
      </c>
      <c r="K631" s="26">
        <f t="shared" si="100"/>
        <v>0</v>
      </c>
      <c r="L631" s="150"/>
      <c r="M631" s="26">
        <v>0</v>
      </c>
      <c r="N631" s="26">
        <v>0</v>
      </c>
      <c r="O631" s="26">
        <v>0</v>
      </c>
      <c r="P631" s="26">
        <v>0</v>
      </c>
      <c r="Q631" s="26">
        <v>0</v>
      </c>
      <c r="R631" s="26">
        <v>0</v>
      </c>
      <c r="S631" s="26">
        <v>0</v>
      </c>
      <c r="T631" s="26">
        <v>0</v>
      </c>
      <c r="U631" s="26">
        <v>0</v>
      </c>
      <c r="V631" s="26">
        <v>0</v>
      </c>
      <c r="W631" s="26">
        <v>0</v>
      </c>
      <c r="X631" s="26">
        <v>0</v>
      </c>
      <c r="Y631" s="26">
        <v>0</v>
      </c>
      <c r="Z631" s="26">
        <v>0</v>
      </c>
      <c r="AA631" s="26">
        <v>0</v>
      </c>
      <c r="AB631" s="26">
        <v>0</v>
      </c>
      <c r="AC631" s="26">
        <v>0</v>
      </c>
      <c r="AD631" s="26">
        <v>0</v>
      </c>
      <c r="AE631" s="26">
        <v>0</v>
      </c>
      <c r="AF631" s="26">
        <v>0</v>
      </c>
      <c r="AG631" s="26">
        <v>0</v>
      </c>
      <c r="AH631" s="26">
        <v>0</v>
      </c>
      <c r="AI631" s="26">
        <v>0</v>
      </c>
      <c r="AJ631" s="26">
        <v>0</v>
      </c>
      <c r="AK631" s="26">
        <v>0</v>
      </c>
      <c r="AL631" s="26">
        <v>0</v>
      </c>
      <c r="AM631" s="26">
        <v>0</v>
      </c>
      <c r="AN631" s="26">
        <v>0</v>
      </c>
      <c r="AO631" s="26">
        <v>0</v>
      </c>
      <c r="AP631" s="26">
        <v>0</v>
      </c>
      <c r="AQ631" s="26">
        <v>0</v>
      </c>
      <c r="AR631" s="26">
        <v>0</v>
      </c>
      <c r="AS631" s="26">
        <v>0</v>
      </c>
      <c r="AT631" s="26">
        <v>0</v>
      </c>
      <c r="AU631" s="26">
        <v>0</v>
      </c>
      <c r="AV631" s="26">
        <v>0</v>
      </c>
      <c r="AW631" s="26">
        <v>0</v>
      </c>
      <c r="AX631" s="26">
        <v>0</v>
      </c>
      <c r="AY631" s="26">
        <v>0</v>
      </c>
      <c r="AZ631" s="26">
        <v>0</v>
      </c>
      <c r="BA631" s="26">
        <v>0</v>
      </c>
      <c r="BB631" s="26">
        <v>0</v>
      </c>
      <c r="BC631" s="26">
        <v>0</v>
      </c>
      <c r="BD631" s="26">
        <v>0</v>
      </c>
      <c r="BE631" s="26">
        <v>0</v>
      </c>
      <c r="BF631" s="26">
        <v>0</v>
      </c>
      <c r="BG631" s="26">
        <v>0</v>
      </c>
      <c r="BH631" s="26">
        <v>0</v>
      </c>
      <c r="BI631" s="26">
        <v>0</v>
      </c>
      <c r="BJ631" s="26">
        <v>0</v>
      </c>
      <c r="BK631" s="26">
        <v>0</v>
      </c>
      <c r="BL631" s="26">
        <v>0</v>
      </c>
      <c r="BM631" s="26">
        <v>0</v>
      </c>
      <c r="BN631" s="26">
        <v>0</v>
      </c>
      <c r="BO631" s="26">
        <v>0</v>
      </c>
      <c r="BP631" s="26">
        <v>0</v>
      </c>
      <c r="BQ631" s="26"/>
      <c r="BR631" s="26"/>
      <c r="BS631" s="26"/>
      <c r="BT631" s="26"/>
      <c r="BV631" s="26">
        <f>($H631/12)*(1+'Parámetros PPTO'!$B$3)</f>
        <v>0</v>
      </c>
      <c r="BW631" s="26">
        <f>($H631/12)*(1+'Parámetros PPTO'!$B$3)</f>
        <v>0</v>
      </c>
      <c r="BX631" s="26">
        <f>($H631/12)*(1+'Parámetros PPTO'!$B$3)</f>
        <v>0</v>
      </c>
      <c r="BY631" s="26">
        <f>($H631/12)*(1+'Parámetros PPTO'!$B$3)</f>
        <v>0</v>
      </c>
      <c r="BZ631" s="26">
        <f>($H631/12)*(1+'Parámetros PPTO'!$B$3)</f>
        <v>0</v>
      </c>
      <c r="CA631" s="26">
        <f>($H631/12)*(1+'Parámetros PPTO'!$B$3)</f>
        <v>0</v>
      </c>
      <c r="CB631" s="26">
        <f>($H631/12)*(1+'Parámetros PPTO'!$B$3)</f>
        <v>0</v>
      </c>
      <c r="CC631" s="26">
        <f>($H631/12)*(1+'Parámetros PPTO'!$B$3)</f>
        <v>0</v>
      </c>
      <c r="CD631" s="26">
        <f>($H631/12)*(1+'Parámetros PPTO'!$B$3)</f>
        <v>0</v>
      </c>
      <c r="CE631" s="26">
        <f>($H631/12)*(1+'Parámetros PPTO'!$B$3)</f>
        <v>0</v>
      </c>
      <c r="CF631" s="26">
        <f>($H631/12)*(1+'Parámetros PPTO'!$B$3)</f>
        <v>0</v>
      </c>
      <c r="CG631" s="26">
        <f>($H631/12)*(1+'Parámetros PPTO'!$B$3)</f>
        <v>0</v>
      </c>
    </row>
    <row r="632" spans="1:85" hidden="1" outlineLevel="2" x14ac:dyDescent="0.25">
      <c r="A632" s="105" t="s">
        <v>1754</v>
      </c>
      <c r="B632" s="105">
        <f t="shared" si="104"/>
        <v>6</v>
      </c>
      <c r="C632" s="105" t="s">
        <v>1070</v>
      </c>
      <c r="D632" s="105" t="s">
        <v>526</v>
      </c>
      <c r="E632" s="26">
        <f t="shared" si="94"/>
        <v>0</v>
      </c>
      <c r="F632" s="26">
        <f t="shared" si="95"/>
        <v>0</v>
      </c>
      <c r="G632" s="26">
        <f t="shared" si="96"/>
        <v>0</v>
      </c>
      <c r="H632" s="26">
        <f t="shared" si="97"/>
        <v>0</v>
      </c>
      <c r="I632" s="26">
        <f t="shared" si="98"/>
        <v>0</v>
      </c>
      <c r="J632" s="26">
        <f t="shared" si="99"/>
        <v>0</v>
      </c>
      <c r="K632" s="26">
        <f t="shared" si="100"/>
        <v>0</v>
      </c>
      <c r="L632" s="150"/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6">
        <v>0</v>
      </c>
      <c r="S632" s="26">
        <v>0</v>
      </c>
      <c r="T632" s="26">
        <v>0</v>
      </c>
      <c r="U632" s="26">
        <v>0</v>
      </c>
      <c r="V632" s="26">
        <v>0</v>
      </c>
      <c r="W632" s="26">
        <v>0</v>
      </c>
      <c r="X632" s="26">
        <v>0</v>
      </c>
      <c r="Y632" s="26">
        <v>0</v>
      </c>
      <c r="Z632" s="26">
        <v>0</v>
      </c>
      <c r="AA632" s="26">
        <v>0</v>
      </c>
      <c r="AB632" s="26">
        <v>0</v>
      </c>
      <c r="AC632" s="26">
        <v>0</v>
      </c>
      <c r="AD632" s="26">
        <v>0</v>
      </c>
      <c r="AE632" s="26">
        <v>0</v>
      </c>
      <c r="AF632" s="26">
        <v>0</v>
      </c>
      <c r="AG632" s="26">
        <v>0</v>
      </c>
      <c r="AH632" s="26">
        <v>0</v>
      </c>
      <c r="AI632" s="26">
        <v>0</v>
      </c>
      <c r="AJ632" s="26">
        <v>0</v>
      </c>
      <c r="AK632" s="26">
        <v>0</v>
      </c>
      <c r="AL632" s="26">
        <v>0</v>
      </c>
      <c r="AM632" s="26">
        <v>0</v>
      </c>
      <c r="AN632" s="26">
        <v>0</v>
      </c>
      <c r="AO632" s="26">
        <v>0</v>
      </c>
      <c r="AP632" s="26">
        <v>0</v>
      </c>
      <c r="AQ632" s="26">
        <v>0</v>
      </c>
      <c r="AR632" s="26">
        <v>0</v>
      </c>
      <c r="AS632" s="26">
        <v>0</v>
      </c>
      <c r="AT632" s="26">
        <v>0</v>
      </c>
      <c r="AU632" s="26">
        <v>0</v>
      </c>
      <c r="AV632" s="26">
        <v>0</v>
      </c>
      <c r="AW632" s="26">
        <v>0</v>
      </c>
      <c r="AX632" s="26">
        <v>0</v>
      </c>
      <c r="AY632" s="26">
        <v>0</v>
      </c>
      <c r="AZ632" s="26">
        <v>0</v>
      </c>
      <c r="BA632" s="26">
        <v>0</v>
      </c>
      <c r="BB632" s="26">
        <v>0</v>
      </c>
      <c r="BC632" s="26">
        <v>0</v>
      </c>
      <c r="BD632" s="26">
        <v>0</v>
      </c>
      <c r="BE632" s="26">
        <v>0</v>
      </c>
      <c r="BF632" s="26">
        <v>0</v>
      </c>
      <c r="BG632" s="26">
        <v>0</v>
      </c>
      <c r="BH632" s="26">
        <v>0</v>
      </c>
      <c r="BI632" s="26">
        <v>0</v>
      </c>
      <c r="BJ632" s="26">
        <v>0</v>
      </c>
      <c r="BK632" s="26">
        <v>0</v>
      </c>
      <c r="BL632" s="26">
        <v>0</v>
      </c>
      <c r="BM632" s="26">
        <v>0</v>
      </c>
      <c r="BN632" s="26">
        <v>0</v>
      </c>
      <c r="BO632" s="26">
        <v>0</v>
      </c>
      <c r="BP632" s="26">
        <v>0</v>
      </c>
      <c r="BQ632" s="26"/>
      <c r="BR632" s="26"/>
      <c r="BS632" s="26"/>
      <c r="BT632" s="26"/>
      <c r="BV632" s="26">
        <f>($H632/12)*(1+'Parámetros PPTO'!$B$3)</f>
        <v>0</v>
      </c>
      <c r="BW632" s="26">
        <f>($H632/12)*(1+'Parámetros PPTO'!$B$3)</f>
        <v>0</v>
      </c>
      <c r="BX632" s="26">
        <f>($H632/12)*(1+'Parámetros PPTO'!$B$3)</f>
        <v>0</v>
      </c>
      <c r="BY632" s="26">
        <f>($H632/12)*(1+'Parámetros PPTO'!$B$3)</f>
        <v>0</v>
      </c>
      <c r="BZ632" s="26">
        <f>($H632/12)*(1+'Parámetros PPTO'!$B$3)</f>
        <v>0</v>
      </c>
      <c r="CA632" s="26">
        <f>($H632/12)*(1+'Parámetros PPTO'!$B$3)</f>
        <v>0</v>
      </c>
      <c r="CB632" s="26">
        <f>($H632/12)*(1+'Parámetros PPTO'!$B$3)</f>
        <v>0</v>
      </c>
      <c r="CC632" s="26">
        <f>($H632/12)*(1+'Parámetros PPTO'!$B$3)</f>
        <v>0</v>
      </c>
      <c r="CD632" s="26">
        <f>($H632/12)*(1+'Parámetros PPTO'!$B$3)</f>
        <v>0</v>
      </c>
      <c r="CE632" s="26">
        <f>($H632/12)*(1+'Parámetros PPTO'!$B$3)</f>
        <v>0</v>
      </c>
      <c r="CF632" s="26">
        <f>($H632/12)*(1+'Parámetros PPTO'!$B$3)</f>
        <v>0</v>
      </c>
      <c r="CG632" s="26">
        <f>($H632/12)*(1+'Parámetros PPTO'!$B$3)</f>
        <v>0</v>
      </c>
    </row>
    <row r="633" spans="1:85" hidden="1" outlineLevel="2" x14ac:dyDescent="0.25">
      <c r="A633" s="105" t="s">
        <v>1850</v>
      </c>
      <c r="B633" s="105">
        <f t="shared" si="104"/>
        <v>6</v>
      </c>
      <c r="C633" s="105" t="s">
        <v>1071</v>
      </c>
      <c r="D633" s="105" t="s">
        <v>1849</v>
      </c>
      <c r="E633" s="26">
        <f t="shared" si="94"/>
        <v>0</v>
      </c>
      <c r="F633" s="26">
        <f t="shared" si="95"/>
        <v>0</v>
      </c>
      <c r="G633" s="26">
        <f t="shared" si="96"/>
        <v>-890044205</v>
      </c>
      <c r="H633" s="26">
        <f t="shared" si="97"/>
        <v>-411456780</v>
      </c>
      <c r="I633" s="26">
        <f t="shared" si="98"/>
        <v>-704361857</v>
      </c>
      <c r="J633" s="26">
        <f t="shared" si="99"/>
        <v>0</v>
      </c>
      <c r="K633" s="26">
        <f t="shared" si="100"/>
        <v>-480000000</v>
      </c>
      <c r="L633" s="150"/>
      <c r="M633" s="26">
        <v>0</v>
      </c>
      <c r="N633" s="26">
        <v>0</v>
      </c>
      <c r="O633" s="26">
        <v>0</v>
      </c>
      <c r="P633" s="26">
        <v>0</v>
      </c>
      <c r="Q633" s="26">
        <v>0</v>
      </c>
      <c r="R633" s="26">
        <v>0</v>
      </c>
      <c r="S633" s="26">
        <v>0</v>
      </c>
      <c r="T633" s="26">
        <v>0</v>
      </c>
      <c r="U633" s="26">
        <v>0</v>
      </c>
      <c r="V633" s="26">
        <v>0</v>
      </c>
      <c r="W633" s="26">
        <v>0</v>
      </c>
      <c r="X633" s="26">
        <v>0</v>
      </c>
      <c r="Y633" s="26">
        <v>0</v>
      </c>
      <c r="Z633" s="26">
        <v>0</v>
      </c>
      <c r="AA633" s="26">
        <v>0</v>
      </c>
      <c r="AB633" s="26">
        <v>0</v>
      </c>
      <c r="AC633" s="26">
        <v>0</v>
      </c>
      <c r="AD633" s="26">
        <v>0</v>
      </c>
      <c r="AE633" s="26">
        <v>0</v>
      </c>
      <c r="AF633" s="26">
        <v>0</v>
      </c>
      <c r="AG633" s="26">
        <v>0</v>
      </c>
      <c r="AH633" s="26">
        <v>0</v>
      </c>
      <c r="AI633" s="26">
        <v>0</v>
      </c>
      <c r="AJ633" s="26">
        <v>0</v>
      </c>
      <c r="AK633" s="26">
        <v>0</v>
      </c>
      <c r="AL633" s="26">
        <v>0</v>
      </c>
      <c r="AM633" s="26">
        <v>0</v>
      </c>
      <c r="AN633" s="26">
        <v>0</v>
      </c>
      <c r="AO633" s="26">
        <v>0</v>
      </c>
      <c r="AP633" s="26">
        <v>0</v>
      </c>
      <c r="AQ633" s="26">
        <v>0</v>
      </c>
      <c r="AR633" s="26">
        <v>0</v>
      </c>
      <c r="AS633" s="26">
        <v>0</v>
      </c>
      <c r="AT633" s="26">
        <v>0</v>
      </c>
      <c r="AU633" s="26">
        <v>0</v>
      </c>
      <c r="AV633" s="26">
        <v>-890044205</v>
      </c>
      <c r="AW633" s="26">
        <v>0</v>
      </c>
      <c r="AX633" s="26">
        <v>0</v>
      </c>
      <c r="AY633" s="26">
        <v>0</v>
      </c>
      <c r="AZ633" s="26">
        <v>0</v>
      </c>
      <c r="BA633" s="26">
        <v>0</v>
      </c>
      <c r="BB633" s="83">
        <v>-626832152</v>
      </c>
      <c r="BC633" s="83">
        <v>-77529705</v>
      </c>
      <c r="BD633" s="26">
        <v>0</v>
      </c>
      <c r="BE633" s="26">
        <v>0</v>
      </c>
      <c r="BF633" s="83">
        <v>-129196683</v>
      </c>
      <c r="BG633" s="26">
        <v>0</v>
      </c>
      <c r="BH633" s="26">
        <v>422101760</v>
      </c>
      <c r="BI633" s="26">
        <v>0</v>
      </c>
      <c r="BJ633" s="26">
        <v>0</v>
      </c>
      <c r="BK633" s="26">
        <v>0</v>
      </c>
      <c r="BL633" s="26">
        <v>0</v>
      </c>
      <c r="BM633" s="26">
        <v>0</v>
      </c>
      <c r="BN633" s="26">
        <v>0</v>
      </c>
      <c r="BO633" s="26">
        <v>0</v>
      </c>
      <c r="BP633" s="26">
        <v>0</v>
      </c>
      <c r="BQ633" s="26"/>
      <c r="BR633" s="26"/>
      <c r="BS633" s="26"/>
      <c r="BT633" s="26"/>
      <c r="BU633" s="24" t="s">
        <v>2007</v>
      </c>
      <c r="BV633" s="26"/>
      <c r="BW633" s="26"/>
      <c r="BX633" s="26"/>
      <c r="BY633" s="26"/>
      <c r="BZ633" s="26">
        <v>-480000000</v>
      </c>
      <c r="CA633" s="26"/>
      <c r="CB633" s="26"/>
      <c r="CC633" s="26"/>
      <c r="CD633" s="26"/>
      <c r="CE633" s="26"/>
      <c r="CF633" s="26"/>
      <c r="CG633" s="26"/>
    </row>
    <row r="634" spans="1:85" hidden="1" outlineLevel="2" x14ac:dyDescent="0.25">
      <c r="A634" s="103" t="s">
        <v>1753</v>
      </c>
      <c r="B634" s="103">
        <f t="shared" si="104"/>
        <v>4</v>
      </c>
      <c r="C634" s="103" t="s">
        <v>1072</v>
      </c>
      <c r="D634" s="103" t="s">
        <v>1073</v>
      </c>
      <c r="E634" s="104">
        <f t="shared" si="94"/>
        <v>-468413894</v>
      </c>
      <c r="F634" s="104">
        <f t="shared" si="95"/>
        <v>0</v>
      </c>
      <c r="G634" s="104">
        <f t="shared" si="96"/>
        <v>0</v>
      </c>
      <c r="H634" s="104">
        <f t="shared" si="97"/>
        <v>0</v>
      </c>
      <c r="I634" s="104">
        <f t="shared" si="98"/>
        <v>0</v>
      </c>
      <c r="J634" s="104">
        <f t="shared" si="99"/>
        <v>0</v>
      </c>
      <c r="K634" s="104">
        <f t="shared" si="100"/>
        <v>0</v>
      </c>
      <c r="L634" s="150"/>
      <c r="M634" s="104">
        <v>0</v>
      </c>
      <c r="N634" s="104">
        <v>0</v>
      </c>
      <c r="O634" s="104">
        <v>-468413894</v>
      </c>
      <c r="P634" s="104">
        <v>0</v>
      </c>
      <c r="Q634" s="104">
        <v>0</v>
      </c>
      <c r="R634" s="104">
        <v>0</v>
      </c>
      <c r="S634" s="104">
        <v>0</v>
      </c>
      <c r="T634" s="104">
        <v>0</v>
      </c>
      <c r="U634" s="104">
        <v>0</v>
      </c>
      <c r="V634" s="104">
        <v>0</v>
      </c>
      <c r="W634" s="104">
        <v>0</v>
      </c>
      <c r="X634" s="104">
        <v>0</v>
      </c>
      <c r="Y634" s="104">
        <v>0</v>
      </c>
      <c r="Z634" s="104">
        <v>0</v>
      </c>
      <c r="AA634" s="104">
        <v>0</v>
      </c>
      <c r="AB634" s="104">
        <v>0</v>
      </c>
      <c r="AC634" s="104">
        <v>0</v>
      </c>
      <c r="AD634" s="104">
        <v>0</v>
      </c>
      <c r="AE634" s="104">
        <v>0</v>
      </c>
      <c r="AF634" s="104">
        <v>0</v>
      </c>
      <c r="AG634" s="104">
        <v>0</v>
      </c>
      <c r="AH634" s="104">
        <v>0</v>
      </c>
      <c r="AI634" s="104">
        <v>0</v>
      </c>
      <c r="AJ634" s="104">
        <v>0</v>
      </c>
      <c r="AK634" s="104">
        <v>0</v>
      </c>
      <c r="AL634" s="104">
        <v>0</v>
      </c>
      <c r="AM634" s="104">
        <v>0</v>
      </c>
      <c r="AN634" s="104">
        <v>0</v>
      </c>
      <c r="AO634" s="104">
        <v>0</v>
      </c>
      <c r="AP634" s="104">
        <v>0</v>
      </c>
      <c r="AQ634" s="104">
        <v>0</v>
      </c>
      <c r="AR634" s="104">
        <v>0</v>
      </c>
      <c r="AS634" s="104">
        <v>0</v>
      </c>
      <c r="AT634" s="104">
        <v>0</v>
      </c>
      <c r="AU634" s="104">
        <v>0</v>
      </c>
      <c r="AV634" s="104">
        <v>0</v>
      </c>
      <c r="AW634" s="104">
        <v>0</v>
      </c>
      <c r="AX634" s="104">
        <v>0</v>
      </c>
      <c r="AY634" s="104">
        <v>0</v>
      </c>
      <c r="AZ634" s="104">
        <v>0</v>
      </c>
      <c r="BA634" s="104">
        <v>0</v>
      </c>
      <c r="BB634" s="104">
        <v>0</v>
      </c>
      <c r="BC634" s="104">
        <v>0</v>
      </c>
      <c r="BD634" s="104">
        <v>0</v>
      </c>
      <c r="BE634" s="104">
        <v>0</v>
      </c>
      <c r="BF634" s="104">
        <v>0</v>
      </c>
      <c r="BG634" s="104">
        <v>0</v>
      </c>
      <c r="BH634" s="104">
        <v>0</v>
      </c>
      <c r="BI634" s="104">
        <v>0</v>
      </c>
      <c r="BJ634" s="104">
        <v>0</v>
      </c>
      <c r="BK634" s="104">
        <v>0</v>
      </c>
      <c r="BL634" s="104">
        <v>0</v>
      </c>
      <c r="BM634" s="104">
        <v>0</v>
      </c>
      <c r="BN634" s="104">
        <v>0</v>
      </c>
      <c r="BO634" s="104">
        <v>0</v>
      </c>
      <c r="BP634" s="104">
        <v>0</v>
      </c>
      <c r="BQ634" s="104"/>
      <c r="BR634" s="104"/>
      <c r="BS634" s="104"/>
      <c r="BT634" s="104"/>
      <c r="BV634" s="144"/>
      <c r="BW634" s="144"/>
      <c r="BX634" s="144"/>
      <c r="BY634" s="144"/>
      <c r="BZ634" s="144"/>
      <c r="CA634" s="144"/>
      <c r="CB634" s="144"/>
      <c r="CC634" s="144"/>
      <c r="CD634" s="144"/>
      <c r="CE634" s="144"/>
      <c r="CF634" s="144"/>
      <c r="CG634" s="144"/>
    </row>
    <row r="635" spans="1:85" hidden="1" outlineLevel="2" x14ac:dyDescent="0.25">
      <c r="A635" s="105" t="s">
        <v>1753</v>
      </c>
      <c r="B635" s="105">
        <f t="shared" si="104"/>
        <v>6</v>
      </c>
      <c r="C635" s="105" t="s">
        <v>1074</v>
      </c>
      <c r="D635" s="105" t="s">
        <v>433</v>
      </c>
      <c r="E635" s="26">
        <f t="shared" si="94"/>
        <v>-468413894</v>
      </c>
      <c r="F635" s="26">
        <f t="shared" si="95"/>
        <v>0</v>
      </c>
      <c r="G635" s="26">
        <f t="shared" si="96"/>
        <v>0</v>
      </c>
      <c r="H635" s="26">
        <f t="shared" si="97"/>
        <v>0</v>
      </c>
      <c r="I635" s="26">
        <f t="shared" si="98"/>
        <v>0</v>
      </c>
      <c r="J635" s="26">
        <f t="shared" si="99"/>
        <v>0</v>
      </c>
      <c r="K635" s="26">
        <f t="shared" si="100"/>
        <v>0</v>
      </c>
      <c r="L635" s="150"/>
      <c r="M635" s="26">
        <v>0</v>
      </c>
      <c r="N635" s="26">
        <v>0</v>
      </c>
      <c r="O635" s="26">
        <v>-468413894</v>
      </c>
      <c r="P635" s="26">
        <v>0</v>
      </c>
      <c r="Q635" s="26">
        <v>0</v>
      </c>
      <c r="R635" s="26">
        <v>0</v>
      </c>
      <c r="S635" s="26">
        <v>0</v>
      </c>
      <c r="T635" s="26">
        <v>0</v>
      </c>
      <c r="U635" s="26">
        <v>0</v>
      </c>
      <c r="V635" s="26">
        <v>0</v>
      </c>
      <c r="W635" s="26">
        <v>0</v>
      </c>
      <c r="X635" s="26">
        <v>0</v>
      </c>
      <c r="Y635" s="26">
        <v>0</v>
      </c>
      <c r="Z635" s="26">
        <v>0</v>
      </c>
      <c r="AA635" s="26">
        <v>0</v>
      </c>
      <c r="AB635" s="26">
        <v>0</v>
      </c>
      <c r="AC635" s="26">
        <v>0</v>
      </c>
      <c r="AD635" s="26">
        <v>0</v>
      </c>
      <c r="AE635" s="26">
        <v>0</v>
      </c>
      <c r="AF635" s="26">
        <v>0</v>
      </c>
      <c r="AG635" s="26">
        <v>0</v>
      </c>
      <c r="AH635" s="26">
        <v>0</v>
      </c>
      <c r="AI635" s="26">
        <v>0</v>
      </c>
      <c r="AJ635" s="26">
        <v>0</v>
      </c>
      <c r="AK635" s="26">
        <v>0</v>
      </c>
      <c r="AL635" s="26">
        <v>0</v>
      </c>
      <c r="AM635" s="26">
        <v>0</v>
      </c>
      <c r="AN635" s="26">
        <v>0</v>
      </c>
      <c r="AO635" s="26">
        <v>0</v>
      </c>
      <c r="AP635" s="26">
        <v>0</v>
      </c>
      <c r="AQ635" s="26">
        <v>0</v>
      </c>
      <c r="AR635" s="26">
        <v>0</v>
      </c>
      <c r="AS635" s="26">
        <v>0</v>
      </c>
      <c r="AT635" s="26">
        <v>0</v>
      </c>
      <c r="AU635" s="26">
        <v>0</v>
      </c>
      <c r="AV635" s="26">
        <v>0</v>
      </c>
      <c r="AW635" s="26">
        <v>0</v>
      </c>
      <c r="AX635" s="26">
        <v>0</v>
      </c>
      <c r="AY635" s="26">
        <v>0</v>
      </c>
      <c r="AZ635" s="26">
        <v>0</v>
      </c>
      <c r="BA635" s="26">
        <v>0</v>
      </c>
      <c r="BB635" s="26">
        <v>0</v>
      </c>
      <c r="BC635" s="26">
        <v>0</v>
      </c>
      <c r="BD635" s="26">
        <v>0</v>
      </c>
      <c r="BE635" s="26">
        <v>0</v>
      </c>
      <c r="BF635" s="26">
        <v>0</v>
      </c>
      <c r="BG635" s="26">
        <v>0</v>
      </c>
      <c r="BH635" s="26">
        <v>0</v>
      </c>
      <c r="BI635" s="26">
        <v>0</v>
      </c>
      <c r="BJ635" s="26">
        <v>0</v>
      </c>
      <c r="BK635" s="26">
        <v>0</v>
      </c>
      <c r="BL635" s="26">
        <v>0</v>
      </c>
      <c r="BM635" s="26">
        <v>0</v>
      </c>
      <c r="BN635" s="26">
        <v>0</v>
      </c>
      <c r="BO635" s="26">
        <v>0</v>
      </c>
      <c r="BP635" s="26">
        <v>0</v>
      </c>
      <c r="BQ635" s="26"/>
      <c r="BR635" s="26"/>
      <c r="BS635" s="26"/>
      <c r="BT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</row>
    <row r="636" spans="1:85" hidden="1" outlineLevel="2" x14ac:dyDescent="0.25">
      <c r="A636" s="103" t="s">
        <v>1753</v>
      </c>
      <c r="B636" s="103">
        <f t="shared" si="104"/>
        <v>4</v>
      </c>
      <c r="C636" s="103" t="s">
        <v>1075</v>
      </c>
      <c r="D636" s="103" t="s">
        <v>1076</v>
      </c>
      <c r="E636" s="104">
        <f t="shared" si="94"/>
        <v>0</v>
      </c>
      <c r="F636" s="104">
        <f t="shared" si="95"/>
        <v>0</v>
      </c>
      <c r="G636" s="104">
        <f t="shared" si="96"/>
        <v>0</v>
      </c>
      <c r="H636" s="104">
        <f t="shared" si="97"/>
        <v>0</v>
      </c>
      <c r="I636" s="104">
        <f t="shared" si="98"/>
        <v>0</v>
      </c>
      <c r="J636" s="104">
        <f t="shared" si="99"/>
        <v>0</v>
      </c>
      <c r="K636" s="104">
        <f t="shared" si="100"/>
        <v>0</v>
      </c>
      <c r="L636" s="150"/>
      <c r="M636" s="104">
        <v>0</v>
      </c>
      <c r="N636" s="104">
        <v>0</v>
      </c>
      <c r="O636" s="104">
        <v>0</v>
      </c>
      <c r="P636" s="104">
        <v>0</v>
      </c>
      <c r="Q636" s="104">
        <v>0</v>
      </c>
      <c r="R636" s="104">
        <v>0</v>
      </c>
      <c r="S636" s="104">
        <v>0</v>
      </c>
      <c r="T636" s="104">
        <v>0</v>
      </c>
      <c r="U636" s="104">
        <v>0</v>
      </c>
      <c r="V636" s="104">
        <v>0</v>
      </c>
      <c r="W636" s="104">
        <v>0</v>
      </c>
      <c r="X636" s="104">
        <v>0</v>
      </c>
      <c r="Y636" s="104">
        <v>0</v>
      </c>
      <c r="Z636" s="104">
        <v>0</v>
      </c>
      <c r="AA636" s="104">
        <v>0</v>
      </c>
      <c r="AB636" s="104">
        <v>0</v>
      </c>
      <c r="AC636" s="104">
        <v>0</v>
      </c>
      <c r="AD636" s="104">
        <v>0</v>
      </c>
      <c r="AE636" s="104">
        <v>0</v>
      </c>
      <c r="AF636" s="104">
        <v>0</v>
      </c>
      <c r="AG636" s="104">
        <v>0</v>
      </c>
      <c r="AH636" s="104">
        <v>0</v>
      </c>
      <c r="AI636" s="104">
        <v>0</v>
      </c>
      <c r="AJ636" s="104">
        <v>0</v>
      </c>
      <c r="AK636" s="104">
        <v>0</v>
      </c>
      <c r="AL636" s="104">
        <v>0</v>
      </c>
      <c r="AM636" s="104">
        <v>0</v>
      </c>
      <c r="AN636" s="104">
        <v>0</v>
      </c>
      <c r="AO636" s="104">
        <v>0</v>
      </c>
      <c r="AP636" s="104">
        <v>0</v>
      </c>
      <c r="AQ636" s="104">
        <v>0</v>
      </c>
      <c r="AR636" s="104">
        <v>0</v>
      </c>
      <c r="AS636" s="104">
        <v>0</v>
      </c>
      <c r="AT636" s="104">
        <v>0</v>
      </c>
      <c r="AU636" s="104">
        <v>0</v>
      </c>
      <c r="AV636" s="104">
        <v>0</v>
      </c>
      <c r="AW636" s="104">
        <v>0</v>
      </c>
      <c r="AX636" s="104">
        <v>0</v>
      </c>
      <c r="AY636" s="104">
        <v>0</v>
      </c>
      <c r="AZ636" s="104">
        <v>0</v>
      </c>
      <c r="BA636" s="104">
        <v>0</v>
      </c>
      <c r="BB636" s="104">
        <v>0</v>
      </c>
      <c r="BC636" s="104">
        <v>0</v>
      </c>
      <c r="BD636" s="104">
        <v>0</v>
      </c>
      <c r="BE636" s="104">
        <v>0</v>
      </c>
      <c r="BF636" s="104">
        <v>0</v>
      </c>
      <c r="BG636" s="104">
        <v>0</v>
      </c>
      <c r="BH636" s="104">
        <v>0</v>
      </c>
      <c r="BI636" s="104">
        <v>0</v>
      </c>
      <c r="BJ636" s="104">
        <v>0</v>
      </c>
      <c r="BK636" s="104">
        <v>0</v>
      </c>
      <c r="BL636" s="104">
        <v>0</v>
      </c>
      <c r="BM636" s="104">
        <v>0</v>
      </c>
      <c r="BN636" s="104">
        <v>0</v>
      </c>
      <c r="BO636" s="104">
        <v>0</v>
      </c>
      <c r="BP636" s="104">
        <v>0</v>
      </c>
      <c r="BQ636" s="104"/>
      <c r="BR636" s="104"/>
      <c r="BS636" s="104"/>
      <c r="BT636" s="104"/>
      <c r="BV636" s="144"/>
      <c r="BW636" s="144"/>
      <c r="BX636" s="144"/>
      <c r="BY636" s="144"/>
      <c r="BZ636" s="144"/>
      <c r="CA636" s="144"/>
      <c r="CB636" s="144"/>
      <c r="CC636" s="144"/>
      <c r="CD636" s="144"/>
      <c r="CE636" s="144"/>
      <c r="CF636" s="144"/>
      <c r="CG636" s="144"/>
    </row>
    <row r="637" spans="1:85" hidden="1" outlineLevel="2" x14ac:dyDescent="0.25">
      <c r="A637" s="105" t="s">
        <v>1753</v>
      </c>
      <c r="B637" s="105">
        <f t="shared" si="104"/>
        <v>6</v>
      </c>
      <c r="C637" s="105" t="s">
        <v>1077</v>
      </c>
      <c r="D637" s="105" t="s">
        <v>516</v>
      </c>
      <c r="E637" s="26">
        <f t="shared" si="94"/>
        <v>-229439754</v>
      </c>
      <c r="F637" s="26">
        <f t="shared" si="95"/>
        <v>0</v>
      </c>
      <c r="G637" s="26">
        <f t="shared" si="96"/>
        <v>0</v>
      </c>
      <c r="H637" s="26">
        <f t="shared" si="97"/>
        <v>0</v>
      </c>
      <c r="I637" s="26">
        <f t="shared" si="98"/>
        <v>0</v>
      </c>
      <c r="J637" s="26">
        <f t="shared" si="99"/>
        <v>0</v>
      </c>
      <c r="K637" s="26">
        <f t="shared" si="100"/>
        <v>0</v>
      </c>
      <c r="L637" s="150"/>
      <c r="M637" s="26">
        <v>0</v>
      </c>
      <c r="N637" s="26">
        <v>0</v>
      </c>
      <c r="O637" s="26">
        <v>0</v>
      </c>
      <c r="P637" s="26">
        <v>0</v>
      </c>
      <c r="Q637" s="26">
        <v>0</v>
      </c>
      <c r="R637" s="26">
        <v>0</v>
      </c>
      <c r="S637" s="26">
        <v>0</v>
      </c>
      <c r="T637" s="26">
        <v>0</v>
      </c>
      <c r="U637" s="26">
        <v>0</v>
      </c>
      <c r="V637" s="26">
        <v>0</v>
      </c>
      <c r="W637" s="26">
        <v>-229439754</v>
      </c>
      <c r="X637" s="26">
        <v>0</v>
      </c>
      <c r="Y637" s="26">
        <v>0</v>
      </c>
      <c r="Z637" s="26">
        <v>0</v>
      </c>
      <c r="AA637" s="26">
        <v>0</v>
      </c>
      <c r="AB637" s="26">
        <v>0</v>
      </c>
      <c r="AC637" s="26">
        <v>0</v>
      </c>
      <c r="AD637" s="26">
        <v>0</v>
      </c>
      <c r="AE637" s="26">
        <v>0</v>
      </c>
      <c r="AF637" s="26">
        <v>0</v>
      </c>
      <c r="AG637" s="26">
        <v>0</v>
      </c>
      <c r="AH637" s="26">
        <v>0</v>
      </c>
      <c r="AI637" s="26">
        <v>0</v>
      </c>
      <c r="AJ637" s="26">
        <v>0</v>
      </c>
      <c r="AK637" s="26">
        <v>0</v>
      </c>
      <c r="AL637" s="26">
        <v>0</v>
      </c>
      <c r="AM637" s="26">
        <v>0</v>
      </c>
      <c r="AN637" s="26">
        <v>0</v>
      </c>
      <c r="AO637" s="26">
        <v>0</v>
      </c>
      <c r="AP637" s="26">
        <v>0</v>
      </c>
      <c r="AQ637" s="26">
        <v>0</v>
      </c>
      <c r="AR637" s="26">
        <v>0</v>
      </c>
      <c r="AS637" s="26">
        <v>0</v>
      </c>
      <c r="AT637" s="26">
        <v>0</v>
      </c>
      <c r="AU637" s="26">
        <v>0</v>
      </c>
      <c r="AV637" s="26">
        <v>0</v>
      </c>
      <c r="AW637" s="26">
        <v>0</v>
      </c>
      <c r="AX637" s="26">
        <v>0</v>
      </c>
      <c r="AY637" s="26">
        <v>0</v>
      </c>
      <c r="AZ637" s="26">
        <v>0</v>
      </c>
      <c r="BA637" s="26">
        <v>0</v>
      </c>
      <c r="BB637" s="26">
        <v>0</v>
      </c>
      <c r="BC637" s="26">
        <v>0</v>
      </c>
      <c r="BD637" s="26">
        <v>0</v>
      </c>
      <c r="BE637" s="26">
        <v>0</v>
      </c>
      <c r="BF637" s="26">
        <v>0</v>
      </c>
      <c r="BG637" s="26">
        <v>0</v>
      </c>
      <c r="BH637" s="26">
        <v>0</v>
      </c>
      <c r="BI637" s="26">
        <v>0</v>
      </c>
      <c r="BJ637" s="26">
        <v>0</v>
      </c>
      <c r="BK637" s="26">
        <v>0</v>
      </c>
      <c r="BL637" s="26">
        <v>0</v>
      </c>
      <c r="BM637" s="26">
        <v>0</v>
      </c>
      <c r="BN637" s="26">
        <v>0</v>
      </c>
      <c r="BO637" s="26">
        <v>0</v>
      </c>
      <c r="BP637" s="26">
        <v>0</v>
      </c>
      <c r="BQ637" s="26"/>
      <c r="BR637" s="26"/>
      <c r="BS637" s="26"/>
      <c r="BT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</row>
    <row r="638" spans="1:85" hidden="1" outlineLevel="2" x14ac:dyDescent="0.25">
      <c r="A638" s="103" t="s">
        <v>1755</v>
      </c>
      <c r="B638" s="103">
        <f t="shared" si="104"/>
        <v>4</v>
      </c>
      <c r="C638" s="103" t="s">
        <v>1078</v>
      </c>
      <c r="D638" s="103" t="s">
        <v>1079</v>
      </c>
      <c r="E638" s="104">
        <f t="shared" si="94"/>
        <v>-1487223922</v>
      </c>
      <c r="F638" s="104">
        <f t="shared" si="95"/>
        <v>-188978917</v>
      </c>
      <c r="G638" s="104">
        <f t="shared" si="96"/>
        <v>-332122381</v>
      </c>
      <c r="H638" s="104">
        <f t="shared" si="97"/>
        <v>-210100331.87</v>
      </c>
      <c r="I638" s="104">
        <f t="shared" si="98"/>
        <v>-123216163</v>
      </c>
      <c r="J638" s="104">
        <f t="shared" si="99"/>
        <v>-25676337</v>
      </c>
      <c r="K638" s="104">
        <f t="shared" si="100"/>
        <v>-66600000</v>
      </c>
      <c r="L638" s="150"/>
      <c r="M638" s="104">
        <v>-12374794</v>
      </c>
      <c r="N638" s="104">
        <v>-36182475</v>
      </c>
      <c r="O638" s="104">
        <v>-1099820322</v>
      </c>
      <c r="P638" s="104">
        <v>-11630588</v>
      </c>
      <c r="Q638" s="104">
        <v>-15176838</v>
      </c>
      <c r="R638" s="104">
        <v>-11087962</v>
      </c>
      <c r="S638" s="104">
        <v>-18248736</v>
      </c>
      <c r="T638" s="104">
        <v>-16803960</v>
      </c>
      <c r="U638" s="104">
        <v>-26521851</v>
      </c>
      <c r="V638" s="104">
        <v>-168933506</v>
      </c>
      <c r="W638" s="104">
        <v>-25199620</v>
      </c>
      <c r="X638" s="104">
        <v>-45243270</v>
      </c>
      <c r="Y638" s="104">
        <v>-13087930</v>
      </c>
      <c r="Z638" s="104">
        <v>-7237892</v>
      </c>
      <c r="AA638" s="104">
        <v>-15545983</v>
      </c>
      <c r="AB638" s="104">
        <v>-48827876</v>
      </c>
      <c r="AC638" s="104">
        <v>-88629618</v>
      </c>
      <c r="AD638" s="104">
        <v>1949599</v>
      </c>
      <c r="AE638" s="104">
        <v>-4084771</v>
      </c>
      <c r="AF638" s="104">
        <v>-1269280</v>
      </c>
      <c r="AG638" s="104">
        <v>-4298131</v>
      </c>
      <c r="AH638" s="104">
        <v>-1644884</v>
      </c>
      <c r="AI638" s="104">
        <v>-1701158</v>
      </c>
      <c r="AJ638" s="104">
        <v>-4600993</v>
      </c>
      <c r="AK638" s="104">
        <v>-100000</v>
      </c>
      <c r="AL638" s="104">
        <v>-190000</v>
      </c>
      <c r="AM638" s="104">
        <v>-1533804</v>
      </c>
      <c r="AN638" s="104">
        <v>1008068</v>
      </c>
      <c r="AO638" s="104">
        <v>-8231154</v>
      </c>
      <c r="AP638" s="104">
        <v>-24769161</v>
      </c>
      <c r="AQ638" s="104">
        <v>-30000</v>
      </c>
      <c r="AR638" s="104">
        <v>-56975210</v>
      </c>
      <c r="AS638" s="104">
        <v>-1813280</v>
      </c>
      <c r="AT638" s="104">
        <v>0</v>
      </c>
      <c r="AU638" s="104">
        <v>-4474980</v>
      </c>
      <c r="AV638" s="104">
        <v>-235012860</v>
      </c>
      <c r="AW638" s="104">
        <v>-1355802</v>
      </c>
      <c r="AX638" s="104">
        <v>-3145977</v>
      </c>
      <c r="AY638" s="104">
        <v>-571000</v>
      </c>
      <c r="AZ638" s="104">
        <v>-7763379</v>
      </c>
      <c r="BA638" s="104">
        <v>-444675</v>
      </c>
      <c r="BB638" s="104">
        <v>-15177746</v>
      </c>
      <c r="BC638" s="104">
        <v>-94486584</v>
      </c>
      <c r="BD638" s="104">
        <v>-271000</v>
      </c>
      <c r="BE638" s="104">
        <v>-6598804</v>
      </c>
      <c r="BF638" s="104">
        <v>-3801136</v>
      </c>
      <c r="BG638" s="104">
        <v>-8208073</v>
      </c>
      <c r="BH638" s="104">
        <v>-68276155.870000005</v>
      </c>
      <c r="BI638" s="104">
        <v>-1116594</v>
      </c>
      <c r="BJ638" s="104">
        <v>-20000</v>
      </c>
      <c r="BK638" s="104">
        <v>-5044936</v>
      </c>
      <c r="BL638" s="104">
        <v>-8113913</v>
      </c>
      <c r="BM638" s="104">
        <v>-255535</v>
      </c>
      <c r="BN638" s="104">
        <v>-2194107</v>
      </c>
      <c r="BO638" s="104">
        <v>-8132657</v>
      </c>
      <c r="BP638" s="104">
        <v>-798595</v>
      </c>
      <c r="BQ638" s="104"/>
      <c r="BR638" s="104"/>
      <c r="BS638" s="104"/>
      <c r="BT638" s="104"/>
      <c r="BU638" s="24" t="s">
        <v>2007</v>
      </c>
      <c r="BV638" s="144">
        <f t="shared" ref="BV638:CG638" si="110">SUM(BV639:BV645)</f>
        <v>-5550000</v>
      </c>
      <c r="BW638" s="144">
        <f t="shared" si="110"/>
        <v>-5550000</v>
      </c>
      <c r="BX638" s="144">
        <f t="shared" si="110"/>
        <v>-5550000</v>
      </c>
      <c r="BY638" s="144">
        <f t="shared" si="110"/>
        <v>-5550000</v>
      </c>
      <c r="BZ638" s="144">
        <f t="shared" si="110"/>
        <v>-5550000</v>
      </c>
      <c r="CA638" s="144">
        <f t="shared" si="110"/>
        <v>-5550000</v>
      </c>
      <c r="CB638" s="144">
        <f t="shared" si="110"/>
        <v>-5550000</v>
      </c>
      <c r="CC638" s="144">
        <f t="shared" si="110"/>
        <v>-5550000</v>
      </c>
      <c r="CD638" s="144">
        <f t="shared" si="110"/>
        <v>-5550000</v>
      </c>
      <c r="CE638" s="144">
        <f t="shared" si="110"/>
        <v>-5550000</v>
      </c>
      <c r="CF638" s="144">
        <f t="shared" si="110"/>
        <v>-5550000</v>
      </c>
      <c r="CG638" s="144">
        <f t="shared" si="110"/>
        <v>-5550000</v>
      </c>
    </row>
    <row r="639" spans="1:85" hidden="1" outlineLevel="2" x14ac:dyDescent="0.25">
      <c r="A639" s="105" t="s">
        <v>1755</v>
      </c>
      <c r="B639" s="105">
        <f t="shared" si="104"/>
        <v>6</v>
      </c>
      <c r="C639" s="105" t="s">
        <v>1080</v>
      </c>
      <c r="D639" s="105" t="s">
        <v>1081</v>
      </c>
      <c r="E639" s="26">
        <f t="shared" si="94"/>
        <v>0</v>
      </c>
      <c r="F639" s="26">
        <f t="shared" si="95"/>
        <v>0</v>
      </c>
      <c r="G639" s="26">
        <f t="shared" si="96"/>
        <v>0</v>
      </c>
      <c r="H639" s="26">
        <f t="shared" si="97"/>
        <v>0</v>
      </c>
      <c r="I639" s="26">
        <f t="shared" si="98"/>
        <v>0</v>
      </c>
      <c r="J639" s="26">
        <f t="shared" si="99"/>
        <v>0</v>
      </c>
      <c r="K639" s="26">
        <f t="shared" si="100"/>
        <v>0</v>
      </c>
      <c r="L639" s="150"/>
      <c r="M639" s="26">
        <v>0</v>
      </c>
      <c r="N639" s="26">
        <v>0</v>
      </c>
      <c r="O639" s="26">
        <v>0</v>
      </c>
      <c r="P639" s="26">
        <v>0</v>
      </c>
      <c r="Q639" s="26">
        <v>0</v>
      </c>
      <c r="R639" s="26">
        <v>0</v>
      </c>
      <c r="S639" s="26">
        <v>0</v>
      </c>
      <c r="T639" s="26">
        <v>0</v>
      </c>
      <c r="U639" s="26">
        <v>0</v>
      </c>
      <c r="V639" s="26">
        <v>0</v>
      </c>
      <c r="W639" s="26">
        <v>0</v>
      </c>
      <c r="X639" s="26">
        <v>0</v>
      </c>
      <c r="Y639" s="26">
        <v>0</v>
      </c>
      <c r="Z639" s="26">
        <v>0</v>
      </c>
      <c r="AA639" s="26">
        <v>0</v>
      </c>
      <c r="AB639" s="26">
        <v>0</v>
      </c>
      <c r="AC639" s="26">
        <v>0</v>
      </c>
      <c r="AD639" s="26">
        <v>0</v>
      </c>
      <c r="AE639" s="26">
        <v>0</v>
      </c>
      <c r="AF639" s="26">
        <v>0</v>
      </c>
      <c r="AG639" s="26">
        <v>0</v>
      </c>
      <c r="AH639" s="26">
        <v>0</v>
      </c>
      <c r="AI639" s="26">
        <v>0</v>
      </c>
      <c r="AJ639" s="26">
        <v>0</v>
      </c>
      <c r="AK639" s="26">
        <v>0</v>
      </c>
      <c r="AL639" s="26">
        <v>0</v>
      </c>
      <c r="AM639" s="26">
        <v>0</v>
      </c>
      <c r="AN639" s="26">
        <v>0</v>
      </c>
      <c r="AO639" s="26">
        <v>0</v>
      </c>
      <c r="AP639" s="26">
        <v>0</v>
      </c>
      <c r="AQ639" s="26">
        <v>0</v>
      </c>
      <c r="AR639" s="26">
        <v>0</v>
      </c>
      <c r="AS639" s="26">
        <v>0</v>
      </c>
      <c r="AT639" s="26">
        <v>0</v>
      </c>
      <c r="AU639" s="26">
        <v>0</v>
      </c>
      <c r="AV639" s="26">
        <v>0</v>
      </c>
      <c r="AW639" s="26">
        <v>0</v>
      </c>
      <c r="AX639" s="26">
        <v>0</v>
      </c>
      <c r="AY639" s="26">
        <v>0</v>
      </c>
      <c r="AZ639" s="26">
        <v>0</v>
      </c>
      <c r="BA639" s="26">
        <v>0</v>
      </c>
      <c r="BB639" s="26">
        <v>0</v>
      </c>
      <c r="BC639" s="26">
        <v>0</v>
      </c>
      <c r="BD639" s="26">
        <v>0</v>
      </c>
      <c r="BE639" s="26">
        <v>0</v>
      </c>
      <c r="BF639" s="26">
        <v>0</v>
      </c>
      <c r="BG639" s="26">
        <v>0</v>
      </c>
      <c r="BH639" s="26">
        <v>0</v>
      </c>
      <c r="BI639" s="26">
        <v>0</v>
      </c>
      <c r="BJ639" s="26">
        <v>0</v>
      </c>
      <c r="BK639" s="26">
        <v>0</v>
      </c>
      <c r="BL639" s="26">
        <v>0</v>
      </c>
      <c r="BM639" s="26">
        <v>0</v>
      </c>
      <c r="BN639" s="26">
        <v>0</v>
      </c>
      <c r="BO639" s="26">
        <v>0</v>
      </c>
      <c r="BP639" s="26">
        <v>0</v>
      </c>
      <c r="BQ639" s="26"/>
      <c r="BR639" s="26"/>
      <c r="BS639" s="26"/>
      <c r="BT639" s="26"/>
      <c r="BV639" s="26">
        <f>($H639/12)*(1+'Parámetros PPTO'!$B$3)</f>
        <v>0</v>
      </c>
      <c r="BW639" s="26">
        <f>($H639/12)*(1+'Parámetros PPTO'!$B$3)</f>
        <v>0</v>
      </c>
      <c r="BX639" s="26">
        <f>($H639/12)*(1+'Parámetros PPTO'!$B$3)</f>
        <v>0</v>
      </c>
      <c r="BY639" s="26">
        <f>($H639/12)*(1+'Parámetros PPTO'!$B$3)</f>
        <v>0</v>
      </c>
      <c r="BZ639" s="26">
        <f>($H639/12)*(1+'Parámetros PPTO'!$B$3)</f>
        <v>0</v>
      </c>
      <c r="CA639" s="26">
        <f>($H639/12)*(1+'Parámetros PPTO'!$B$3)</f>
        <v>0</v>
      </c>
      <c r="CB639" s="26">
        <f>($H639/12)*(1+'Parámetros PPTO'!$B$3)</f>
        <v>0</v>
      </c>
      <c r="CC639" s="26">
        <f>($H639/12)*(1+'Parámetros PPTO'!$B$3)</f>
        <v>0</v>
      </c>
      <c r="CD639" s="26">
        <f>($H639/12)*(1+'Parámetros PPTO'!$B$3)</f>
        <v>0</v>
      </c>
      <c r="CE639" s="26">
        <f>($H639/12)*(1+'Parámetros PPTO'!$B$3)</f>
        <v>0</v>
      </c>
      <c r="CF639" s="26">
        <f>($H639/12)*(1+'Parámetros PPTO'!$B$3)</f>
        <v>0</v>
      </c>
      <c r="CG639" s="26">
        <f>($H639/12)*(1+'Parámetros PPTO'!$B$3)</f>
        <v>0</v>
      </c>
    </row>
    <row r="640" spans="1:85" hidden="1" outlineLevel="2" x14ac:dyDescent="0.25">
      <c r="A640" s="105" t="s">
        <v>1755</v>
      </c>
      <c r="B640" s="105">
        <f t="shared" si="104"/>
        <v>6</v>
      </c>
      <c r="C640" s="105" t="s">
        <v>1082</v>
      </c>
      <c r="D640" s="105" t="s">
        <v>1083</v>
      </c>
      <c r="E640" s="26">
        <f t="shared" si="94"/>
        <v>0</v>
      </c>
      <c r="F640" s="26">
        <f t="shared" si="95"/>
        <v>0</v>
      </c>
      <c r="G640" s="26">
        <f t="shared" si="96"/>
        <v>0</v>
      </c>
      <c r="H640" s="26">
        <f t="shared" si="97"/>
        <v>0</v>
      </c>
      <c r="I640" s="26">
        <f t="shared" si="98"/>
        <v>0</v>
      </c>
      <c r="J640" s="26">
        <f t="shared" si="99"/>
        <v>0</v>
      </c>
      <c r="K640" s="26">
        <f t="shared" si="100"/>
        <v>0</v>
      </c>
      <c r="L640" s="150"/>
      <c r="M640" s="26">
        <v>0</v>
      </c>
      <c r="N640" s="26">
        <v>0</v>
      </c>
      <c r="O640" s="26">
        <v>0</v>
      </c>
      <c r="P640" s="26">
        <v>0</v>
      </c>
      <c r="Q640" s="26">
        <v>0</v>
      </c>
      <c r="R640" s="26">
        <v>0</v>
      </c>
      <c r="S640" s="26">
        <v>0</v>
      </c>
      <c r="T640" s="26">
        <v>0</v>
      </c>
      <c r="U640" s="26">
        <v>0</v>
      </c>
      <c r="V640" s="26">
        <v>0</v>
      </c>
      <c r="W640" s="26">
        <v>0</v>
      </c>
      <c r="X640" s="26">
        <v>0</v>
      </c>
      <c r="Y640" s="26">
        <v>0</v>
      </c>
      <c r="Z640" s="26">
        <v>0</v>
      </c>
      <c r="AA640" s="26">
        <v>0</v>
      </c>
      <c r="AB640" s="26">
        <v>0</v>
      </c>
      <c r="AC640" s="26">
        <v>0</v>
      </c>
      <c r="AD640" s="26">
        <v>0</v>
      </c>
      <c r="AE640" s="26">
        <v>0</v>
      </c>
      <c r="AF640" s="26">
        <v>0</v>
      </c>
      <c r="AG640" s="26">
        <v>0</v>
      </c>
      <c r="AH640" s="26">
        <v>0</v>
      </c>
      <c r="AI640" s="26">
        <v>0</v>
      </c>
      <c r="AJ640" s="26">
        <v>0</v>
      </c>
      <c r="AK640" s="26">
        <v>0</v>
      </c>
      <c r="AL640" s="26">
        <v>0</v>
      </c>
      <c r="AM640" s="26">
        <v>0</v>
      </c>
      <c r="AN640" s="26">
        <v>0</v>
      </c>
      <c r="AO640" s="26">
        <v>0</v>
      </c>
      <c r="AP640" s="26">
        <v>0</v>
      </c>
      <c r="AQ640" s="26">
        <v>0</v>
      </c>
      <c r="AR640" s="26">
        <v>0</v>
      </c>
      <c r="AS640" s="26">
        <v>0</v>
      </c>
      <c r="AT640" s="26">
        <v>0</v>
      </c>
      <c r="AU640" s="26">
        <v>0</v>
      </c>
      <c r="AV640" s="26">
        <v>0</v>
      </c>
      <c r="AW640" s="26">
        <v>0</v>
      </c>
      <c r="AX640" s="26">
        <v>0</v>
      </c>
      <c r="AY640" s="26">
        <v>0</v>
      </c>
      <c r="AZ640" s="26">
        <v>0</v>
      </c>
      <c r="BA640" s="26">
        <v>0</v>
      </c>
      <c r="BB640" s="26">
        <v>0</v>
      </c>
      <c r="BC640" s="26">
        <v>0</v>
      </c>
      <c r="BD640" s="26">
        <v>0</v>
      </c>
      <c r="BE640" s="26">
        <v>0</v>
      </c>
      <c r="BF640" s="26">
        <v>0</v>
      </c>
      <c r="BG640" s="26">
        <v>0</v>
      </c>
      <c r="BH640" s="26">
        <v>0</v>
      </c>
      <c r="BI640" s="26">
        <v>0</v>
      </c>
      <c r="BJ640" s="26">
        <v>0</v>
      </c>
      <c r="BK640" s="26">
        <v>0</v>
      </c>
      <c r="BL640" s="26">
        <v>0</v>
      </c>
      <c r="BM640" s="26">
        <v>0</v>
      </c>
      <c r="BN640" s="26">
        <v>0</v>
      </c>
      <c r="BO640" s="26">
        <v>0</v>
      </c>
      <c r="BP640" s="26">
        <v>0</v>
      </c>
      <c r="BQ640" s="26"/>
      <c r="BR640" s="26"/>
      <c r="BS640" s="26"/>
      <c r="BT640" s="26"/>
      <c r="BV640" s="26">
        <f>($H640/12)*(1+'Parámetros PPTO'!$B$3)</f>
        <v>0</v>
      </c>
      <c r="BW640" s="26">
        <f>($H640/12)*(1+'Parámetros PPTO'!$B$3)</f>
        <v>0</v>
      </c>
      <c r="BX640" s="26">
        <f>($H640/12)*(1+'Parámetros PPTO'!$B$3)</f>
        <v>0</v>
      </c>
      <c r="BY640" s="26">
        <f>($H640/12)*(1+'Parámetros PPTO'!$B$3)</f>
        <v>0</v>
      </c>
      <c r="BZ640" s="26">
        <f>($H640/12)*(1+'Parámetros PPTO'!$B$3)</f>
        <v>0</v>
      </c>
      <c r="CA640" s="26">
        <f>($H640/12)*(1+'Parámetros PPTO'!$B$3)</f>
        <v>0</v>
      </c>
      <c r="CB640" s="26">
        <f>($H640/12)*(1+'Parámetros PPTO'!$B$3)</f>
        <v>0</v>
      </c>
      <c r="CC640" s="26">
        <f>($H640/12)*(1+'Parámetros PPTO'!$B$3)</f>
        <v>0</v>
      </c>
      <c r="CD640" s="26">
        <f>($H640/12)*(1+'Parámetros PPTO'!$B$3)</f>
        <v>0</v>
      </c>
      <c r="CE640" s="26">
        <f>($H640/12)*(1+'Parámetros PPTO'!$B$3)</f>
        <v>0</v>
      </c>
      <c r="CF640" s="26">
        <f>($H640/12)*(1+'Parámetros PPTO'!$B$3)</f>
        <v>0</v>
      </c>
      <c r="CG640" s="26">
        <f>($H640/12)*(1+'Parámetros PPTO'!$B$3)</f>
        <v>0</v>
      </c>
    </row>
    <row r="641" spans="1:86" hidden="1" outlineLevel="2" x14ac:dyDescent="0.25">
      <c r="A641" s="105" t="s">
        <v>1755</v>
      </c>
      <c r="B641" s="105">
        <f t="shared" si="104"/>
        <v>6</v>
      </c>
      <c r="C641" s="105" t="s">
        <v>1084</v>
      </c>
      <c r="D641" s="105" t="s">
        <v>1085</v>
      </c>
      <c r="E641" s="26">
        <f t="shared" si="94"/>
        <v>0</v>
      </c>
      <c r="F641" s="26">
        <f t="shared" si="95"/>
        <v>0</v>
      </c>
      <c r="G641" s="26">
        <f t="shared" si="96"/>
        <v>-305215855</v>
      </c>
      <c r="H641" s="26">
        <f t="shared" si="97"/>
        <v>-22659839</v>
      </c>
      <c r="I641" s="26">
        <f t="shared" si="98"/>
        <v>-6271954</v>
      </c>
      <c r="J641" s="26">
        <f t="shared" si="99"/>
        <v>0</v>
      </c>
      <c r="K641" s="26">
        <f t="shared" si="100"/>
        <v>-18000000</v>
      </c>
      <c r="L641" s="150"/>
      <c r="M641" s="26">
        <v>0</v>
      </c>
      <c r="N641" s="26">
        <v>0</v>
      </c>
      <c r="O641" s="26">
        <v>0</v>
      </c>
      <c r="P641" s="26">
        <v>0</v>
      </c>
      <c r="Q641" s="26">
        <v>0</v>
      </c>
      <c r="R641" s="26">
        <v>0</v>
      </c>
      <c r="S641" s="26">
        <v>0</v>
      </c>
      <c r="T641" s="26">
        <v>0</v>
      </c>
      <c r="U641" s="26">
        <v>0</v>
      </c>
      <c r="V641" s="26">
        <v>0</v>
      </c>
      <c r="W641" s="26">
        <v>0</v>
      </c>
      <c r="X641" s="26">
        <v>0</v>
      </c>
      <c r="Y641" s="26">
        <v>0</v>
      </c>
      <c r="Z641" s="26">
        <v>0</v>
      </c>
      <c r="AA641" s="26">
        <v>0</v>
      </c>
      <c r="AB641" s="26">
        <v>0</v>
      </c>
      <c r="AC641" s="26">
        <v>0</v>
      </c>
      <c r="AD641" s="26">
        <v>0</v>
      </c>
      <c r="AE641" s="26">
        <v>0</v>
      </c>
      <c r="AF641" s="26">
        <v>0</v>
      </c>
      <c r="AG641" s="26">
        <v>0</v>
      </c>
      <c r="AH641" s="26">
        <v>0</v>
      </c>
      <c r="AI641" s="26">
        <v>0</v>
      </c>
      <c r="AJ641" s="26">
        <v>0</v>
      </c>
      <c r="AK641" s="26">
        <v>0</v>
      </c>
      <c r="AL641" s="26">
        <v>0</v>
      </c>
      <c r="AM641" s="26">
        <v>0</v>
      </c>
      <c r="AN641" s="26">
        <v>0</v>
      </c>
      <c r="AO641" s="26">
        <v>0</v>
      </c>
      <c r="AP641" s="26">
        <v>-24485772</v>
      </c>
      <c r="AQ641" s="26">
        <v>0</v>
      </c>
      <c r="AR641" s="26">
        <v>-53906676</v>
      </c>
      <c r="AS641" s="26">
        <v>0</v>
      </c>
      <c r="AT641" s="26">
        <v>0</v>
      </c>
      <c r="AU641" s="26">
        <v>0</v>
      </c>
      <c r="AV641" s="26">
        <v>-226823407</v>
      </c>
      <c r="AW641" s="26">
        <v>0</v>
      </c>
      <c r="AX641" s="26">
        <v>-3135977</v>
      </c>
      <c r="AY641" s="26">
        <v>0</v>
      </c>
      <c r="AZ641" s="26">
        <v>-3135977</v>
      </c>
      <c r="BA641" s="26">
        <v>0</v>
      </c>
      <c r="BB641" s="26">
        <v>0</v>
      </c>
      <c r="BC641" s="26">
        <v>0</v>
      </c>
      <c r="BD641" s="26">
        <v>0</v>
      </c>
      <c r="BE641" s="26">
        <v>-5805754</v>
      </c>
      <c r="BF641" s="26">
        <v>-3369077</v>
      </c>
      <c r="BG641" s="26">
        <v>-7213054</v>
      </c>
      <c r="BH641" s="26">
        <v>0</v>
      </c>
      <c r="BI641" s="26">
        <v>0</v>
      </c>
      <c r="BJ641" s="26">
        <v>0</v>
      </c>
      <c r="BK641" s="26">
        <v>0</v>
      </c>
      <c r="BL641" s="26">
        <v>0</v>
      </c>
      <c r="BM641" s="26">
        <v>0</v>
      </c>
      <c r="BN641" s="26">
        <v>0</v>
      </c>
      <c r="BO641" s="26">
        <v>0</v>
      </c>
      <c r="BP641" s="26">
        <v>0</v>
      </c>
      <c r="BQ641" s="26"/>
      <c r="BR641" s="26"/>
      <c r="BS641" s="26"/>
      <c r="BT641" s="26"/>
      <c r="BV641" s="26">
        <v>-1500000</v>
      </c>
      <c r="BW641" s="26">
        <v>-1500000</v>
      </c>
      <c r="BX641" s="26">
        <v>-1500000</v>
      </c>
      <c r="BY641" s="26">
        <v>-1500000</v>
      </c>
      <c r="BZ641" s="26">
        <v>-1500000</v>
      </c>
      <c r="CA641" s="26">
        <v>-1500000</v>
      </c>
      <c r="CB641" s="26">
        <v>-1500000</v>
      </c>
      <c r="CC641" s="26">
        <v>-1500000</v>
      </c>
      <c r="CD641" s="26">
        <v>-1500000</v>
      </c>
      <c r="CE641" s="26">
        <v>-1500000</v>
      </c>
      <c r="CF641" s="26">
        <v>-1500000</v>
      </c>
      <c r="CG641" s="26">
        <v>-1500000</v>
      </c>
    </row>
    <row r="642" spans="1:86" hidden="1" outlineLevel="2" x14ac:dyDescent="0.25">
      <c r="A642" s="105" t="s">
        <v>1755</v>
      </c>
      <c r="B642" s="105">
        <f t="shared" si="104"/>
        <v>6</v>
      </c>
      <c r="C642" s="105" t="s">
        <v>1086</v>
      </c>
      <c r="D642" s="105" t="s">
        <v>1087</v>
      </c>
      <c r="E642" s="26">
        <f t="shared" si="94"/>
        <v>0</v>
      </c>
      <c r="F642" s="26">
        <f t="shared" si="95"/>
        <v>0</v>
      </c>
      <c r="G642" s="26">
        <f t="shared" si="96"/>
        <v>-334000</v>
      </c>
      <c r="H642" s="26">
        <f t="shared" si="97"/>
        <v>-790290</v>
      </c>
      <c r="I642" s="26">
        <f t="shared" si="98"/>
        <v>-571000</v>
      </c>
      <c r="J642" s="26">
        <f t="shared" si="99"/>
        <v>-2298255</v>
      </c>
      <c r="K642" s="26">
        <f t="shared" si="100"/>
        <v>-600000</v>
      </c>
      <c r="L642" s="150"/>
      <c r="M642" s="26">
        <v>0</v>
      </c>
      <c r="N642" s="26">
        <v>0</v>
      </c>
      <c r="O642" s="26">
        <v>0</v>
      </c>
      <c r="P642" s="26">
        <v>0</v>
      </c>
      <c r="Q642" s="26">
        <v>0</v>
      </c>
      <c r="R642" s="26">
        <v>0</v>
      </c>
      <c r="S642" s="26">
        <v>0</v>
      </c>
      <c r="T642" s="26">
        <v>0</v>
      </c>
      <c r="U642" s="26">
        <v>0</v>
      </c>
      <c r="V642" s="26">
        <v>0</v>
      </c>
      <c r="W642" s="26">
        <v>0</v>
      </c>
      <c r="X642" s="26">
        <v>0</v>
      </c>
      <c r="Y642" s="26">
        <v>0</v>
      </c>
      <c r="Z642" s="26">
        <v>0</v>
      </c>
      <c r="AA642" s="26">
        <v>0</v>
      </c>
      <c r="AB642" s="26">
        <v>0</v>
      </c>
      <c r="AC642" s="26">
        <v>0</v>
      </c>
      <c r="AD642" s="26">
        <v>0</v>
      </c>
      <c r="AE642" s="26">
        <v>0</v>
      </c>
      <c r="AF642" s="26">
        <v>0</v>
      </c>
      <c r="AG642" s="26">
        <v>0</v>
      </c>
      <c r="AH642" s="26">
        <v>0</v>
      </c>
      <c r="AI642" s="26">
        <v>0</v>
      </c>
      <c r="AJ642" s="26">
        <v>0</v>
      </c>
      <c r="AK642" s="26">
        <v>0</v>
      </c>
      <c r="AL642" s="26">
        <v>0</v>
      </c>
      <c r="AM642" s="26">
        <v>-334000</v>
      </c>
      <c r="AN642" s="26">
        <v>0</v>
      </c>
      <c r="AO642" s="26">
        <v>0</v>
      </c>
      <c r="AP642" s="26">
        <v>0</v>
      </c>
      <c r="AQ642" s="26">
        <v>0</v>
      </c>
      <c r="AR642" s="26">
        <v>0</v>
      </c>
      <c r="AS642" s="26">
        <v>0</v>
      </c>
      <c r="AT642" s="26">
        <v>0</v>
      </c>
      <c r="AU642" s="26">
        <v>0</v>
      </c>
      <c r="AV642" s="26">
        <v>0</v>
      </c>
      <c r="AW642" s="26">
        <v>0</v>
      </c>
      <c r="AX642" s="26">
        <v>0</v>
      </c>
      <c r="AY642" s="26">
        <v>-571000</v>
      </c>
      <c r="AZ642" s="26">
        <v>0</v>
      </c>
      <c r="BA642" s="26">
        <v>0</v>
      </c>
      <c r="BB642" s="26">
        <v>0</v>
      </c>
      <c r="BC642" s="26">
        <v>0</v>
      </c>
      <c r="BD642" s="26">
        <v>0</v>
      </c>
      <c r="BE642" s="26">
        <v>0</v>
      </c>
      <c r="BF642" s="26">
        <v>-78585</v>
      </c>
      <c r="BG642" s="26">
        <v>0</v>
      </c>
      <c r="BH642" s="26">
        <v>-140705</v>
      </c>
      <c r="BI642" s="26">
        <v>-31820</v>
      </c>
      <c r="BJ642" s="26">
        <v>0</v>
      </c>
      <c r="BK642" s="26">
        <v>-1223000</v>
      </c>
      <c r="BL642" s="26">
        <v>0</v>
      </c>
      <c r="BM642" s="26">
        <v>-225535</v>
      </c>
      <c r="BN642" s="26">
        <v>-817900</v>
      </c>
      <c r="BO642" s="26">
        <v>0</v>
      </c>
      <c r="BP642" s="26">
        <v>0</v>
      </c>
      <c r="BQ642" s="26"/>
      <c r="BR642" s="26"/>
      <c r="BS642" s="26"/>
      <c r="BT642" s="26"/>
      <c r="BV642" s="26">
        <v>-50000</v>
      </c>
      <c r="BW642" s="26">
        <v>-50000</v>
      </c>
      <c r="BX642" s="26">
        <v>-50000</v>
      </c>
      <c r="BY642" s="26">
        <v>-50000</v>
      </c>
      <c r="BZ642" s="26">
        <v>-50000</v>
      </c>
      <c r="CA642" s="26">
        <v>-50000</v>
      </c>
      <c r="CB642" s="26">
        <v>-50000</v>
      </c>
      <c r="CC642" s="26">
        <v>-50000</v>
      </c>
      <c r="CD642" s="26">
        <v>-50000</v>
      </c>
      <c r="CE642" s="26">
        <v>-50000</v>
      </c>
      <c r="CF642" s="26">
        <v>-50000</v>
      </c>
      <c r="CG642" s="26">
        <v>-50000</v>
      </c>
    </row>
    <row r="643" spans="1:86" hidden="1" outlineLevel="2" x14ac:dyDescent="0.25">
      <c r="A643" s="105" t="s">
        <v>1755</v>
      </c>
      <c r="B643" s="105">
        <f t="shared" si="104"/>
        <v>6</v>
      </c>
      <c r="C643" s="105" t="s">
        <v>1088</v>
      </c>
      <c r="D643" s="105" t="s">
        <v>1089</v>
      </c>
      <c r="E643" s="26">
        <f t="shared" si="94"/>
        <v>0</v>
      </c>
      <c r="F643" s="26">
        <f t="shared" si="95"/>
        <v>-130549000</v>
      </c>
      <c r="G643" s="26">
        <f t="shared" si="96"/>
        <v>0</v>
      </c>
      <c r="H643" s="26">
        <f t="shared" si="97"/>
        <v>-128975411.87</v>
      </c>
      <c r="I643" s="26">
        <f t="shared" si="98"/>
        <v>-64899911</v>
      </c>
      <c r="J643" s="26">
        <f t="shared" si="99"/>
        <v>-2019000</v>
      </c>
      <c r="K643" s="26">
        <f t="shared" si="100"/>
        <v>0</v>
      </c>
      <c r="L643" s="150"/>
      <c r="M643" s="26">
        <v>0</v>
      </c>
      <c r="N643" s="26">
        <v>0</v>
      </c>
      <c r="O643" s="26">
        <v>0</v>
      </c>
      <c r="P643" s="26">
        <v>0</v>
      </c>
      <c r="Q643" s="26">
        <v>0</v>
      </c>
      <c r="R643" s="26">
        <v>0</v>
      </c>
      <c r="S643" s="26">
        <v>0</v>
      </c>
      <c r="T643" s="26">
        <v>0</v>
      </c>
      <c r="U643" s="26">
        <v>0</v>
      </c>
      <c r="V643" s="26">
        <v>0</v>
      </c>
      <c r="W643" s="26">
        <v>0</v>
      </c>
      <c r="X643" s="26">
        <v>0</v>
      </c>
      <c r="Y643" s="26">
        <v>0</v>
      </c>
      <c r="Z643" s="26">
        <v>0</v>
      </c>
      <c r="AA643" s="26">
        <v>0</v>
      </c>
      <c r="AB643" s="26">
        <v>-46956000</v>
      </c>
      <c r="AC643" s="26">
        <v>-83593000</v>
      </c>
      <c r="AD643" s="26">
        <v>0</v>
      </c>
      <c r="AE643" s="26">
        <v>0</v>
      </c>
      <c r="AF643" s="26">
        <v>0</v>
      </c>
      <c r="AG643" s="26">
        <v>0</v>
      </c>
      <c r="AH643" s="26">
        <v>0</v>
      </c>
      <c r="AI643" s="26">
        <v>0</v>
      </c>
      <c r="AJ643" s="26">
        <v>0</v>
      </c>
      <c r="AK643" s="26">
        <v>0</v>
      </c>
      <c r="AL643" s="26">
        <v>0</v>
      </c>
      <c r="AM643" s="26">
        <v>0</v>
      </c>
      <c r="AN643" s="26">
        <v>0</v>
      </c>
      <c r="AO643" s="26">
        <v>0</v>
      </c>
      <c r="AP643" s="26">
        <v>0</v>
      </c>
      <c r="AQ643" s="26">
        <v>0</v>
      </c>
      <c r="AR643" s="26">
        <v>0</v>
      </c>
      <c r="AS643" s="26">
        <v>0</v>
      </c>
      <c r="AT643" s="26">
        <v>0</v>
      </c>
      <c r="AU643" s="26">
        <v>0</v>
      </c>
      <c r="AV643" s="26">
        <v>0</v>
      </c>
      <c r="AW643" s="26">
        <v>0</v>
      </c>
      <c r="AX643" s="26">
        <v>0</v>
      </c>
      <c r="AY643" s="26">
        <v>0</v>
      </c>
      <c r="AZ643" s="26">
        <v>-4056000</v>
      </c>
      <c r="BA643" s="26">
        <v>0</v>
      </c>
      <c r="BB643" s="26">
        <v>0</v>
      </c>
      <c r="BC643" s="26">
        <v>-60843911</v>
      </c>
      <c r="BD643" s="26">
        <v>0</v>
      </c>
      <c r="BE643" s="26">
        <v>0</v>
      </c>
      <c r="BF643" s="26">
        <v>0</v>
      </c>
      <c r="BG643" s="26">
        <v>0</v>
      </c>
      <c r="BH643" s="26">
        <v>-64075500.869999997</v>
      </c>
      <c r="BI643" s="26">
        <v>0</v>
      </c>
      <c r="BJ643" s="26">
        <v>0</v>
      </c>
      <c r="BK643" s="26">
        <v>-2019000</v>
      </c>
      <c r="BL643" s="26">
        <v>0</v>
      </c>
      <c r="BM643" s="26">
        <v>0</v>
      </c>
      <c r="BN643" s="26">
        <v>0</v>
      </c>
      <c r="BO643" s="26">
        <v>0</v>
      </c>
      <c r="BP643" s="26">
        <v>0</v>
      </c>
      <c r="BQ643" s="26"/>
      <c r="BR643" s="26"/>
      <c r="BS643" s="26"/>
      <c r="BT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</row>
    <row r="644" spans="1:86" hidden="1" outlineLevel="2" x14ac:dyDescent="0.25">
      <c r="A644" s="105" t="s">
        <v>1755</v>
      </c>
      <c r="B644" s="105">
        <f t="shared" si="104"/>
        <v>6</v>
      </c>
      <c r="C644" s="105" t="s">
        <v>1090</v>
      </c>
      <c r="D644" s="105" t="s">
        <v>1091</v>
      </c>
      <c r="E644" s="26">
        <f t="shared" si="94"/>
        <v>-1087201545</v>
      </c>
      <c r="F644" s="26">
        <f t="shared" si="95"/>
        <v>0</v>
      </c>
      <c r="G644" s="26">
        <f t="shared" si="96"/>
        <v>0</v>
      </c>
      <c r="H644" s="26">
        <f t="shared" si="97"/>
        <v>0</v>
      </c>
      <c r="I644" s="26">
        <f t="shared" si="98"/>
        <v>0</v>
      </c>
      <c r="J644" s="26">
        <f t="shared" si="99"/>
        <v>0</v>
      </c>
      <c r="K644" s="26">
        <f t="shared" si="100"/>
        <v>0</v>
      </c>
      <c r="L644" s="150"/>
      <c r="M644" s="26">
        <v>0</v>
      </c>
      <c r="N644" s="26">
        <v>0</v>
      </c>
      <c r="O644" s="26">
        <v>-1087201545</v>
      </c>
      <c r="P644" s="26">
        <v>0</v>
      </c>
      <c r="Q644" s="26">
        <v>0</v>
      </c>
      <c r="R644" s="26">
        <v>0</v>
      </c>
      <c r="S644" s="26">
        <v>0</v>
      </c>
      <c r="T644" s="26">
        <v>0</v>
      </c>
      <c r="U644" s="26">
        <v>0</v>
      </c>
      <c r="V644" s="26">
        <v>0</v>
      </c>
      <c r="W644" s="26">
        <v>0</v>
      </c>
      <c r="X644" s="26">
        <v>0</v>
      </c>
      <c r="Y644" s="26">
        <v>0</v>
      </c>
      <c r="Z644" s="26">
        <v>0</v>
      </c>
      <c r="AA644" s="26">
        <v>0</v>
      </c>
      <c r="AB644" s="26">
        <v>0</v>
      </c>
      <c r="AC644" s="26">
        <v>0</v>
      </c>
      <c r="AD644" s="26">
        <v>0</v>
      </c>
      <c r="AE644" s="26">
        <v>0</v>
      </c>
      <c r="AF644" s="26">
        <v>0</v>
      </c>
      <c r="AG644" s="26">
        <v>0</v>
      </c>
      <c r="AH644" s="26">
        <v>0</v>
      </c>
      <c r="AI644" s="26">
        <v>0</v>
      </c>
      <c r="AJ644" s="26">
        <v>0</v>
      </c>
      <c r="AK644" s="26">
        <v>0</v>
      </c>
      <c r="AL644" s="26">
        <v>0</v>
      </c>
      <c r="AM644" s="26">
        <v>0</v>
      </c>
      <c r="AN644" s="26">
        <v>0</v>
      </c>
      <c r="AO644" s="26">
        <v>0</v>
      </c>
      <c r="AP644" s="26">
        <v>0</v>
      </c>
      <c r="AQ644" s="26">
        <v>0</v>
      </c>
      <c r="AR644" s="26">
        <v>0</v>
      </c>
      <c r="AS644" s="26">
        <v>0</v>
      </c>
      <c r="AT644" s="26">
        <v>0</v>
      </c>
      <c r="AU644" s="26">
        <v>0</v>
      </c>
      <c r="AV644" s="26">
        <v>0</v>
      </c>
      <c r="AW644" s="26">
        <v>0</v>
      </c>
      <c r="AX644" s="26">
        <v>0</v>
      </c>
      <c r="AY644" s="26">
        <v>0</v>
      </c>
      <c r="AZ644" s="26">
        <v>0</v>
      </c>
      <c r="BA644" s="26">
        <v>0</v>
      </c>
      <c r="BB644" s="26">
        <v>0</v>
      </c>
      <c r="BC644" s="26">
        <v>0</v>
      </c>
      <c r="BD644" s="26">
        <v>0</v>
      </c>
      <c r="BE644" s="26">
        <v>0</v>
      </c>
      <c r="BF644" s="26">
        <v>0</v>
      </c>
      <c r="BG644" s="26">
        <v>0</v>
      </c>
      <c r="BH644" s="26">
        <v>0</v>
      </c>
      <c r="BI644" s="26">
        <v>0</v>
      </c>
      <c r="BJ644" s="26">
        <v>0</v>
      </c>
      <c r="BK644" s="26">
        <v>0</v>
      </c>
      <c r="BL644" s="26">
        <v>0</v>
      </c>
      <c r="BM644" s="26">
        <v>0</v>
      </c>
      <c r="BN644" s="26">
        <v>0</v>
      </c>
      <c r="BO644" s="26">
        <v>0</v>
      </c>
      <c r="BP644" s="26">
        <v>0</v>
      </c>
      <c r="BQ644" s="26"/>
      <c r="BR644" s="26"/>
      <c r="BS644" s="26"/>
      <c r="BT644" s="26"/>
      <c r="BV644" s="26">
        <f>($H644/12)*(1+'Parámetros PPTO'!$B$3)</f>
        <v>0</v>
      </c>
      <c r="BW644" s="26">
        <f>($H644/12)*(1+'Parámetros PPTO'!$B$3)</f>
        <v>0</v>
      </c>
      <c r="BX644" s="26">
        <f>($H644/12)*(1+'Parámetros PPTO'!$B$3)</f>
        <v>0</v>
      </c>
      <c r="BY644" s="26">
        <f>($H644/12)*(1+'Parámetros PPTO'!$B$3)</f>
        <v>0</v>
      </c>
      <c r="BZ644" s="26">
        <f>($H644/12)*(1+'Parámetros PPTO'!$B$3)</f>
        <v>0</v>
      </c>
      <c r="CA644" s="26">
        <f>($H644/12)*(1+'Parámetros PPTO'!$B$3)</f>
        <v>0</v>
      </c>
      <c r="CB644" s="26">
        <f>($H644/12)*(1+'Parámetros PPTO'!$B$3)</f>
        <v>0</v>
      </c>
      <c r="CC644" s="26">
        <f>($H644/12)*(1+'Parámetros PPTO'!$B$3)</f>
        <v>0</v>
      </c>
      <c r="CD644" s="26">
        <f>($H644/12)*(1+'Parámetros PPTO'!$B$3)</f>
        <v>0</v>
      </c>
      <c r="CE644" s="26">
        <f>($H644/12)*(1+'Parámetros PPTO'!$B$3)</f>
        <v>0</v>
      </c>
      <c r="CF644" s="26">
        <f>($H644/12)*(1+'Parámetros PPTO'!$B$3)</f>
        <v>0</v>
      </c>
      <c r="CG644" s="26">
        <f>($H644/12)*(1+'Parámetros PPTO'!$B$3)</f>
        <v>0</v>
      </c>
    </row>
    <row r="645" spans="1:86" hidden="1" outlineLevel="2" x14ac:dyDescent="0.25">
      <c r="A645" s="105" t="s">
        <v>1755</v>
      </c>
      <c r="B645" s="105">
        <f t="shared" si="104"/>
        <v>6</v>
      </c>
      <c r="C645" s="105" t="s">
        <v>1092</v>
      </c>
      <c r="D645" s="105" t="s">
        <v>1093</v>
      </c>
      <c r="E645" s="26">
        <f t="shared" si="94"/>
        <v>-400022377</v>
      </c>
      <c r="F645" s="26">
        <f t="shared" si="95"/>
        <v>-58429917</v>
      </c>
      <c r="G645" s="26">
        <f t="shared" si="96"/>
        <v>-26572526</v>
      </c>
      <c r="H645" s="26">
        <f t="shared" si="97"/>
        <v>-57674791</v>
      </c>
      <c r="I645" s="26">
        <f t="shared" si="98"/>
        <v>-51473298</v>
      </c>
      <c r="J645" s="26">
        <f t="shared" si="99"/>
        <v>-21359082</v>
      </c>
      <c r="K645" s="26">
        <f t="shared" si="100"/>
        <v>-48000000</v>
      </c>
      <c r="L645" s="150"/>
      <c r="M645" s="26">
        <v>-12374794</v>
      </c>
      <c r="N645" s="26">
        <v>-36182475</v>
      </c>
      <c r="O645" s="26">
        <v>-12618777</v>
      </c>
      <c r="P645" s="26">
        <v>-11630588</v>
      </c>
      <c r="Q645" s="26">
        <v>-15176838</v>
      </c>
      <c r="R645" s="26">
        <v>-11087962</v>
      </c>
      <c r="S645" s="26">
        <v>-18248736</v>
      </c>
      <c r="T645" s="26">
        <v>-16803960</v>
      </c>
      <c r="U645" s="26">
        <v>-26521851</v>
      </c>
      <c r="V645" s="26">
        <v>-168933506</v>
      </c>
      <c r="W645" s="26">
        <v>-25199620</v>
      </c>
      <c r="X645" s="26">
        <v>-45243270</v>
      </c>
      <c r="Y645" s="26">
        <v>-13087930</v>
      </c>
      <c r="Z645" s="26">
        <v>-7237892</v>
      </c>
      <c r="AA645" s="26">
        <v>-15545983</v>
      </c>
      <c r="AB645" s="26">
        <v>-1871876</v>
      </c>
      <c r="AC645" s="26">
        <v>-5036618</v>
      </c>
      <c r="AD645" s="26">
        <v>1949599</v>
      </c>
      <c r="AE645" s="26">
        <v>-4084771</v>
      </c>
      <c r="AF645" s="26">
        <v>-1269280</v>
      </c>
      <c r="AG645" s="26">
        <v>-4298131</v>
      </c>
      <c r="AH645" s="26">
        <v>-1644884</v>
      </c>
      <c r="AI645" s="26">
        <v>-1701158</v>
      </c>
      <c r="AJ645" s="26">
        <v>-4600993</v>
      </c>
      <c r="AK645" s="26">
        <v>-100000</v>
      </c>
      <c r="AL645" s="26">
        <v>-190000</v>
      </c>
      <c r="AM645" s="26">
        <v>-1199804</v>
      </c>
      <c r="AN645" s="26">
        <v>1008068</v>
      </c>
      <c r="AO645" s="26">
        <v>-8231154</v>
      </c>
      <c r="AP645" s="26">
        <v>-283389</v>
      </c>
      <c r="AQ645" s="26">
        <v>-30000</v>
      </c>
      <c r="AR645" s="26">
        <v>-3068534</v>
      </c>
      <c r="AS645" s="26">
        <v>-1813280</v>
      </c>
      <c r="AT645" s="26">
        <v>0</v>
      </c>
      <c r="AU645" s="26">
        <v>-4474980</v>
      </c>
      <c r="AV645" s="26">
        <v>-8189453</v>
      </c>
      <c r="AW645" s="26">
        <v>-1355802</v>
      </c>
      <c r="AX645" s="26">
        <v>-10000</v>
      </c>
      <c r="AY645" s="26">
        <v>0</v>
      </c>
      <c r="AZ645" s="26">
        <v>-571402</v>
      </c>
      <c r="BA645" s="26">
        <v>-444675</v>
      </c>
      <c r="BB645" s="26">
        <v>-15177746</v>
      </c>
      <c r="BC645" s="26">
        <v>-33642673</v>
      </c>
      <c r="BD645" s="26">
        <v>-271000</v>
      </c>
      <c r="BE645" s="26">
        <v>-793050</v>
      </c>
      <c r="BF645" s="26">
        <v>-353474</v>
      </c>
      <c r="BG645" s="26">
        <v>-995019</v>
      </c>
      <c r="BH645" s="26">
        <v>-4059950</v>
      </c>
      <c r="BI645" s="26">
        <v>-1084774</v>
      </c>
      <c r="BJ645" s="26">
        <v>-20000</v>
      </c>
      <c r="BK645" s="26">
        <v>-1802936</v>
      </c>
      <c r="BL645" s="26">
        <v>-8113913</v>
      </c>
      <c r="BM645" s="26">
        <v>-30000</v>
      </c>
      <c r="BN645" s="26">
        <v>-1376207</v>
      </c>
      <c r="BO645" s="26">
        <v>-8132657</v>
      </c>
      <c r="BP645" s="26">
        <v>-798595</v>
      </c>
      <c r="BQ645" s="26"/>
      <c r="BR645" s="26"/>
      <c r="BS645" s="26"/>
      <c r="BT645" s="26"/>
      <c r="BV645" s="26">
        <v>-4000000</v>
      </c>
      <c r="BW645" s="26">
        <v>-4000000</v>
      </c>
      <c r="BX645" s="26">
        <v>-4000000</v>
      </c>
      <c r="BY645" s="26">
        <v>-4000000</v>
      </c>
      <c r="BZ645" s="26">
        <v>-4000000</v>
      </c>
      <c r="CA645" s="26">
        <v>-4000000</v>
      </c>
      <c r="CB645" s="26">
        <v>-4000000</v>
      </c>
      <c r="CC645" s="26">
        <v>-4000000</v>
      </c>
      <c r="CD645" s="26">
        <v>-4000000</v>
      </c>
      <c r="CE645" s="26">
        <v>-4000000</v>
      </c>
      <c r="CF645" s="26">
        <v>-4000000</v>
      </c>
      <c r="CG645" s="26">
        <v>-4000000</v>
      </c>
    </row>
    <row r="646" spans="1:86" hidden="1" outlineLevel="2" x14ac:dyDescent="0.25">
      <c r="A646" s="103" t="s">
        <v>1755</v>
      </c>
      <c r="B646" s="103">
        <f t="shared" si="104"/>
        <v>4</v>
      </c>
      <c r="C646" s="103" t="s">
        <v>1094</v>
      </c>
      <c r="D646" s="103" t="s">
        <v>1095</v>
      </c>
      <c r="E646" s="104">
        <f t="shared" si="94"/>
        <v>0</v>
      </c>
      <c r="F646" s="104">
        <f t="shared" si="95"/>
        <v>-30864428</v>
      </c>
      <c r="G646" s="104">
        <f t="shared" si="96"/>
        <v>-129803445</v>
      </c>
      <c r="H646" s="104">
        <f t="shared" si="97"/>
        <v>-102535738</v>
      </c>
      <c r="I646" s="104">
        <f t="shared" si="98"/>
        <v>-86126386</v>
      </c>
      <c r="J646" s="104">
        <f t="shared" si="99"/>
        <v>-83874302</v>
      </c>
      <c r="K646" s="104">
        <f t="shared" si="100"/>
        <v>-111000000</v>
      </c>
      <c r="L646" s="150"/>
      <c r="M646" s="104">
        <v>0</v>
      </c>
      <c r="N646" s="104">
        <v>0</v>
      </c>
      <c r="O646" s="104">
        <v>0</v>
      </c>
      <c r="P646" s="104">
        <v>0</v>
      </c>
      <c r="Q646" s="104">
        <v>0</v>
      </c>
      <c r="R646" s="104">
        <v>0</v>
      </c>
      <c r="S646" s="104">
        <v>0</v>
      </c>
      <c r="T646" s="104">
        <v>0</v>
      </c>
      <c r="U646" s="104">
        <v>0</v>
      </c>
      <c r="V646" s="104">
        <v>0</v>
      </c>
      <c r="W646" s="104">
        <v>0</v>
      </c>
      <c r="X646" s="104">
        <v>0</v>
      </c>
      <c r="Y646" s="104">
        <v>0</v>
      </c>
      <c r="Z646" s="104">
        <v>0</v>
      </c>
      <c r="AA646" s="104">
        <v>0</v>
      </c>
      <c r="AB646" s="104">
        <v>-13910884</v>
      </c>
      <c r="AC646" s="104">
        <v>-2900819</v>
      </c>
      <c r="AD646" s="104">
        <v>-4150079</v>
      </c>
      <c r="AE646" s="104">
        <v>-1572703</v>
      </c>
      <c r="AF646" s="104">
        <v>-222002</v>
      </c>
      <c r="AG646" s="104">
        <v>0</v>
      </c>
      <c r="AH646" s="104">
        <v>-1158275</v>
      </c>
      <c r="AI646" s="104">
        <v>-2617552</v>
      </c>
      <c r="AJ646" s="104">
        <v>-4332114</v>
      </c>
      <c r="AK646" s="104">
        <v>-6221047</v>
      </c>
      <c r="AL646" s="104">
        <v>-9211253</v>
      </c>
      <c r="AM646" s="104">
        <v>-9105249</v>
      </c>
      <c r="AN646" s="104">
        <v>-27115601</v>
      </c>
      <c r="AO646" s="104">
        <v>-8400916</v>
      </c>
      <c r="AP646" s="104">
        <v>-497424</v>
      </c>
      <c r="AQ646" s="104">
        <v>-44521944</v>
      </c>
      <c r="AR646" s="104">
        <v>-1500062</v>
      </c>
      <c r="AS646" s="104">
        <v>-7547461</v>
      </c>
      <c r="AT646" s="104">
        <v>0</v>
      </c>
      <c r="AU646" s="104">
        <v>-5474393</v>
      </c>
      <c r="AV646" s="104">
        <v>-10208095</v>
      </c>
      <c r="AW646" s="104">
        <v>-1080146</v>
      </c>
      <c r="AX646" s="104">
        <v>-8700031</v>
      </c>
      <c r="AY646" s="104">
        <v>-13314335</v>
      </c>
      <c r="AZ646" s="104">
        <v>-6360100</v>
      </c>
      <c r="BA646" s="104">
        <v>-12351295</v>
      </c>
      <c r="BB646" s="104">
        <v>-40184256</v>
      </c>
      <c r="BC646" s="104">
        <v>-805284</v>
      </c>
      <c r="BD646" s="104">
        <v>-3330939</v>
      </c>
      <c r="BE646" s="104">
        <v>0</v>
      </c>
      <c r="BF646" s="104">
        <v>-1921299</v>
      </c>
      <c r="BG646" s="104">
        <v>-9573092</v>
      </c>
      <c r="BH646" s="104">
        <v>-4914961</v>
      </c>
      <c r="BI646" s="104">
        <v>0</v>
      </c>
      <c r="BJ646" s="104">
        <v>-556222</v>
      </c>
      <c r="BK646" s="104">
        <v>0</v>
      </c>
      <c r="BL646" s="104">
        <v>-39992751</v>
      </c>
      <c r="BM646" s="104">
        <v>-15185249</v>
      </c>
      <c r="BN646" s="104">
        <v>-10630782</v>
      </c>
      <c r="BO646" s="104">
        <v>-770676</v>
      </c>
      <c r="BP646" s="104">
        <v>-16738622</v>
      </c>
      <c r="BQ646" s="104"/>
      <c r="BR646" s="104"/>
      <c r="BS646" s="104"/>
      <c r="BT646" s="104"/>
      <c r="BU646" s="24" t="s">
        <v>2007</v>
      </c>
      <c r="BV646" s="144">
        <f t="shared" ref="BV646:CG646" si="111">SUM(BV647:BV648)</f>
        <v>-9250000</v>
      </c>
      <c r="BW646" s="144">
        <f t="shared" si="111"/>
        <v>-9250000</v>
      </c>
      <c r="BX646" s="144">
        <f t="shared" si="111"/>
        <v>-9250000</v>
      </c>
      <c r="BY646" s="144">
        <f t="shared" si="111"/>
        <v>-9250000</v>
      </c>
      <c r="BZ646" s="144">
        <f t="shared" si="111"/>
        <v>-9250000</v>
      </c>
      <c r="CA646" s="144">
        <f t="shared" si="111"/>
        <v>-9250000</v>
      </c>
      <c r="CB646" s="144">
        <f t="shared" si="111"/>
        <v>-9250000</v>
      </c>
      <c r="CC646" s="144">
        <f t="shared" si="111"/>
        <v>-9250000</v>
      </c>
      <c r="CD646" s="144">
        <f t="shared" si="111"/>
        <v>-9250000</v>
      </c>
      <c r="CE646" s="144">
        <f t="shared" si="111"/>
        <v>-9250000</v>
      </c>
      <c r="CF646" s="144">
        <f t="shared" si="111"/>
        <v>-9250000</v>
      </c>
      <c r="CG646" s="144">
        <f t="shared" si="111"/>
        <v>-9250000</v>
      </c>
    </row>
    <row r="647" spans="1:86" hidden="1" outlineLevel="2" x14ac:dyDescent="0.25">
      <c r="A647" s="105" t="s">
        <v>1755</v>
      </c>
      <c r="B647" s="105">
        <f t="shared" si="104"/>
        <v>6</v>
      </c>
      <c r="C647" s="105" t="s">
        <v>1096</v>
      </c>
      <c r="D647" s="105" t="s">
        <v>1097</v>
      </c>
      <c r="E647" s="26">
        <f t="shared" si="94"/>
        <v>0</v>
      </c>
      <c r="F647" s="26">
        <f t="shared" si="95"/>
        <v>0</v>
      </c>
      <c r="G647" s="26">
        <f t="shared" si="96"/>
        <v>-5000000</v>
      </c>
      <c r="H647" s="26">
        <f t="shared" si="97"/>
        <v>-1259022</v>
      </c>
      <c r="I647" s="26">
        <f t="shared" si="98"/>
        <v>-1259022</v>
      </c>
      <c r="J647" s="26">
        <f t="shared" si="99"/>
        <v>0</v>
      </c>
      <c r="K647" s="26">
        <f t="shared" si="100"/>
        <v>-1000000.0000000001</v>
      </c>
      <c r="L647" s="150"/>
      <c r="M647" s="26">
        <v>0</v>
      </c>
      <c r="N647" s="26">
        <v>0</v>
      </c>
      <c r="O647" s="26">
        <v>0</v>
      </c>
      <c r="P647" s="26">
        <v>0</v>
      </c>
      <c r="Q647" s="26">
        <v>0</v>
      </c>
      <c r="R647" s="26">
        <v>0</v>
      </c>
      <c r="S647" s="26">
        <v>0</v>
      </c>
      <c r="T647" s="26">
        <v>0</v>
      </c>
      <c r="U647" s="26">
        <v>0</v>
      </c>
      <c r="V647" s="26">
        <v>0</v>
      </c>
      <c r="W647" s="26">
        <v>0</v>
      </c>
      <c r="X647" s="26">
        <v>0</v>
      </c>
      <c r="Y647" s="26">
        <v>0</v>
      </c>
      <c r="Z647" s="26">
        <v>0</v>
      </c>
      <c r="AA647" s="26">
        <v>0</v>
      </c>
      <c r="AB647" s="26">
        <v>0</v>
      </c>
      <c r="AC647" s="26">
        <v>0</v>
      </c>
      <c r="AD647" s="26">
        <v>0</v>
      </c>
      <c r="AE647" s="26">
        <v>0</v>
      </c>
      <c r="AF647" s="26">
        <v>0</v>
      </c>
      <c r="AG647" s="26">
        <v>0</v>
      </c>
      <c r="AH647" s="26">
        <v>0</v>
      </c>
      <c r="AI647" s="26">
        <v>0</v>
      </c>
      <c r="AJ647" s="26">
        <v>0</v>
      </c>
      <c r="AK647" s="26">
        <v>0</v>
      </c>
      <c r="AL647" s="26">
        <v>0</v>
      </c>
      <c r="AM647" s="26">
        <v>0</v>
      </c>
      <c r="AN647" s="26">
        <v>0</v>
      </c>
      <c r="AO647" s="26">
        <v>0</v>
      </c>
      <c r="AP647" s="26">
        <v>0</v>
      </c>
      <c r="AQ647" s="26">
        <v>0</v>
      </c>
      <c r="AR647" s="26">
        <v>0</v>
      </c>
      <c r="AS647" s="26">
        <v>0</v>
      </c>
      <c r="AT647" s="26">
        <v>0</v>
      </c>
      <c r="AU647" s="26">
        <v>-5000000</v>
      </c>
      <c r="AV647" s="26">
        <v>0</v>
      </c>
      <c r="AW647" s="26">
        <v>0</v>
      </c>
      <c r="AX647" s="26">
        <v>0</v>
      </c>
      <c r="AY647" s="26">
        <v>0</v>
      </c>
      <c r="AZ647" s="26">
        <v>-1259022</v>
      </c>
      <c r="BA647" s="26">
        <v>0</v>
      </c>
      <c r="BB647" s="26">
        <v>0</v>
      </c>
      <c r="BC647" s="26">
        <v>0</v>
      </c>
      <c r="BD647" s="26">
        <v>0</v>
      </c>
      <c r="BE647" s="26">
        <v>0</v>
      </c>
      <c r="BF647" s="26">
        <v>0</v>
      </c>
      <c r="BG647" s="26">
        <v>0</v>
      </c>
      <c r="BH647" s="26">
        <v>0</v>
      </c>
      <c r="BI647" s="26">
        <v>0</v>
      </c>
      <c r="BJ647" s="26">
        <v>0</v>
      </c>
      <c r="BK647" s="26">
        <v>0</v>
      </c>
      <c r="BL647" s="26">
        <v>0</v>
      </c>
      <c r="BM647" s="26">
        <v>0</v>
      </c>
      <c r="BN647" s="26">
        <v>0</v>
      </c>
      <c r="BO647" s="26">
        <v>0</v>
      </c>
      <c r="BP647" s="26">
        <v>0</v>
      </c>
      <c r="BQ647" s="26"/>
      <c r="BR647" s="26"/>
      <c r="BS647" s="26"/>
      <c r="BT647" s="26"/>
      <c r="BV647" s="26">
        <f t="shared" ref="BV647:CG647" si="112">-1000000/12</f>
        <v>-83333.333333333328</v>
      </c>
      <c r="BW647" s="26">
        <f t="shared" si="112"/>
        <v>-83333.333333333328</v>
      </c>
      <c r="BX647" s="26">
        <f t="shared" si="112"/>
        <v>-83333.333333333328</v>
      </c>
      <c r="BY647" s="26">
        <f t="shared" si="112"/>
        <v>-83333.333333333328</v>
      </c>
      <c r="BZ647" s="26">
        <f t="shared" si="112"/>
        <v>-83333.333333333328</v>
      </c>
      <c r="CA647" s="26">
        <f t="shared" si="112"/>
        <v>-83333.333333333328</v>
      </c>
      <c r="CB647" s="26">
        <f t="shared" si="112"/>
        <v>-83333.333333333328</v>
      </c>
      <c r="CC647" s="26">
        <f t="shared" si="112"/>
        <v>-83333.333333333328</v>
      </c>
      <c r="CD647" s="26">
        <f t="shared" si="112"/>
        <v>-83333.333333333328</v>
      </c>
      <c r="CE647" s="26">
        <f t="shared" si="112"/>
        <v>-83333.333333333328</v>
      </c>
      <c r="CF647" s="26">
        <f t="shared" si="112"/>
        <v>-83333.333333333328</v>
      </c>
      <c r="CG647" s="26">
        <f t="shared" si="112"/>
        <v>-83333.333333333328</v>
      </c>
    </row>
    <row r="648" spans="1:86" hidden="1" outlineLevel="2" x14ac:dyDescent="0.25">
      <c r="A648" s="105" t="s">
        <v>1755</v>
      </c>
      <c r="B648" s="105">
        <f t="shared" si="104"/>
        <v>6</v>
      </c>
      <c r="C648" s="105" t="s">
        <v>1098</v>
      </c>
      <c r="D648" s="105" t="s">
        <v>1099</v>
      </c>
      <c r="E648" s="26">
        <f t="shared" si="94"/>
        <v>0</v>
      </c>
      <c r="F648" s="26">
        <f t="shared" si="95"/>
        <v>-30864428</v>
      </c>
      <c r="G648" s="26">
        <f t="shared" si="96"/>
        <v>-124803445</v>
      </c>
      <c r="H648" s="26">
        <f t="shared" si="97"/>
        <v>-101276716</v>
      </c>
      <c r="I648" s="26">
        <f t="shared" si="98"/>
        <v>-84867364</v>
      </c>
      <c r="J648" s="26">
        <f t="shared" si="99"/>
        <v>-83874302</v>
      </c>
      <c r="K648" s="26">
        <f t="shared" si="100"/>
        <v>-110000000.00000001</v>
      </c>
      <c r="L648" s="150"/>
      <c r="M648" s="26">
        <v>0</v>
      </c>
      <c r="N648" s="26">
        <v>0</v>
      </c>
      <c r="O648" s="26">
        <v>0</v>
      </c>
      <c r="P648" s="26">
        <v>0</v>
      </c>
      <c r="Q648" s="26">
        <v>0</v>
      </c>
      <c r="R648" s="26">
        <v>0</v>
      </c>
      <c r="S648" s="26">
        <v>0</v>
      </c>
      <c r="T648" s="26">
        <v>0</v>
      </c>
      <c r="U648" s="26">
        <v>0</v>
      </c>
      <c r="V648" s="26">
        <v>0</v>
      </c>
      <c r="W648" s="26">
        <v>0</v>
      </c>
      <c r="X648" s="26">
        <v>0</v>
      </c>
      <c r="Y648" s="26">
        <v>0</v>
      </c>
      <c r="Z648" s="26">
        <v>0</v>
      </c>
      <c r="AA648" s="26">
        <v>0</v>
      </c>
      <c r="AB648" s="26">
        <v>-13910884</v>
      </c>
      <c r="AC648" s="26">
        <v>-2900819</v>
      </c>
      <c r="AD648" s="26">
        <v>-4150079</v>
      </c>
      <c r="AE648" s="26">
        <v>-1572703</v>
      </c>
      <c r="AF648" s="26">
        <v>-222002</v>
      </c>
      <c r="AG648" s="26">
        <v>0</v>
      </c>
      <c r="AH648" s="26">
        <v>-1158275</v>
      </c>
      <c r="AI648" s="26">
        <v>-2617552</v>
      </c>
      <c r="AJ648" s="26">
        <v>-4332114</v>
      </c>
      <c r="AK648" s="26">
        <v>-6221047</v>
      </c>
      <c r="AL648" s="26">
        <v>-9211253</v>
      </c>
      <c r="AM648" s="26">
        <v>-9105249</v>
      </c>
      <c r="AN648" s="26">
        <v>-27115601</v>
      </c>
      <c r="AO648" s="26">
        <v>-8400916</v>
      </c>
      <c r="AP648" s="26">
        <v>-497424</v>
      </c>
      <c r="AQ648" s="26">
        <v>-44521944</v>
      </c>
      <c r="AR648" s="26">
        <v>-1500062</v>
      </c>
      <c r="AS648" s="26">
        <v>-7547461</v>
      </c>
      <c r="AT648" s="26">
        <v>0</v>
      </c>
      <c r="AU648" s="26">
        <v>-474393</v>
      </c>
      <c r="AV648" s="26">
        <v>-10208095</v>
      </c>
      <c r="AW648" s="26">
        <v>-1080146</v>
      </c>
      <c r="AX648" s="26">
        <v>-8700031</v>
      </c>
      <c r="AY648" s="26">
        <v>-13314335</v>
      </c>
      <c r="AZ648" s="26">
        <v>-5101078</v>
      </c>
      <c r="BA648" s="26">
        <v>-12351295</v>
      </c>
      <c r="BB648" s="26">
        <v>-40184256</v>
      </c>
      <c r="BC648" s="26">
        <v>-805284</v>
      </c>
      <c r="BD648" s="26">
        <v>-3330939</v>
      </c>
      <c r="BE648" s="26">
        <v>0</v>
      </c>
      <c r="BF648" s="26">
        <v>-1921299</v>
      </c>
      <c r="BG648" s="26">
        <v>-9573092</v>
      </c>
      <c r="BH648" s="26">
        <v>-4914961</v>
      </c>
      <c r="BI648" s="26">
        <v>0</v>
      </c>
      <c r="BJ648" s="26">
        <v>-556222</v>
      </c>
      <c r="BK648" s="26">
        <v>0</v>
      </c>
      <c r="BL648" s="26">
        <v>-39992751</v>
      </c>
      <c r="BM648" s="26">
        <v>-15185249</v>
      </c>
      <c r="BN648" s="26">
        <v>-10630782</v>
      </c>
      <c r="BO648" s="26">
        <v>-770676</v>
      </c>
      <c r="BP648" s="26">
        <v>-16738622</v>
      </c>
      <c r="BQ648" s="26"/>
      <c r="BR648" s="26"/>
      <c r="BS648" s="26"/>
      <c r="BT648" s="26"/>
      <c r="BV648" s="26">
        <f>-110000000/12</f>
        <v>-9166666.666666666</v>
      </c>
      <c r="BW648" s="26">
        <f t="shared" ref="BW648:CG648" si="113">-110000000/12</f>
        <v>-9166666.666666666</v>
      </c>
      <c r="BX648" s="26">
        <f t="shared" si="113"/>
        <v>-9166666.666666666</v>
      </c>
      <c r="BY648" s="26">
        <f t="shared" si="113"/>
        <v>-9166666.666666666</v>
      </c>
      <c r="BZ648" s="26">
        <f t="shared" si="113"/>
        <v>-9166666.666666666</v>
      </c>
      <c r="CA648" s="26">
        <f t="shared" si="113"/>
        <v>-9166666.666666666</v>
      </c>
      <c r="CB648" s="26">
        <f t="shared" si="113"/>
        <v>-9166666.666666666</v>
      </c>
      <c r="CC648" s="26">
        <f t="shared" si="113"/>
        <v>-9166666.666666666</v>
      </c>
      <c r="CD648" s="26">
        <f t="shared" si="113"/>
        <v>-9166666.666666666</v>
      </c>
      <c r="CE648" s="26">
        <f t="shared" si="113"/>
        <v>-9166666.666666666</v>
      </c>
      <c r="CF648" s="26">
        <f t="shared" si="113"/>
        <v>-9166666.666666666</v>
      </c>
      <c r="CG648" s="26">
        <f t="shared" si="113"/>
        <v>-9166666.666666666</v>
      </c>
    </row>
    <row r="649" spans="1:86" hidden="1" outlineLevel="2" x14ac:dyDescent="0.25">
      <c r="A649" s="103" t="s">
        <v>1755</v>
      </c>
      <c r="B649" s="103">
        <f t="shared" si="104"/>
        <v>4</v>
      </c>
      <c r="C649" s="103" t="s">
        <v>1100</v>
      </c>
      <c r="D649" s="103" t="s">
        <v>1101</v>
      </c>
      <c r="E649" s="104">
        <f t="shared" si="94"/>
        <v>0</v>
      </c>
      <c r="F649" s="104">
        <f t="shared" si="95"/>
        <v>0</v>
      </c>
      <c r="G649" s="104">
        <f t="shared" si="96"/>
        <v>0</v>
      </c>
      <c r="H649" s="104">
        <f t="shared" si="97"/>
        <v>0</v>
      </c>
      <c r="I649" s="104">
        <f t="shared" si="98"/>
        <v>0</v>
      </c>
      <c r="J649" s="104">
        <f t="shared" si="99"/>
        <v>0</v>
      </c>
      <c r="K649" s="104">
        <f t="shared" si="100"/>
        <v>0</v>
      </c>
      <c r="L649" s="150"/>
      <c r="M649" s="104">
        <v>0</v>
      </c>
      <c r="N649" s="104">
        <v>0</v>
      </c>
      <c r="O649" s="104">
        <v>0</v>
      </c>
      <c r="P649" s="104">
        <v>0</v>
      </c>
      <c r="Q649" s="104">
        <v>0</v>
      </c>
      <c r="R649" s="104">
        <v>0</v>
      </c>
      <c r="S649" s="104">
        <v>0</v>
      </c>
      <c r="T649" s="104">
        <v>0</v>
      </c>
      <c r="U649" s="104">
        <v>0</v>
      </c>
      <c r="V649" s="104">
        <v>0</v>
      </c>
      <c r="W649" s="104">
        <v>0</v>
      </c>
      <c r="X649" s="104">
        <v>0</v>
      </c>
      <c r="Y649" s="104">
        <v>0</v>
      </c>
      <c r="Z649" s="104">
        <v>0</v>
      </c>
      <c r="AA649" s="104">
        <v>0</v>
      </c>
      <c r="AB649" s="104">
        <v>0</v>
      </c>
      <c r="AC649" s="104">
        <v>0</v>
      </c>
      <c r="AD649" s="104">
        <v>0</v>
      </c>
      <c r="AE649" s="104">
        <v>0</v>
      </c>
      <c r="AF649" s="104">
        <v>0</v>
      </c>
      <c r="AG649" s="104">
        <v>0</v>
      </c>
      <c r="AH649" s="104">
        <v>0</v>
      </c>
      <c r="AI649" s="104">
        <v>0</v>
      </c>
      <c r="AJ649" s="104">
        <v>0</v>
      </c>
      <c r="AK649" s="104">
        <v>0</v>
      </c>
      <c r="AL649" s="104">
        <v>0</v>
      </c>
      <c r="AM649" s="104">
        <v>0</v>
      </c>
      <c r="AN649" s="104">
        <v>0</v>
      </c>
      <c r="AO649" s="104">
        <v>0</v>
      </c>
      <c r="AP649" s="104">
        <v>0</v>
      </c>
      <c r="AQ649" s="104">
        <v>0</v>
      </c>
      <c r="AR649" s="104">
        <v>0</v>
      </c>
      <c r="AS649" s="104">
        <v>0</v>
      </c>
      <c r="AT649" s="104">
        <v>0</v>
      </c>
      <c r="AU649" s="104">
        <v>0</v>
      </c>
      <c r="AV649" s="104">
        <v>0</v>
      </c>
      <c r="AW649" s="104">
        <v>0</v>
      </c>
      <c r="AX649" s="104">
        <v>0</v>
      </c>
      <c r="AY649" s="104">
        <v>0</v>
      </c>
      <c r="AZ649" s="104">
        <v>0</v>
      </c>
      <c r="BA649" s="104">
        <v>0</v>
      </c>
      <c r="BB649" s="104">
        <v>0</v>
      </c>
      <c r="BC649" s="104">
        <v>0</v>
      </c>
      <c r="BD649" s="104">
        <v>0</v>
      </c>
      <c r="BE649" s="104">
        <v>0</v>
      </c>
      <c r="BF649" s="104">
        <v>0</v>
      </c>
      <c r="BG649" s="104">
        <v>0</v>
      </c>
      <c r="BH649" s="104">
        <v>0</v>
      </c>
      <c r="BI649" s="104">
        <v>0</v>
      </c>
      <c r="BJ649" s="104">
        <v>0</v>
      </c>
      <c r="BK649" s="104">
        <v>0</v>
      </c>
      <c r="BL649" s="104">
        <v>0</v>
      </c>
      <c r="BM649" s="104">
        <v>0</v>
      </c>
      <c r="BN649" s="104">
        <v>0</v>
      </c>
      <c r="BO649" s="104">
        <v>0</v>
      </c>
      <c r="BP649" s="104">
        <v>0</v>
      </c>
      <c r="BQ649" s="104"/>
      <c r="BR649" s="104"/>
      <c r="BS649" s="104"/>
      <c r="BT649" s="104"/>
      <c r="BU649" s="24" t="s">
        <v>2007</v>
      </c>
      <c r="BV649" s="144"/>
      <c r="BW649" s="144"/>
      <c r="BX649" s="144"/>
      <c r="BY649" s="144"/>
      <c r="BZ649" s="144"/>
      <c r="CA649" s="144"/>
      <c r="CB649" s="144"/>
      <c r="CC649" s="144"/>
      <c r="CD649" s="144"/>
      <c r="CE649" s="144"/>
      <c r="CF649" s="144"/>
      <c r="CG649" s="144"/>
    </row>
    <row r="650" spans="1:86" hidden="1" outlineLevel="2" x14ac:dyDescent="0.25">
      <c r="A650" s="103" t="s">
        <v>1755</v>
      </c>
      <c r="B650" s="103">
        <f t="shared" si="104"/>
        <v>4</v>
      </c>
      <c r="C650" s="103" t="s">
        <v>1102</v>
      </c>
      <c r="D650" s="103" t="s">
        <v>1103</v>
      </c>
      <c r="E650" s="104">
        <f t="shared" si="94"/>
        <v>-986</v>
      </c>
      <c r="F650" s="104">
        <f t="shared" si="95"/>
        <v>-107002.93</v>
      </c>
      <c r="G650" s="104">
        <f t="shared" si="96"/>
        <v>-16503.599999999999</v>
      </c>
      <c r="H650" s="104">
        <f t="shared" si="97"/>
        <v>-84769.85</v>
      </c>
      <c r="I650" s="104">
        <f t="shared" si="98"/>
        <v>-34962.54</v>
      </c>
      <c r="J650" s="104">
        <f t="shared" si="99"/>
        <v>-4084</v>
      </c>
      <c r="K650" s="104">
        <f t="shared" si="100"/>
        <v>0</v>
      </c>
      <c r="L650" s="150"/>
      <c r="M650" s="104">
        <v>0</v>
      </c>
      <c r="N650" s="104">
        <v>0</v>
      </c>
      <c r="O650" s="104">
        <v>0</v>
      </c>
      <c r="P650" s="104">
        <v>0</v>
      </c>
      <c r="Q650" s="104">
        <v>0</v>
      </c>
      <c r="R650" s="104">
        <v>0</v>
      </c>
      <c r="S650" s="104">
        <v>0</v>
      </c>
      <c r="T650" s="104">
        <v>0</v>
      </c>
      <c r="U650" s="104">
        <v>0</v>
      </c>
      <c r="V650" s="104">
        <v>0</v>
      </c>
      <c r="W650" s="104">
        <v>0</v>
      </c>
      <c r="X650" s="104">
        <v>-986</v>
      </c>
      <c r="Y650" s="104">
        <v>-1841</v>
      </c>
      <c r="Z650" s="104">
        <v>-2.66</v>
      </c>
      <c r="AA650" s="104">
        <v>-639.03</v>
      </c>
      <c r="AB650" s="104">
        <v>-233.4</v>
      </c>
      <c r="AC650" s="104">
        <v>-1536.7</v>
      </c>
      <c r="AD650" s="104">
        <v>-1086</v>
      </c>
      <c r="AE650" s="104">
        <v>-826.94</v>
      </c>
      <c r="AF650" s="104">
        <v>29</v>
      </c>
      <c r="AG650" s="104">
        <v>-1365</v>
      </c>
      <c r="AH650" s="104">
        <v>-7035</v>
      </c>
      <c r="AI650" s="104">
        <v>-6468</v>
      </c>
      <c r="AJ650" s="104">
        <v>-85998.2</v>
      </c>
      <c r="AK650" s="104">
        <v>-242.37</v>
      </c>
      <c r="AL650" s="104">
        <v>-7</v>
      </c>
      <c r="AM650" s="104">
        <v>66</v>
      </c>
      <c r="AN650" s="104">
        <v>-619</v>
      </c>
      <c r="AO650" s="104">
        <v>-4361</v>
      </c>
      <c r="AP650" s="104">
        <v>-761</v>
      </c>
      <c r="AQ650" s="104">
        <v>-3031.57</v>
      </c>
      <c r="AR650" s="104">
        <v>-1407</v>
      </c>
      <c r="AS650" s="104">
        <v>-1391</v>
      </c>
      <c r="AT650" s="104">
        <v>-221</v>
      </c>
      <c r="AU650" s="104">
        <v>-1593.66</v>
      </c>
      <c r="AV650" s="104">
        <v>-2935</v>
      </c>
      <c r="AW650" s="104">
        <v>-1397.74</v>
      </c>
      <c r="AX650" s="104">
        <v>-366</v>
      </c>
      <c r="AY650" s="104">
        <v>-19952.36</v>
      </c>
      <c r="AZ650" s="104">
        <v>-642.92999999999995</v>
      </c>
      <c r="BA650" s="104">
        <v>-1868.51</v>
      </c>
      <c r="BB650" s="104">
        <v>-323</v>
      </c>
      <c r="BC650" s="104">
        <v>-508</v>
      </c>
      <c r="BD650" s="104">
        <v>-9904</v>
      </c>
      <c r="BE650" s="104">
        <v>-788</v>
      </c>
      <c r="BF650" s="104">
        <v>-179</v>
      </c>
      <c r="BG650" s="104">
        <v>-6500</v>
      </c>
      <c r="BH650" s="104">
        <v>-42340.31</v>
      </c>
      <c r="BI650" s="104">
        <v>-430</v>
      </c>
      <c r="BJ650" s="104">
        <v>-272</v>
      </c>
      <c r="BK650" s="104">
        <v>-4</v>
      </c>
      <c r="BL650" s="104">
        <v>-1349</v>
      </c>
      <c r="BM650" s="104">
        <v>-582</v>
      </c>
      <c r="BN650" s="104">
        <v>-344</v>
      </c>
      <c r="BO650" s="104">
        <v>-858</v>
      </c>
      <c r="BP650" s="104">
        <v>-245</v>
      </c>
      <c r="BQ650" s="104"/>
      <c r="BR650" s="104"/>
      <c r="BS650" s="104"/>
      <c r="BT650" s="104"/>
      <c r="BU650" s="24" t="s">
        <v>2007</v>
      </c>
      <c r="BV650" s="144"/>
      <c r="BW650" s="144"/>
      <c r="BX650" s="144"/>
      <c r="BY650" s="144"/>
      <c r="BZ650" s="144"/>
      <c r="CA650" s="144"/>
      <c r="CB650" s="144"/>
      <c r="CC650" s="144"/>
      <c r="CD650" s="144"/>
      <c r="CE650" s="144"/>
      <c r="CF650" s="144"/>
      <c r="CG650" s="144"/>
    </row>
    <row r="651" spans="1:86" hidden="1" outlineLevel="2" x14ac:dyDescent="0.25">
      <c r="A651" s="105" t="s">
        <v>1755</v>
      </c>
      <c r="B651" s="105">
        <f t="shared" si="104"/>
        <v>6</v>
      </c>
      <c r="C651" s="105" t="s">
        <v>1104</v>
      </c>
      <c r="D651" s="105" t="s">
        <v>1105</v>
      </c>
      <c r="E651" s="26">
        <f t="shared" si="94"/>
        <v>0</v>
      </c>
      <c r="F651" s="26">
        <f t="shared" si="95"/>
        <v>-93128</v>
      </c>
      <c r="G651" s="26">
        <f t="shared" si="96"/>
        <v>-3300</v>
      </c>
      <c r="H651" s="26">
        <f t="shared" si="97"/>
        <v>-18807</v>
      </c>
      <c r="I651" s="26">
        <f t="shared" si="98"/>
        <v>-18807</v>
      </c>
      <c r="J651" s="26">
        <f t="shared" si="99"/>
        <v>0</v>
      </c>
      <c r="K651" s="26">
        <f t="shared" si="100"/>
        <v>0</v>
      </c>
      <c r="L651" s="150"/>
      <c r="M651" s="26">
        <v>0</v>
      </c>
      <c r="N651" s="26">
        <v>0</v>
      </c>
      <c r="O651" s="26">
        <v>0</v>
      </c>
      <c r="P651" s="26">
        <v>0</v>
      </c>
      <c r="Q651" s="26">
        <v>0</v>
      </c>
      <c r="R651" s="26">
        <v>0</v>
      </c>
      <c r="S651" s="26">
        <v>0</v>
      </c>
      <c r="T651" s="26">
        <v>0</v>
      </c>
      <c r="U651" s="26">
        <v>0</v>
      </c>
      <c r="V651" s="26">
        <v>0</v>
      </c>
      <c r="W651" s="26">
        <v>0</v>
      </c>
      <c r="X651" s="26">
        <v>0</v>
      </c>
      <c r="Y651" s="26">
        <v>0</v>
      </c>
      <c r="Z651" s="26">
        <v>0</v>
      </c>
      <c r="AA651" s="26">
        <v>-628</v>
      </c>
      <c r="AB651" s="26">
        <v>0</v>
      </c>
      <c r="AC651" s="26">
        <v>0</v>
      </c>
      <c r="AD651" s="26">
        <v>0</v>
      </c>
      <c r="AE651" s="26">
        <v>0</v>
      </c>
      <c r="AF651" s="26">
        <v>0</v>
      </c>
      <c r="AG651" s="26">
        <v>0</v>
      </c>
      <c r="AH651" s="26">
        <v>-6500</v>
      </c>
      <c r="AI651" s="26">
        <v>-3000</v>
      </c>
      <c r="AJ651" s="26">
        <v>-83000</v>
      </c>
      <c r="AK651" s="26">
        <v>0</v>
      </c>
      <c r="AL651" s="26">
        <v>0</v>
      </c>
      <c r="AM651" s="26">
        <v>0</v>
      </c>
      <c r="AN651" s="26">
        <v>0</v>
      </c>
      <c r="AO651" s="26">
        <v>-3300</v>
      </c>
      <c r="AP651" s="26">
        <v>0</v>
      </c>
      <c r="AQ651" s="26">
        <v>0</v>
      </c>
      <c r="AR651" s="26">
        <v>0</v>
      </c>
      <c r="AS651" s="26">
        <v>0</v>
      </c>
      <c r="AT651" s="26">
        <v>0</v>
      </c>
      <c r="AU651" s="26">
        <v>0</v>
      </c>
      <c r="AV651" s="26">
        <v>0</v>
      </c>
      <c r="AW651" s="26">
        <v>0</v>
      </c>
      <c r="AX651" s="26">
        <v>0</v>
      </c>
      <c r="AY651" s="26">
        <v>-18807</v>
      </c>
      <c r="AZ651" s="26">
        <v>0</v>
      </c>
      <c r="BA651" s="26">
        <v>0</v>
      </c>
      <c r="BB651" s="26">
        <v>0</v>
      </c>
      <c r="BC651" s="26">
        <v>0</v>
      </c>
      <c r="BD651" s="26">
        <v>0</v>
      </c>
      <c r="BE651" s="26">
        <v>0</v>
      </c>
      <c r="BF651" s="26">
        <v>0</v>
      </c>
      <c r="BG651" s="26">
        <v>0</v>
      </c>
      <c r="BH651" s="26">
        <v>0</v>
      </c>
      <c r="BI651" s="26">
        <v>0</v>
      </c>
      <c r="BJ651" s="26">
        <v>0</v>
      </c>
      <c r="BK651" s="26">
        <v>0</v>
      </c>
      <c r="BL651" s="26">
        <v>0</v>
      </c>
      <c r="BM651" s="26">
        <v>0</v>
      </c>
      <c r="BN651" s="26">
        <v>0</v>
      </c>
      <c r="BO651" s="26">
        <v>0</v>
      </c>
      <c r="BP651" s="26">
        <v>0</v>
      </c>
      <c r="BQ651" s="26"/>
      <c r="BR651" s="26"/>
      <c r="BS651" s="26"/>
      <c r="BT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</row>
    <row r="652" spans="1:86" hidden="1" outlineLevel="2" x14ac:dyDescent="0.25">
      <c r="A652" s="105" t="s">
        <v>1755</v>
      </c>
      <c r="B652" s="105">
        <f t="shared" si="104"/>
        <v>6</v>
      </c>
      <c r="C652" s="105" t="s">
        <v>1106</v>
      </c>
      <c r="D652" s="105" t="s">
        <v>1107</v>
      </c>
      <c r="E652" s="26">
        <f t="shared" si="94"/>
        <v>-986</v>
      </c>
      <c r="F652" s="26">
        <f t="shared" si="95"/>
        <v>-13874.93</v>
      </c>
      <c r="G652" s="26">
        <f t="shared" si="96"/>
        <v>-13203.6</v>
      </c>
      <c r="H652" s="26">
        <f t="shared" si="97"/>
        <v>-65962.850000000006</v>
      </c>
      <c r="I652" s="26">
        <f t="shared" si="98"/>
        <v>-16155.54</v>
      </c>
      <c r="J652" s="26">
        <f t="shared" si="99"/>
        <v>-4084</v>
      </c>
      <c r="K652" s="26">
        <f t="shared" si="100"/>
        <v>0</v>
      </c>
      <c r="L652" s="150"/>
      <c r="M652" s="26">
        <v>0</v>
      </c>
      <c r="N652" s="26">
        <v>0</v>
      </c>
      <c r="O652" s="26">
        <v>0</v>
      </c>
      <c r="P652" s="26">
        <v>0</v>
      </c>
      <c r="Q652" s="26">
        <v>0</v>
      </c>
      <c r="R652" s="26">
        <v>0</v>
      </c>
      <c r="S652" s="26">
        <v>0</v>
      </c>
      <c r="T652" s="26">
        <v>0</v>
      </c>
      <c r="U652" s="26">
        <v>0</v>
      </c>
      <c r="V652" s="26">
        <v>0</v>
      </c>
      <c r="W652" s="26">
        <v>0</v>
      </c>
      <c r="X652" s="26">
        <v>-986</v>
      </c>
      <c r="Y652" s="26">
        <v>-1841</v>
      </c>
      <c r="Z652" s="26">
        <v>-2.66</v>
      </c>
      <c r="AA652" s="26">
        <v>-11.03</v>
      </c>
      <c r="AB652" s="26">
        <v>-233.4</v>
      </c>
      <c r="AC652" s="26">
        <v>-1536.7</v>
      </c>
      <c r="AD652" s="26">
        <v>-1086</v>
      </c>
      <c r="AE652" s="26">
        <v>-826.94</v>
      </c>
      <c r="AF652" s="26">
        <v>29</v>
      </c>
      <c r="AG652" s="26">
        <v>-1365</v>
      </c>
      <c r="AH652" s="26">
        <v>-535</v>
      </c>
      <c r="AI652" s="26">
        <v>-3468</v>
      </c>
      <c r="AJ652" s="26">
        <v>-2998.2</v>
      </c>
      <c r="AK652" s="26">
        <v>-242.37</v>
      </c>
      <c r="AL652" s="26">
        <v>-7</v>
      </c>
      <c r="AM652" s="26">
        <v>66</v>
      </c>
      <c r="AN652" s="26">
        <v>-619</v>
      </c>
      <c r="AO652" s="26">
        <v>-1061</v>
      </c>
      <c r="AP652" s="26">
        <v>-761</v>
      </c>
      <c r="AQ652" s="26">
        <v>-3031.57</v>
      </c>
      <c r="AR652" s="26">
        <v>-1407</v>
      </c>
      <c r="AS652" s="26">
        <v>-1391</v>
      </c>
      <c r="AT652" s="26">
        <v>-221</v>
      </c>
      <c r="AU652" s="26">
        <v>-1593.66</v>
      </c>
      <c r="AV652" s="26">
        <v>-2935</v>
      </c>
      <c r="AW652" s="26">
        <v>-1397.74</v>
      </c>
      <c r="AX652" s="26">
        <v>-366</v>
      </c>
      <c r="AY652" s="26">
        <v>-1145.3599999999999</v>
      </c>
      <c r="AZ652" s="26">
        <v>-642.92999999999995</v>
      </c>
      <c r="BA652" s="26">
        <v>-1868.51</v>
      </c>
      <c r="BB652" s="26">
        <v>-323</v>
      </c>
      <c r="BC652" s="26">
        <v>-508</v>
      </c>
      <c r="BD652" s="26">
        <v>-9904</v>
      </c>
      <c r="BE652" s="26">
        <v>-788</v>
      </c>
      <c r="BF652" s="26">
        <v>-179</v>
      </c>
      <c r="BG652" s="26">
        <v>-6500</v>
      </c>
      <c r="BH652" s="26">
        <v>-42340.31</v>
      </c>
      <c r="BI652" s="26">
        <v>-430</v>
      </c>
      <c r="BJ652" s="26">
        <v>-272</v>
      </c>
      <c r="BK652" s="26">
        <v>-4</v>
      </c>
      <c r="BL652" s="26">
        <v>-1349</v>
      </c>
      <c r="BM652" s="26">
        <v>-582</v>
      </c>
      <c r="BN652" s="26">
        <v>-344</v>
      </c>
      <c r="BO652" s="26">
        <v>-858</v>
      </c>
      <c r="BP652" s="26">
        <v>-245</v>
      </c>
      <c r="BQ652" s="26"/>
      <c r="BR652" s="26"/>
      <c r="BS652" s="26"/>
      <c r="BT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</row>
    <row r="653" spans="1:86" collapsed="1" x14ac:dyDescent="0.25">
      <c r="A653" s="98">
        <v>0</v>
      </c>
      <c r="B653" s="98">
        <f t="shared" si="104"/>
        <v>1</v>
      </c>
      <c r="C653" s="98" t="s">
        <v>1108</v>
      </c>
      <c r="D653" s="98" t="s">
        <v>1109</v>
      </c>
      <c r="E653" s="99">
        <f t="shared" si="94"/>
        <v>7289973503.5699997</v>
      </c>
      <c r="F653" s="99">
        <f t="shared" si="95"/>
        <v>7498892888.5200005</v>
      </c>
      <c r="G653" s="99">
        <f t="shared" si="96"/>
        <v>7816141356.6300001</v>
      </c>
      <c r="H653" s="99">
        <f t="shared" si="97"/>
        <v>6155300540.670001</v>
      </c>
      <c r="I653" s="99">
        <f t="shared" si="98"/>
        <v>4326731287.5200005</v>
      </c>
      <c r="J653" s="99">
        <f t="shared" si="99"/>
        <v>4181639639.1900005</v>
      </c>
      <c r="K653" s="99">
        <f t="shared" si="100"/>
        <v>4934899237.0849047</v>
      </c>
      <c r="L653" s="150">
        <f>(K653-H653)/H653</f>
        <v>-0.19826835351442584</v>
      </c>
      <c r="M653" s="99">
        <v>410321986.18000001</v>
      </c>
      <c r="N653" s="99">
        <v>375182202.61000001</v>
      </c>
      <c r="O653" s="99">
        <v>926668003.48000002</v>
      </c>
      <c r="P653" s="99">
        <v>342345918.67000002</v>
      </c>
      <c r="Q653" s="99">
        <v>468603040.79000002</v>
      </c>
      <c r="R653" s="99">
        <v>427031769.05000001</v>
      </c>
      <c r="S653" s="99">
        <v>368128764.19999999</v>
      </c>
      <c r="T653" s="99">
        <v>262534139.05000001</v>
      </c>
      <c r="U653" s="99">
        <v>938340426.96000004</v>
      </c>
      <c r="V653" s="99">
        <v>694082957.54999995</v>
      </c>
      <c r="W653" s="99">
        <v>553429062.96000004</v>
      </c>
      <c r="X653" s="99">
        <v>1523305232.0699999</v>
      </c>
      <c r="Y653" s="99">
        <v>276391518.87</v>
      </c>
      <c r="Z653" s="99">
        <v>511423382.81999999</v>
      </c>
      <c r="AA653" s="99">
        <v>551067011.72000003</v>
      </c>
      <c r="AB653" s="99">
        <v>1161191476.7</v>
      </c>
      <c r="AC653" s="99">
        <v>633921395.22000003</v>
      </c>
      <c r="AD653" s="99">
        <v>508392055.44</v>
      </c>
      <c r="AE653" s="99">
        <v>701966548.61000001</v>
      </c>
      <c r="AF653" s="99">
        <v>355111843.5</v>
      </c>
      <c r="AG653" s="99">
        <v>484696278.24000001</v>
      </c>
      <c r="AH653" s="99">
        <v>341814609.25</v>
      </c>
      <c r="AI653" s="99">
        <v>485987579.50999999</v>
      </c>
      <c r="AJ653" s="99">
        <v>1486929188.6400001</v>
      </c>
      <c r="AK653" s="99">
        <v>301709378.12</v>
      </c>
      <c r="AL653" s="99">
        <v>440551567.58999997</v>
      </c>
      <c r="AM653" s="99">
        <v>345572467.43000001</v>
      </c>
      <c r="AN653" s="99">
        <v>565937525.44000006</v>
      </c>
      <c r="AO653" s="99">
        <v>810266625.66999996</v>
      </c>
      <c r="AP653" s="99">
        <v>453807583.13</v>
      </c>
      <c r="AQ653" s="99">
        <v>557432386.12</v>
      </c>
      <c r="AR653" s="99">
        <v>1126069145.01</v>
      </c>
      <c r="AS653" s="99">
        <v>401465176.38</v>
      </c>
      <c r="AT653" s="99">
        <v>566067324.70000005</v>
      </c>
      <c r="AU653" s="99">
        <v>478575764.79000002</v>
      </c>
      <c r="AV653" s="99">
        <v>1768686412.25</v>
      </c>
      <c r="AW653" s="99">
        <v>338179043.23000002</v>
      </c>
      <c r="AX653" s="99">
        <v>591642046.74000001</v>
      </c>
      <c r="AY653" s="99">
        <v>494950029.80000001</v>
      </c>
      <c r="AZ653" s="99">
        <v>591313981.71000004</v>
      </c>
      <c r="BA653" s="99">
        <v>404930046.81999999</v>
      </c>
      <c r="BB653" s="99">
        <v>745347552.00999999</v>
      </c>
      <c r="BC653" s="99">
        <v>608342299.33000004</v>
      </c>
      <c r="BD653" s="99">
        <v>552026287.88</v>
      </c>
      <c r="BE653" s="99">
        <v>459868066.17000002</v>
      </c>
      <c r="BF653" s="99">
        <v>659175986.47000003</v>
      </c>
      <c r="BG653" s="99">
        <v>687895488.33000004</v>
      </c>
      <c r="BH653" s="99">
        <v>21629712.18</v>
      </c>
      <c r="BI653" s="99">
        <v>348545554</v>
      </c>
      <c r="BJ653" s="99">
        <v>381213452.88999999</v>
      </c>
      <c r="BK653" s="99">
        <v>687588548.88999999</v>
      </c>
      <c r="BL653" s="99">
        <v>653041709.42999995</v>
      </c>
      <c r="BM653" s="99">
        <v>505655775.67000002</v>
      </c>
      <c r="BN653" s="99">
        <v>702079072.75999999</v>
      </c>
      <c r="BO653" s="99">
        <v>458703866</v>
      </c>
      <c r="BP653" s="99">
        <v>444811659.55000001</v>
      </c>
      <c r="BQ653" s="99"/>
      <c r="BR653" s="99"/>
      <c r="BS653" s="99"/>
      <c r="BT653" s="99"/>
      <c r="BU653" s="30"/>
      <c r="BV653" s="142">
        <f t="shared" ref="BV653:CG653" si="114">BV654+BV799+BV825</f>
        <v>396437621.45324194</v>
      </c>
      <c r="BW653" s="142">
        <f t="shared" si="114"/>
        <v>392905534.45324194</v>
      </c>
      <c r="BX653" s="142">
        <f t="shared" si="114"/>
        <v>419223186.646842</v>
      </c>
      <c r="BY653" s="142">
        <f t="shared" si="114"/>
        <v>412366291.44684196</v>
      </c>
      <c r="BZ653" s="142">
        <f t="shared" si="114"/>
        <v>405266291.44684196</v>
      </c>
      <c r="CA653" s="142">
        <f t="shared" si="114"/>
        <v>428339510.94684196</v>
      </c>
      <c r="CB653" s="142">
        <f t="shared" si="114"/>
        <v>407949303.44684196</v>
      </c>
      <c r="CC653" s="142">
        <f t="shared" si="114"/>
        <v>388714303.44684196</v>
      </c>
      <c r="CD653" s="142">
        <f t="shared" si="114"/>
        <v>400464303.44684196</v>
      </c>
      <c r="CE653" s="142">
        <f t="shared" si="114"/>
        <v>402388303.44684196</v>
      </c>
      <c r="CF653" s="142">
        <f t="shared" si="114"/>
        <v>490864303.44684196</v>
      </c>
      <c r="CG653" s="142">
        <f t="shared" si="114"/>
        <v>389980283.45684201</v>
      </c>
    </row>
    <row r="654" spans="1:86" hidden="1" outlineLevel="1" collapsed="1" x14ac:dyDescent="0.25">
      <c r="A654" s="101" t="s">
        <v>1756</v>
      </c>
      <c r="B654" s="101">
        <f t="shared" si="104"/>
        <v>2</v>
      </c>
      <c r="C654" s="101" t="s">
        <v>1110</v>
      </c>
      <c r="D654" s="101" t="s">
        <v>1111</v>
      </c>
      <c r="E654" s="102">
        <f t="shared" si="94"/>
        <v>4411669632.0299997</v>
      </c>
      <c r="F654" s="102">
        <f t="shared" si="95"/>
        <v>4534571917.0300007</v>
      </c>
      <c r="G654" s="102">
        <f t="shared" si="96"/>
        <v>4099011548.5199995</v>
      </c>
      <c r="H654" s="102">
        <f t="shared" si="97"/>
        <v>4292633315.1900005</v>
      </c>
      <c r="I654" s="102">
        <f t="shared" si="98"/>
        <v>2727247759.2400002</v>
      </c>
      <c r="J654" s="102">
        <f t="shared" si="99"/>
        <v>2685750565.6700001</v>
      </c>
      <c r="K654" s="102">
        <f t="shared" si="100"/>
        <v>4577629334.7128792</v>
      </c>
      <c r="L654" s="150">
        <f>(K654-H654)/H654</f>
        <v>6.6391885492381994E-2</v>
      </c>
      <c r="M654" s="102">
        <v>134170534.18000001</v>
      </c>
      <c r="N654" s="102">
        <v>178186098.61000001</v>
      </c>
      <c r="O654" s="102">
        <v>237979769.47999999</v>
      </c>
      <c r="P654" s="102">
        <v>181658935.66999999</v>
      </c>
      <c r="Q654" s="102">
        <v>233475459.78999999</v>
      </c>
      <c r="R654" s="102">
        <v>229527257.05000001</v>
      </c>
      <c r="S654" s="102">
        <v>196543440.19999999</v>
      </c>
      <c r="T654" s="102">
        <v>268345709.05000001</v>
      </c>
      <c r="U654" s="102">
        <v>256247871.41999999</v>
      </c>
      <c r="V654" s="102">
        <v>422237546.55000001</v>
      </c>
      <c r="W654" s="102">
        <v>518807398.95999998</v>
      </c>
      <c r="X654" s="102">
        <v>1554489611.0699999</v>
      </c>
      <c r="Y654" s="102">
        <v>231784781.87</v>
      </c>
      <c r="Z654" s="102">
        <v>360460276.87</v>
      </c>
      <c r="AA654" s="102">
        <v>351580359.25999999</v>
      </c>
      <c r="AB654" s="102">
        <v>378393541.04000002</v>
      </c>
      <c r="AC654" s="102">
        <v>287651245.44</v>
      </c>
      <c r="AD654" s="102">
        <v>396773868.44</v>
      </c>
      <c r="AE654" s="102">
        <v>324137602.61000001</v>
      </c>
      <c r="AF654" s="102">
        <v>378113699.5</v>
      </c>
      <c r="AG654" s="102">
        <v>305861789.24000001</v>
      </c>
      <c r="AH654" s="102">
        <v>362237664.25</v>
      </c>
      <c r="AI654" s="102">
        <v>317062309.25999999</v>
      </c>
      <c r="AJ654" s="102">
        <v>840514779.25</v>
      </c>
      <c r="AK654" s="102">
        <v>298967474.12</v>
      </c>
      <c r="AL654" s="102">
        <v>436302613.58999997</v>
      </c>
      <c r="AM654" s="102">
        <v>274782115.43000001</v>
      </c>
      <c r="AN654" s="102">
        <v>369877873.44</v>
      </c>
      <c r="AO654" s="102">
        <v>356894290.06</v>
      </c>
      <c r="AP654" s="102">
        <v>391476800.13</v>
      </c>
      <c r="AQ654" s="102">
        <v>269330930.12</v>
      </c>
      <c r="AR654" s="102">
        <v>258491075.00999999</v>
      </c>
      <c r="AS654" s="102">
        <v>291000537.38</v>
      </c>
      <c r="AT654" s="102">
        <v>320117077.69999999</v>
      </c>
      <c r="AU654" s="102">
        <v>330969666.79000002</v>
      </c>
      <c r="AV654" s="102">
        <v>500801094.75</v>
      </c>
      <c r="AW654" s="102">
        <v>279900336.76999998</v>
      </c>
      <c r="AX654" s="102">
        <v>327286698.74000001</v>
      </c>
      <c r="AY654" s="102">
        <v>331901315.80000001</v>
      </c>
      <c r="AZ654" s="102">
        <v>319818693.70999998</v>
      </c>
      <c r="BA654" s="102">
        <v>357921638.81999999</v>
      </c>
      <c r="BB654" s="102">
        <v>367730824.19</v>
      </c>
      <c r="BC654" s="102">
        <v>396532032.32999998</v>
      </c>
      <c r="BD654" s="102">
        <v>346156218.88</v>
      </c>
      <c r="BE654" s="102">
        <v>329665083.17000002</v>
      </c>
      <c r="BF654" s="102">
        <v>332231033.67000002</v>
      </c>
      <c r="BG654" s="102">
        <v>476646160.32999998</v>
      </c>
      <c r="BH654" s="102">
        <v>426843278.77999997</v>
      </c>
      <c r="BI654" s="102">
        <v>297365685</v>
      </c>
      <c r="BJ654" s="102">
        <v>307827524.88999999</v>
      </c>
      <c r="BK654" s="102">
        <v>344719469.88999999</v>
      </c>
      <c r="BL654" s="102">
        <v>378687243.67000002</v>
      </c>
      <c r="BM654" s="102">
        <v>336710486.67000002</v>
      </c>
      <c r="BN654" s="102">
        <v>336670273</v>
      </c>
      <c r="BO654" s="102">
        <v>333746900</v>
      </c>
      <c r="BP654" s="102">
        <v>350022982.55000001</v>
      </c>
      <c r="BQ654" s="102"/>
      <c r="BR654" s="102"/>
      <c r="BS654" s="102"/>
      <c r="BT654" s="102"/>
      <c r="BU654" s="30"/>
      <c r="BV654" s="143">
        <f t="shared" ref="BV654:CG654" si="115">BV655+BV690+BV700+BV708+BV714+BV718+BV729+BV741+BV747+BV751+BV754+BV758+BV766+BV770+BV773+BV790</f>
        <v>366665129.58890659</v>
      </c>
      <c r="BW654" s="143">
        <f t="shared" si="115"/>
        <v>363133042.58890659</v>
      </c>
      <c r="BX654" s="143">
        <f t="shared" si="115"/>
        <v>389450694.78250664</v>
      </c>
      <c r="BY654" s="143">
        <f t="shared" si="115"/>
        <v>382593799.5825066</v>
      </c>
      <c r="BZ654" s="143">
        <f t="shared" si="115"/>
        <v>375493799.5825066</v>
      </c>
      <c r="CA654" s="143">
        <f t="shared" si="115"/>
        <v>398567019.0825066</v>
      </c>
      <c r="CB654" s="143">
        <f t="shared" si="115"/>
        <v>378176811.5825066</v>
      </c>
      <c r="CC654" s="143">
        <f t="shared" si="115"/>
        <v>358941811.5825066</v>
      </c>
      <c r="CD654" s="143">
        <f t="shared" si="115"/>
        <v>370691811.5825066</v>
      </c>
      <c r="CE654" s="143">
        <f t="shared" si="115"/>
        <v>372615811.5825066</v>
      </c>
      <c r="CF654" s="143">
        <f t="shared" si="115"/>
        <v>461091811.5825066</v>
      </c>
      <c r="CG654" s="143">
        <f t="shared" si="115"/>
        <v>360207791.59250665</v>
      </c>
    </row>
    <row r="655" spans="1:86" hidden="1" outlineLevel="2" collapsed="1" x14ac:dyDescent="0.25">
      <c r="A655" s="103" t="s">
        <v>1756</v>
      </c>
      <c r="B655" s="103">
        <f t="shared" si="104"/>
        <v>4</v>
      </c>
      <c r="C655" s="103" t="s">
        <v>1112</v>
      </c>
      <c r="D655" s="103" t="s">
        <v>1032</v>
      </c>
      <c r="E655" s="104">
        <f t="shared" si="94"/>
        <v>2425013841.0299997</v>
      </c>
      <c r="F655" s="104">
        <f t="shared" si="95"/>
        <v>1558953208</v>
      </c>
      <c r="G655" s="104">
        <f t="shared" si="96"/>
        <v>1646016758</v>
      </c>
      <c r="H655" s="104">
        <f t="shared" si="97"/>
        <v>1843487778.6700001</v>
      </c>
      <c r="I655" s="104">
        <f t="shared" si="98"/>
        <v>1233594941.8900001</v>
      </c>
      <c r="J655" s="104">
        <f t="shared" si="99"/>
        <v>1236372822.6699998</v>
      </c>
      <c r="K655" s="104">
        <f t="shared" si="100"/>
        <v>2020356749.1400797</v>
      </c>
      <c r="L655" s="150">
        <f>(K655-H655)/H655</f>
        <v>9.5942578256571515E-2</v>
      </c>
      <c r="M655" s="104">
        <v>72665961.180000007</v>
      </c>
      <c r="N655" s="104">
        <v>103794312.61</v>
      </c>
      <c r="O655" s="104">
        <v>101835868.48</v>
      </c>
      <c r="P655" s="104">
        <v>98431293.670000002</v>
      </c>
      <c r="Q655" s="104">
        <v>145232973.78999999</v>
      </c>
      <c r="R655" s="104">
        <v>147263337.05000001</v>
      </c>
      <c r="S655" s="104">
        <v>117791724.2</v>
      </c>
      <c r="T655" s="104">
        <v>135442124.05000001</v>
      </c>
      <c r="U655" s="104">
        <v>119626506.42</v>
      </c>
      <c r="V655" s="104">
        <v>115739515.55</v>
      </c>
      <c r="W655" s="104">
        <v>120797463.95999999</v>
      </c>
      <c r="X655" s="104">
        <v>1146392760.0699999</v>
      </c>
      <c r="Y655" s="104">
        <v>102442723</v>
      </c>
      <c r="Z655" s="104">
        <v>124104649</v>
      </c>
      <c r="AA655" s="104">
        <v>120624901</v>
      </c>
      <c r="AB655" s="104">
        <v>123107917</v>
      </c>
      <c r="AC655" s="104">
        <v>133456330</v>
      </c>
      <c r="AD655" s="104">
        <v>148101706</v>
      </c>
      <c r="AE655" s="104">
        <v>138929841</v>
      </c>
      <c r="AF655" s="104">
        <v>131949129</v>
      </c>
      <c r="AG655" s="104">
        <v>134169860</v>
      </c>
      <c r="AH655" s="104">
        <v>126085819</v>
      </c>
      <c r="AI655" s="104">
        <v>133293533</v>
      </c>
      <c r="AJ655" s="104">
        <v>142686800</v>
      </c>
      <c r="AK655" s="104">
        <v>149381092</v>
      </c>
      <c r="AL655" s="104">
        <v>138338750</v>
      </c>
      <c r="AM655" s="104">
        <v>129930778</v>
      </c>
      <c r="AN655" s="104">
        <v>137027780</v>
      </c>
      <c r="AO655" s="104">
        <v>131962450</v>
      </c>
      <c r="AP655" s="104">
        <v>167842472</v>
      </c>
      <c r="AQ655" s="104">
        <v>110017963</v>
      </c>
      <c r="AR655" s="104">
        <v>124503423</v>
      </c>
      <c r="AS655" s="104">
        <v>119421412</v>
      </c>
      <c r="AT655" s="104">
        <v>139156188</v>
      </c>
      <c r="AU655" s="104">
        <v>150492706</v>
      </c>
      <c r="AV655" s="104">
        <v>147941744</v>
      </c>
      <c r="AW655" s="104">
        <v>124446865</v>
      </c>
      <c r="AX655" s="104">
        <v>160363629</v>
      </c>
      <c r="AY655" s="104">
        <v>147918611</v>
      </c>
      <c r="AZ655" s="104">
        <v>159535642</v>
      </c>
      <c r="BA655" s="104">
        <v>148212528</v>
      </c>
      <c r="BB655" s="104">
        <v>153521630.46000001</v>
      </c>
      <c r="BC655" s="104">
        <v>200781824.75999999</v>
      </c>
      <c r="BD655" s="104">
        <v>138814211.66999999</v>
      </c>
      <c r="BE655" s="104">
        <v>141442235</v>
      </c>
      <c r="BF655" s="104">
        <v>158220561.66999999</v>
      </c>
      <c r="BG655" s="104">
        <v>152735475.33000001</v>
      </c>
      <c r="BH655" s="104">
        <v>157494564.78</v>
      </c>
      <c r="BI655" s="104">
        <v>126708445</v>
      </c>
      <c r="BJ655" s="104">
        <v>148880558.88999999</v>
      </c>
      <c r="BK655" s="104">
        <v>152133806.88999999</v>
      </c>
      <c r="BL655" s="104">
        <v>157385992.66999999</v>
      </c>
      <c r="BM655" s="104">
        <v>158913725.66999999</v>
      </c>
      <c r="BN655" s="104">
        <v>158418863</v>
      </c>
      <c r="BO655" s="104">
        <v>159243251</v>
      </c>
      <c r="BP655" s="104">
        <v>174688179.55000001</v>
      </c>
      <c r="BQ655" s="104"/>
      <c r="BR655" s="104"/>
      <c r="BS655" s="104"/>
      <c r="BT655" s="104"/>
      <c r="BU655" s="24" t="s">
        <v>2007</v>
      </c>
      <c r="BV655" s="144">
        <f>'[2]5105'!BH$2</f>
        <v>168363062.42833999</v>
      </c>
      <c r="BW655" s="144">
        <f>'[2]5105'!BI$2</f>
        <v>168363062.42833999</v>
      </c>
      <c r="BX655" s="144">
        <f>'[2]5105'!BJ$2</f>
        <v>168363062.42833999</v>
      </c>
      <c r="BY655" s="144">
        <f>'[2]5105'!BK$2</f>
        <v>168363062.42833999</v>
      </c>
      <c r="BZ655" s="144">
        <f>'[2]5105'!BL$2</f>
        <v>168363062.42833999</v>
      </c>
      <c r="CA655" s="144">
        <f>'[2]5105'!BM$2</f>
        <v>168363062.42833999</v>
      </c>
      <c r="CB655" s="144">
        <f>'[2]5105'!BN$2</f>
        <v>168363062.42833999</v>
      </c>
      <c r="CC655" s="144">
        <f>'[2]5105'!BO$2</f>
        <v>168363062.42833999</v>
      </c>
      <c r="CD655" s="144">
        <f>'[2]5105'!BP$2</f>
        <v>168363062.42833999</v>
      </c>
      <c r="CE655" s="144">
        <f>'[2]5105'!BQ$2</f>
        <v>168363062.42833999</v>
      </c>
      <c r="CF655" s="144">
        <f>'[2]5105'!BR$2</f>
        <v>168363062.42833999</v>
      </c>
      <c r="CG655" s="144">
        <f>'[2]5105'!BS$2</f>
        <v>168363062.42833999</v>
      </c>
    </row>
    <row r="656" spans="1:86" hidden="1" outlineLevel="3" x14ac:dyDescent="0.25">
      <c r="A656" s="105" t="s">
        <v>1756</v>
      </c>
      <c r="B656" s="105">
        <f t="shared" si="104"/>
        <v>6</v>
      </c>
      <c r="C656" s="105" t="s">
        <v>1113</v>
      </c>
      <c r="D656" s="105" t="s">
        <v>1114</v>
      </c>
      <c r="E656" s="26">
        <f t="shared" si="94"/>
        <v>250839383</v>
      </c>
      <c r="F656" s="26">
        <f t="shared" si="95"/>
        <v>323008667</v>
      </c>
      <c r="G656" s="26">
        <f t="shared" si="96"/>
        <v>285330275</v>
      </c>
      <c r="H656" s="26">
        <f t="shared" si="97"/>
        <v>330331649</v>
      </c>
      <c r="I656" s="26">
        <f t="shared" si="98"/>
        <v>209447649</v>
      </c>
      <c r="J656" s="26">
        <f t="shared" si="99"/>
        <v>259694841</v>
      </c>
      <c r="K656" s="26">
        <f t="shared" si="100"/>
        <v>0</v>
      </c>
      <c r="L656" s="150"/>
      <c r="M656" s="26">
        <v>12905150</v>
      </c>
      <c r="N656" s="26">
        <v>14354600</v>
      </c>
      <c r="O656" s="26">
        <v>15650700</v>
      </c>
      <c r="P656" s="26">
        <v>15216933</v>
      </c>
      <c r="Q656" s="26">
        <v>24505000</v>
      </c>
      <c r="R656" s="26">
        <v>24505000</v>
      </c>
      <c r="S656" s="26">
        <v>24505000</v>
      </c>
      <c r="T656" s="26">
        <v>23433800</v>
      </c>
      <c r="U656" s="26">
        <v>24505000</v>
      </c>
      <c r="V656" s="26">
        <v>24505000</v>
      </c>
      <c r="W656" s="26">
        <v>24505000</v>
      </c>
      <c r="X656" s="26">
        <v>22248200</v>
      </c>
      <c r="Y656" s="26">
        <v>24505000</v>
      </c>
      <c r="Z656" s="26">
        <v>23223200</v>
      </c>
      <c r="AA656" s="26">
        <v>26572000</v>
      </c>
      <c r="AB656" s="26">
        <v>25922000</v>
      </c>
      <c r="AC656" s="26">
        <v>32572000</v>
      </c>
      <c r="AD656" s="26">
        <v>30697000</v>
      </c>
      <c r="AE656" s="26">
        <v>33947000</v>
      </c>
      <c r="AF656" s="26">
        <v>24897600</v>
      </c>
      <c r="AG656" s="26">
        <v>26572000</v>
      </c>
      <c r="AH656" s="26">
        <v>24318667</v>
      </c>
      <c r="AI656" s="26">
        <v>26008667</v>
      </c>
      <c r="AJ656" s="26">
        <v>23773533</v>
      </c>
      <c r="AK656" s="26">
        <v>24688194</v>
      </c>
      <c r="AL656" s="26">
        <v>26913833</v>
      </c>
      <c r="AM656" s="26">
        <v>25119577</v>
      </c>
      <c r="AN656" s="26">
        <v>26913833</v>
      </c>
      <c r="AO656" s="26">
        <v>26913833</v>
      </c>
      <c r="AP656" s="26">
        <v>26614233</v>
      </c>
      <c r="AQ656" s="26">
        <v>13756518</v>
      </c>
      <c r="AR656" s="26">
        <v>17927229</v>
      </c>
      <c r="AS656" s="26">
        <v>15835660</v>
      </c>
      <c r="AT656" s="26">
        <v>28358330</v>
      </c>
      <c r="AU656" s="26">
        <v>27163274</v>
      </c>
      <c r="AV656" s="26">
        <v>25125761</v>
      </c>
      <c r="AW656" s="26">
        <v>27711816</v>
      </c>
      <c r="AX656" s="26">
        <v>30212000</v>
      </c>
      <c r="AY656" s="26">
        <v>30212000</v>
      </c>
      <c r="AZ656" s="26">
        <v>25400433</v>
      </c>
      <c r="BA656" s="26">
        <v>30212000</v>
      </c>
      <c r="BB656" s="26">
        <v>30212000</v>
      </c>
      <c r="BC656" s="26">
        <v>14866400</v>
      </c>
      <c r="BD656" s="26">
        <v>20621000</v>
      </c>
      <c r="BE656" s="26">
        <v>23021000</v>
      </c>
      <c r="BF656" s="26">
        <v>32621000</v>
      </c>
      <c r="BG656" s="26">
        <v>32621000</v>
      </c>
      <c r="BH656" s="26">
        <v>32621000</v>
      </c>
      <c r="BI656" s="26">
        <v>32621000</v>
      </c>
      <c r="BJ656" s="26">
        <v>33882267</v>
      </c>
      <c r="BK656" s="26">
        <v>35251600</v>
      </c>
      <c r="BL656" s="26">
        <v>35251600</v>
      </c>
      <c r="BM656" s="26">
        <v>35251600</v>
      </c>
      <c r="BN656" s="26">
        <v>35251600</v>
      </c>
      <c r="BO656" s="26">
        <v>25483574</v>
      </c>
      <c r="BP656" s="26">
        <v>26701600</v>
      </c>
      <c r="BQ656" s="26"/>
      <c r="BR656" s="26"/>
      <c r="BS656" s="26"/>
      <c r="BT656" s="26"/>
      <c r="BV656" s="163"/>
      <c r="BW656" s="163"/>
      <c r="BX656" s="163"/>
      <c r="BY656" s="163"/>
      <c r="BZ656" s="163"/>
      <c r="CA656" s="163"/>
      <c r="CB656" s="163"/>
      <c r="CC656" s="163"/>
      <c r="CD656" s="163"/>
      <c r="CE656" s="163"/>
      <c r="CF656" s="163"/>
      <c r="CG656" s="163"/>
      <c r="CH656" s="24" t="s">
        <v>1981</v>
      </c>
    </row>
    <row r="657" spans="1:85" hidden="1" outlineLevel="3" x14ac:dyDescent="0.25">
      <c r="A657" s="105" t="s">
        <v>1756</v>
      </c>
      <c r="B657" s="105">
        <f t="shared" si="104"/>
        <v>6</v>
      </c>
      <c r="C657" s="105" t="s">
        <v>1115</v>
      </c>
      <c r="D657" s="105" t="s">
        <v>1116</v>
      </c>
      <c r="E657" s="26">
        <f t="shared" si="94"/>
        <v>492516906</v>
      </c>
      <c r="F657" s="26">
        <f t="shared" si="95"/>
        <v>532317907</v>
      </c>
      <c r="G657" s="26">
        <f t="shared" si="96"/>
        <v>583455643</v>
      </c>
      <c r="H657" s="26">
        <f t="shared" si="97"/>
        <v>641513765</v>
      </c>
      <c r="I657" s="26">
        <f t="shared" ref="I657:I720" si="116">SUM(AW657:BD657)</f>
        <v>422501967</v>
      </c>
      <c r="J657" s="26">
        <f t="shared" ref="J657:J720" si="117">SUM(BI657:BP657)</f>
        <v>487253766</v>
      </c>
      <c r="K657" s="26">
        <f t="shared" si="100"/>
        <v>0</v>
      </c>
      <c r="L657" s="150"/>
      <c r="M657" s="26">
        <v>27196505</v>
      </c>
      <c r="N657" s="26">
        <v>41872533</v>
      </c>
      <c r="O657" s="26">
        <v>42477233</v>
      </c>
      <c r="P657" s="26">
        <v>40859200</v>
      </c>
      <c r="Q657" s="26">
        <v>42475867</v>
      </c>
      <c r="R657" s="26">
        <v>40796967</v>
      </c>
      <c r="S657" s="26">
        <v>41863600</v>
      </c>
      <c r="T657" s="26">
        <v>41606800</v>
      </c>
      <c r="U657" s="26">
        <v>42995867</v>
      </c>
      <c r="V657" s="26">
        <v>43800667</v>
      </c>
      <c r="W657" s="26">
        <v>45906400</v>
      </c>
      <c r="X657" s="26">
        <v>40665267</v>
      </c>
      <c r="Y657" s="26">
        <v>33512971</v>
      </c>
      <c r="Z657" s="26">
        <v>49245400</v>
      </c>
      <c r="AA657" s="26">
        <v>43778767</v>
      </c>
      <c r="AB657" s="26">
        <v>44739367</v>
      </c>
      <c r="AC657" s="26">
        <v>43856767</v>
      </c>
      <c r="AD657" s="26">
        <v>42816167</v>
      </c>
      <c r="AE657" s="26">
        <v>44708500</v>
      </c>
      <c r="AF657" s="26">
        <v>46273960</v>
      </c>
      <c r="AG657" s="26">
        <v>46887093</v>
      </c>
      <c r="AH657" s="26">
        <v>44965967</v>
      </c>
      <c r="AI657" s="26">
        <v>47444200</v>
      </c>
      <c r="AJ657" s="26">
        <v>44088748</v>
      </c>
      <c r="AK657" s="26">
        <v>37286011</v>
      </c>
      <c r="AL657" s="26">
        <v>47741694</v>
      </c>
      <c r="AM657" s="26">
        <v>45956471</v>
      </c>
      <c r="AN657" s="26">
        <v>46096360</v>
      </c>
      <c r="AO657" s="26">
        <v>48091735</v>
      </c>
      <c r="AP657" s="26">
        <v>46387500</v>
      </c>
      <c r="AQ657" s="26">
        <v>47103666</v>
      </c>
      <c r="AR657" s="26">
        <v>52890133</v>
      </c>
      <c r="AS657" s="26">
        <v>52004257</v>
      </c>
      <c r="AT657" s="26">
        <v>55268420</v>
      </c>
      <c r="AU657" s="26">
        <v>52094996</v>
      </c>
      <c r="AV657" s="26">
        <v>52534400</v>
      </c>
      <c r="AW657" s="26">
        <v>41223871</v>
      </c>
      <c r="AX657" s="26">
        <v>57630332</v>
      </c>
      <c r="AY657" s="26">
        <v>53393733</v>
      </c>
      <c r="AZ657" s="26">
        <v>53330064</v>
      </c>
      <c r="BA657" s="26">
        <v>53177000</v>
      </c>
      <c r="BB657" s="26">
        <v>53506167</v>
      </c>
      <c r="BC657" s="26">
        <v>52851600</v>
      </c>
      <c r="BD657" s="26">
        <v>57389200</v>
      </c>
      <c r="BE657" s="26">
        <v>58041700</v>
      </c>
      <c r="BF657" s="26">
        <v>60202999</v>
      </c>
      <c r="BG657" s="26">
        <v>51227333</v>
      </c>
      <c r="BH657" s="26">
        <v>49539766</v>
      </c>
      <c r="BI657" s="26">
        <v>41499706</v>
      </c>
      <c r="BJ657" s="26">
        <v>56346077</v>
      </c>
      <c r="BK657" s="26">
        <v>60203207</v>
      </c>
      <c r="BL657" s="26">
        <v>62455394</v>
      </c>
      <c r="BM657" s="26">
        <v>62005300</v>
      </c>
      <c r="BN657" s="26">
        <v>64520006</v>
      </c>
      <c r="BO657" s="26">
        <v>69752741</v>
      </c>
      <c r="BP657" s="26">
        <v>70471335</v>
      </c>
      <c r="BQ657" s="26"/>
      <c r="BR657" s="26"/>
      <c r="BS657" s="26"/>
      <c r="BT657" s="26"/>
      <c r="BV657" s="163"/>
      <c r="BW657" s="163"/>
      <c r="BX657" s="163"/>
      <c r="BY657" s="163"/>
      <c r="BZ657" s="163"/>
      <c r="CA657" s="163"/>
      <c r="CB657" s="163"/>
      <c r="CC657" s="163"/>
      <c r="CD657" s="163"/>
      <c r="CE657" s="163"/>
      <c r="CF657" s="163"/>
      <c r="CG657" s="163"/>
    </row>
    <row r="658" spans="1:85" hidden="1" outlineLevel="3" x14ac:dyDescent="0.25">
      <c r="A658" s="105" t="s">
        <v>1756</v>
      </c>
      <c r="B658" s="105">
        <f t="shared" si="104"/>
        <v>6</v>
      </c>
      <c r="C658" s="105" t="s">
        <v>1117</v>
      </c>
      <c r="D658" s="105" t="s">
        <v>1118</v>
      </c>
      <c r="E658" s="26">
        <f t="shared" si="94"/>
        <v>0</v>
      </c>
      <c r="F658" s="26">
        <f t="shared" si="95"/>
        <v>17062388</v>
      </c>
      <c r="G658" s="26">
        <f t="shared" si="96"/>
        <v>3079566</v>
      </c>
      <c r="H658" s="26">
        <f t="shared" si="97"/>
        <v>0</v>
      </c>
      <c r="I658" s="26">
        <f t="shared" si="116"/>
        <v>0</v>
      </c>
      <c r="J658" s="26">
        <f t="shared" si="117"/>
        <v>0</v>
      </c>
      <c r="K658" s="26">
        <f t="shared" si="100"/>
        <v>0</v>
      </c>
      <c r="L658" s="150"/>
      <c r="M658" s="26">
        <v>0</v>
      </c>
      <c r="N658" s="26">
        <v>0</v>
      </c>
      <c r="O658" s="26">
        <v>0</v>
      </c>
      <c r="P658" s="26">
        <v>0</v>
      </c>
      <c r="Q658" s="26">
        <v>0</v>
      </c>
      <c r="R658" s="26">
        <v>0</v>
      </c>
      <c r="S658" s="26">
        <v>0</v>
      </c>
      <c r="T658" s="26">
        <v>0</v>
      </c>
      <c r="U658" s="26">
        <v>0</v>
      </c>
      <c r="V658" s="26">
        <v>0</v>
      </c>
      <c r="W658" s="26">
        <v>0</v>
      </c>
      <c r="X658" s="26">
        <v>0</v>
      </c>
      <c r="Y658" s="26">
        <v>0</v>
      </c>
      <c r="Z658" s="26">
        <v>0</v>
      </c>
      <c r="AA658" s="26">
        <v>0</v>
      </c>
      <c r="AB658" s="26">
        <v>0</v>
      </c>
      <c r="AC658" s="26">
        <v>0</v>
      </c>
      <c r="AD658" s="26">
        <v>0</v>
      </c>
      <c r="AE658" s="26">
        <v>64435</v>
      </c>
      <c r="AF658" s="26">
        <v>3030593</v>
      </c>
      <c r="AG658" s="26">
        <v>3363507</v>
      </c>
      <c r="AH658" s="26">
        <v>4265597</v>
      </c>
      <c r="AI658" s="26">
        <v>3685682</v>
      </c>
      <c r="AJ658" s="26">
        <v>2652574</v>
      </c>
      <c r="AK658" s="26">
        <v>0</v>
      </c>
      <c r="AL658" s="26">
        <v>1378910</v>
      </c>
      <c r="AM658" s="26">
        <v>1378910</v>
      </c>
      <c r="AN658" s="26">
        <v>0</v>
      </c>
      <c r="AO658" s="26">
        <v>0</v>
      </c>
      <c r="AP658" s="26">
        <v>321746</v>
      </c>
      <c r="AQ658" s="26">
        <v>0</v>
      </c>
      <c r="AR658" s="26">
        <v>0</v>
      </c>
      <c r="AS658" s="26">
        <v>0</v>
      </c>
      <c r="AT658" s="26">
        <v>0</v>
      </c>
      <c r="AU658" s="26">
        <v>0</v>
      </c>
      <c r="AV658" s="26">
        <v>0</v>
      </c>
      <c r="AW658" s="26">
        <v>0</v>
      </c>
      <c r="AX658" s="26">
        <v>0</v>
      </c>
      <c r="AY658" s="26">
        <v>0</v>
      </c>
      <c r="AZ658" s="26">
        <v>0</v>
      </c>
      <c r="BA658" s="26">
        <v>0</v>
      </c>
      <c r="BB658" s="26">
        <v>0</v>
      </c>
      <c r="BC658" s="26">
        <v>0</v>
      </c>
      <c r="BD658" s="26">
        <v>0</v>
      </c>
      <c r="BE658" s="26">
        <v>0</v>
      </c>
      <c r="BF658" s="26">
        <v>0</v>
      </c>
      <c r="BG658" s="26">
        <v>0</v>
      </c>
      <c r="BH658" s="26">
        <v>0</v>
      </c>
      <c r="BI658" s="26">
        <v>0</v>
      </c>
      <c r="BJ658" s="26">
        <v>0</v>
      </c>
      <c r="BK658" s="26">
        <v>0</v>
      </c>
      <c r="BL658" s="26">
        <v>0</v>
      </c>
      <c r="BM658" s="26">
        <v>0</v>
      </c>
      <c r="BN658" s="26">
        <v>0</v>
      </c>
      <c r="BO658" s="26">
        <v>0</v>
      </c>
      <c r="BP658" s="26">
        <v>0</v>
      </c>
      <c r="BQ658" s="26"/>
      <c r="BR658" s="26"/>
      <c r="BS658" s="26"/>
      <c r="BT658" s="26"/>
      <c r="BV658" s="163"/>
      <c r="BW658" s="163"/>
      <c r="BX658" s="163"/>
      <c r="BY658" s="163"/>
      <c r="BZ658" s="163"/>
      <c r="CA658" s="163"/>
      <c r="CB658" s="163"/>
      <c r="CC658" s="163"/>
      <c r="CD658" s="163"/>
      <c r="CE658" s="163"/>
      <c r="CF658" s="163"/>
      <c r="CG658" s="163"/>
    </row>
    <row r="659" spans="1:85" hidden="1" outlineLevel="3" x14ac:dyDescent="0.25">
      <c r="A659" s="105" t="s">
        <v>1756</v>
      </c>
      <c r="B659" s="105">
        <f t="shared" si="104"/>
        <v>6</v>
      </c>
      <c r="C659" s="105" t="s">
        <v>1119</v>
      </c>
      <c r="D659" s="105" t="s">
        <v>1120</v>
      </c>
      <c r="E659" s="26">
        <f t="shared" si="94"/>
        <v>11466451</v>
      </c>
      <c r="F659" s="26">
        <f t="shared" si="95"/>
        <v>12050437</v>
      </c>
      <c r="G659" s="26">
        <f t="shared" si="96"/>
        <v>7906743</v>
      </c>
      <c r="H659" s="26">
        <f t="shared" si="97"/>
        <v>8743892</v>
      </c>
      <c r="I659" s="26">
        <f t="shared" si="116"/>
        <v>5862328</v>
      </c>
      <c r="J659" s="26">
        <f t="shared" si="117"/>
        <v>5817962</v>
      </c>
      <c r="K659" s="26">
        <f t="shared" si="100"/>
        <v>0</v>
      </c>
      <c r="L659" s="150"/>
      <c r="M659" s="26">
        <v>0</v>
      </c>
      <c r="N659" s="26">
        <v>0</v>
      </c>
      <c r="O659" s="26">
        <v>1109948</v>
      </c>
      <c r="P659" s="26">
        <v>1099036</v>
      </c>
      <c r="Q659" s="26">
        <v>1179792</v>
      </c>
      <c r="R659" s="26">
        <v>2626620</v>
      </c>
      <c r="S659" s="26">
        <v>870624</v>
      </c>
      <c r="T659" s="26">
        <v>951589</v>
      </c>
      <c r="U659" s="26">
        <v>1145052</v>
      </c>
      <c r="V659" s="26">
        <v>925417</v>
      </c>
      <c r="W659" s="26">
        <v>855833</v>
      </c>
      <c r="X659" s="26">
        <v>702540</v>
      </c>
      <c r="Y659" s="26">
        <v>1009054</v>
      </c>
      <c r="Z659" s="26">
        <v>1547532</v>
      </c>
      <c r="AA659" s="26">
        <v>1040690</v>
      </c>
      <c r="AB659" s="26">
        <v>1075021</v>
      </c>
      <c r="AC659" s="26">
        <v>1035487</v>
      </c>
      <c r="AD659" s="26">
        <v>1015329</v>
      </c>
      <c r="AE659" s="26">
        <v>699659</v>
      </c>
      <c r="AF659" s="26">
        <v>1003232</v>
      </c>
      <c r="AG659" s="26">
        <v>1084075</v>
      </c>
      <c r="AH659" s="26">
        <v>674735</v>
      </c>
      <c r="AI659" s="26">
        <v>962912</v>
      </c>
      <c r="AJ659" s="26">
        <v>902711</v>
      </c>
      <c r="AK659" s="26">
        <v>595797</v>
      </c>
      <c r="AL659" s="26">
        <v>790875</v>
      </c>
      <c r="AM659" s="26">
        <v>725521</v>
      </c>
      <c r="AN659" s="26">
        <v>512197</v>
      </c>
      <c r="AO659" s="26">
        <v>649019</v>
      </c>
      <c r="AP659" s="26">
        <v>655948</v>
      </c>
      <c r="AQ659" s="26">
        <v>678271</v>
      </c>
      <c r="AR659" s="26">
        <v>766469</v>
      </c>
      <c r="AS659" s="26">
        <v>791625</v>
      </c>
      <c r="AT659" s="26">
        <v>700479</v>
      </c>
      <c r="AU659" s="26">
        <v>558094</v>
      </c>
      <c r="AV659" s="26">
        <v>482448</v>
      </c>
      <c r="AW659" s="26">
        <v>734605</v>
      </c>
      <c r="AX659" s="26">
        <v>689896</v>
      </c>
      <c r="AY659" s="26">
        <v>677293</v>
      </c>
      <c r="AZ659" s="26">
        <v>804564</v>
      </c>
      <c r="BA659" s="26">
        <v>783313</v>
      </c>
      <c r="BB659" s="26">
        <v>657813</v>
      </c>
      <c r="BC659" s="26">
        <v>740156</v>
      </c>
      <c r="BD659" s="26">
        <v>774688</v>
      </c>
      <c r="BE659" s="26">
        <v>806094</v>
      </c>
      <c r="BF659" s="26">
        <v>798438</v>
      </c>
      <c r="BG659" s="26">
        <v>704844</v>
      </c>
      <c r="BH659" s="26">
        <v>572188</v>
      </c>
      <c r="BI659" s="26">
        <v>561250</v>
      </c>
      <c r="BJ659" s="26">
        <v>407307</v>
      </c>
      <c r="BK659" s="26">
        <v>776420</v>
      </c>
      <c r="BL659" s="26">
        <v>828531</v>
      </c>
      <c r="BM659" s="26">
        <v>781503</v>
      </c>
      <c r="BN659" s="26">
        <v>852538</v>
      </c>
      <c r="BO659" s="26">
        <v>767985</v>
      </c>
      <c r="BP659" s="26">
        <v>842428</v>
      </c>
      <c r="BQ659" s="26"/>
      <c r="BR659" s="26"/>
      <c r="BS659" s="26"/>
      <c r="BT659" s="26"/>
      <c r="BV659" s="163"/>
      <c r="BW659" s="163"/>
      <c r="BX659" s="163"/>
      <c r="BY659" s="163"/>
      <c r="BZ659" s="163"/>
      <c r="CA659" s="163"/>
      <c r="CB659" s="163"/>
      <c r="CC659" s="163"/>
      <c r="CD659" s="163"/>
      <c r="CE659" s="163"/>
      <c r="CF659" s="163"/>
      <c r="CG659" s="163"/>
    </row>
    <row r="660" spans="1:85" hidden="1" outlineLevel="3" x14ac:dyDescent="0.25">
      <c r="A660" s="105" t="s">
        <v>1756</v>
      </c>
      <c r="B660" s="105">
        <f t="shared" si="104"/>
        <v>6</v>
      </c>
      <c r="C660" s="105" t="s">
        <v>1121</v>
      </c>
      <c r="D660" s="105" t="s">
        <v>1122</v>
      </c>
      <c r="E660" s="26">
        <f t="shared" si="94"/>
        <v>3193563</v>
      </c>
      <c r="F660" s="26">
        <f t="shared" si="95"/>
        <v>2671839</v>
      </c>
      <c r="G660" s="26">
        <f t="shared" si="96"/>
        <v>8757669</v>
      </c>
      <c r="H660" s="26">
        <f t="shared" si="97"/>
        <v>27917724</v>
      </c>
      <c r="I660" s="26">
        <f t="shared" si="116"/>
        <v>27794771</v>
      </c>
      <c r="J660" s="26">
        <f t="shared" si="117"/>
        <v>416661</v>
      </c>
      <c r="K660" s="26">
        <f t="shared" si="100"/>
        <v>0</v>
      </c>
      <c r="L660" s="150"/>
      <c r="M660" s="26">
        <v>0</v>
      </c>
      <c r="N660" s="26">
        <v>2142400</v>
      </c>
      <c r="O660" s="26">
        <v>0</v>
      </c>
      <c r="P660" s="26">
        <v>31613</v>
      </c>
      <c r="Q660" s="26">
        <v>0</v>
      </c>
      <c r="R660" s="26">
        <v>244464</v>
      </c>
      <c r="S660" s="26">
        <v>278775</v>
      </c>
      <c r="T660" s="26">
        <v>0</v>
      </c>
      <c r="U660" s="26">
        <v>293427</v>
      </c>
      <c r="V660" s="26">
        <v>94609</v>
      </c>
      <c r="W660" s="26">
        <v>108275</v>
      </c>
      <c r="X660" s="26">
        <v>0</v>
      </c>
      <c r="Y660" s="26">
        <v>0</v>
      </c>
      <c r="Z660" s="26">
        <v>1251200</v>
      </c>
      <c r="AA660" s="26">
        <v>0</v>
      </c>
      <c r="AB660" s="26">
        <v>260997</v>
      </c>
      <c r="AC660" s="26">
        <v>230270</v>
      </c>
      <c r="AD660" s="26">
        <v>53333</v>
      </c>
      <c r="AE660" s="26">
        <v>0</v>
      </c>
      <c r="AF660" s="26">
        <v>33067</v>
      </c>
      <c r="AG660" s="26">
        <v>50667</v>
      </c>
      <c r="AH660" s="26">
        <v>792305</v>
      </c>
      <c r="AI660" s="26">
        <v>0</v>
      </c>
      <c r="AJ660" s="26">
        <v>0</v>
      </c>
      <c r="AK660" s="26">
        <v>245262</v>
      </c>
      <c r="AL660" s="26">
        <v>235179</v>
      </c>
      <c r="AM660" s="26">
        <v>406830</v>
      </c>
      <c r="AN660" s="26">
        <v>261131</v>
      </c>
      <c r="AO660" s="26">
        <v>346494</v>
      </c>
      <c r="AP660" s="26">
        <v>908104</v>
      </c>
      <c r="AQ660" s="26">
        <v>735419</v>
      </c>
      <c r="AR660" s="26">
        <v>1424874</v>
      </c>
      <c r="AS660" s="26">
        <v>1946510</v>
      </c>
      <c r="AT660" s="26">
        <v>978255</v>
      </c>
      <c r="AU660" s="26">
        <v>957122</v>
      </c>
      <c r="AV660" s="26">
        <v>312489</v>
      </c>
      <c r="AW660" s="26">
        <v>700791</v>
      </c>
      <c r="AX660" s="26">
        <v>1316104</v>
      </c>
      <c r="AY660" s="26">
        <v>4771971</v>
      </c>
      <c r="AZ660" s="26">
        <v>5594372</v>
      </c>
      <c r="BA660" s="26">
        <v>5393800</v>
      </c>
      <c r="BB660" s="26">
        <v>5252183</v>
      </c>
      <c r="BC660" s="26">
        <v>3679062</v>
      </c>
      <c r="BD660" s="26">
        <v>1086488</v>
      </c>
      <c r="BE660" s="26">
        <v>0</v>
      </c>
      <c r="BF660" s="26">
        <v>0</v>
      </c>
      <c r="BG660" s="26">
        <v>122953</v>
      </c>
      <c r="BH660" s="26">
        <v>0</v>
      </c>
      <c r="BI660" s="26">
        <v>0</v>
      </c>
      <c r="BJ660" s="26">
        <v>0</v>
      </c>
      <c r="BK660" s="26">
        <v>234372</v>
      </c>
      <c r="BL660" s="26">
        <v>26041</v>
      </c>
      <c r="BM660" s="26">
        <v>0</v>
      </c>
      <c r="BN660" s="26">
        <v>156248</v>
      </c>
      <c r="BO660" s="26">
        <v>0</v>
      </c>
      <c r="BP660" s="26">
        <v>0</v>
      </c>
      <c r="BQ660" s="26"/>
      <c r="BR660" s="26"/>
      <c r="BS660" s="26"/>
      <c r="BT660" s="26"/>
      <c r="BV660" s="163"/>
      <c r="BW660" s="163"/>
      <c r="BX660" s="163"/>
      <c r="BY660" s="163"/>
      <c r="BZ660" s="163"/>
      <c r="CA660" s="163"/>
      <c r="CB660" s="163"/>
      <c r="CC660" s="163"/>
      <c r="CD660" s="163"/>
      <c r="CE660" s="163"/>
      <c r="CF660" s="163"/>
      <c r="CG660" s="163"/>
    </row>
    <row r="661" spans="1:85" hidden="1" outlineLevel="3" x14ac:dyDescent="0.25">
      <c r="A661" s="105" t="s">
        <v>1756</v>
      </c>
      <c r="B661" s="105">
        <f t="shared" si="104"/>
        <v>6</v>
      </c>
      <c r="C661" s="105" t="s">
        <v>1123</v>
      </c>
      <c r="D661" s="105" t="s">
        <v>1124</v>
      </c>
      <c r="E661" s="26">
        <f t="shared" ref="E661:E724" si="118">SUM(M661:X661)</f>
        <v>7979550</v>
      </c>
      <c r="F661" s="26">
        <f t="shared" ref="F661:F724" si="119">SUM(Y661:AJ661)</f>
        <v>12335801</v>
      </c>
      <c r="G661" s="26">
        <f t="shared" ref="G661:G724" si="120">SUM(AK661:AV661)</f>
        <v>22776460</v>
      </c>
      <c r="H661" s="26">
        <f t="shared" ref="H661:H724" si="121">SUM(AW661:BH661)</f>
        <v>29564584</v>
      </c>
      <c r="I661" s="26">
        <f t="shared" si="116"/>
        <v>19360532</v>
      </c>
      <c r="J661" s="26">
        <f t="shared" si="117"/>
        <v>21364705</v>
      </c>
      <c r="K661" s="26">
        <f t="shared" ref="K661:K724" si="122">SUM(BV661:CG661)</f>
        <v>0</v>
      </c>
      <c r="L661" s="150"/>
      <c r="M661" s="26">
        <v>549150</v>
      </c>
      <c r="N661" s="26">
        <v>482400</v>
      </c>
      <c r="O661" s="26">
        <v>571200</v>
      </c>
      <c r="P661" s="26">
        <v>571200</v>
      </c>
      <c r="Q661" s="26">
        <v>576000</v>
      </c>
      <c r="R661" s="26">
        <v>540000</v>
      </c>
      <c r="S661" s="26">
        <v>1284000</v>
      </c>
      <c r="T661" s="26">
        <v>643200</v>
      </c>
      <c r="U661" s="26">
        <v>770400</v>
      </c>
      <c r="V661" s="26">
        <v>768000</v>
      </c>
      <c r="W661" s="26">
        <v>636000</v>
      </c>
      <c r="X661" s="26">
        <v>588000</v>
      </c>
      <c r="Y661" s="26">
        <v>764667</v>
      </c>
      <c r="Z661" s="26">
        <v>880600</v>
      </c>
      <c r="AA661" s="26">
        <v>865800</v>
      </c>
      <c r="AB661" s="26">
        <v>1026133</v>
      </c>
      <c r="AC661" s="26">
        <v>727667</v>
      </c>
      <c r="AD661" s="26">
        <v>685733</v>
      </c>
      <c r="AE661" s="26">
        <v>818933</v>
      </c>
      <c r="AF661" s="26">
        <v>1161800</v>
      </c>
      <c r="AG661" s="26">
        <v>1181534</v>
      </c>
      <c r="AH661" s="26">
        <v>1312267</v>
      </c>
      <c r="AI661" s="26">
        <v>1393667</v>
      </c>
      <c r="AJ661" s="26">
        <v>1517000</v>
      </c>
      <c r="AK661" s="26">
        <v>1528100</v>
      </c>
      <c r="AL661" s="26">
        <v>1781920</v>
      </c>
      <c r="AM661" s="26">
        <v>2025380</v>
      </c>
      <c r="AN661" s="26">
        <v>2092720</v>
      </c>
      <c r="AO661" s="26">
        <v>2082360</v>
      </c>
      <c r="AP661" s="26">
        <v>1851850</v>
      </c>
      <c r="AQ661" s="26">
        <v>1813000</v>
      </c>
      <c r="AR661" s="26">
        <v>2082360</v>
      </c>
      <c r="AS661" s="26">
        <v>1859620</v>
      </c>
      <c r="AT661" s="26">
        <v>1932140</v>
      </c>
      <c r="AU661" s="26">
        <v>1836310</v>
      </c>
      <c r="AV661" s="26">
        <v>1890700</v>
      </c>
      <c r="AW661" s="26">
        <v>2034158</v>
      </c>
      <c r="AX661" s="26">
        <v>2344547</v>
      </c>
      <c r="AY661" s="26">
        <v>2458173</v>
      </c>
      <c r="AZ661" s="26">
        <v>2350090</v>
      </c>
      <c r="BA661" s="26">
        <v>2585653</v>
      </c>
      <c r="BB661" s="26">
        <v>2519141</v>
      </c>
      <c r="BC661" s="26">
        <v>2361176</v>
      </c>
      <c r="BD661" s="26">
        <v>2707594</v>
      </c>
      <c r="BE661" s="26">
        <v>2654939</v>
      </c>
      <c r="BF661" s="26">
        <v>2690965</v>
      </c>
      <c r="BG661" s="26">
        <v>2391661</v>
      </c>
      <c r="BH661" s="26">
        <v>2466487</v>
      </c>
      <c r="BI661" s="26">
        <v>2372875</v>
      </c>
      <c r="BJ661" s="26">
        <v>2319948</v>
      </c>
      <c r="BK661" s="26">
        <v>2531655</v>
      </c>
      <c r="BL661" s="26">
        <v>2940368</v>
      </c>
      <c r="BM661" s="26">
        <v>2908024</v>
      </c>
      <c r="BN661" s="26">
        <v>2734540</v>
      </c>
      <c r="BO661" s="26">
        <v>2758065</v>
      </c>
      <c r="BP661" s="26">
        <v>2799230</v>
      </c>
      <c r="BQ661" s="26"/>
      <c r="BR661" s="26"/>
      <c r="BS661" s="26"/>
      <c r="BT661" s="26"/>
      <c r="BV661" s="163"/>
      <c r="BW661" s="163"/>
      <c r="BX661" s="163"/>
      <c r="BY661" s="163"/>
      <c r="BZ661" s="163"/>
      <c r="CA661" s="163"/>
      <c r="CB661" s="163"/>
      <c r="CC661" s="163"/>
      <c r="CD661" s="163"/>
      <c r="CE661" s="163"/>
      <c r="CF661" s="163"/>
      <c r="CG661" s="163"/>
    </row>
    <row r="662" spans="1:85" hidden="1" outlineLevel="3" x14ac:dyDescent="0.25">
      <c r="A662" s="105" t="s">
        <v>1756</v>
      </c>
      <c r="B662" s="105">
        <f t="shared" si="104"/>
        <v>6</v>
      </c>
      <c r="C662" s="105" t="s">
        <v>1125</v>
      </c>
      <c r="D662" s="105" t="s">
        <v>859</v>
      </c>
      <c r="E662" s="26">
        <f t="shared" si="118"/>
        <v>44861776.719999999</v>
      </c>
      <c r="F662" s="26">
        <f t="shared" si="119"/>
        <v>47737403</v>
      </c>
      <c r="G662" s="26">
        <f t="shared" si="120"/>
        <v>52865678</v>
      </c>
      <c r="H662" s="26">
        <f t="shared" si="121"/>
        <v>61430655</v>
      </c>
      <c r="I662" s="26">
        <f t="shared" si="116"/>
        <v>40603041</v>
      </c>
      <c r="J662" s="26">
        <f t="shared" si="117"/>
        <v>43234117</v>
      </c>
      <c r="K662" s="26">
        <f t="shared" si="122"/>
        <v>0</v>
      </c>
      <c r="L662" s="150"/>
      <c r="M662" s="26">
        <v>2867824.18</v>
      </c>
      <c r="N662" s="26">
        <v>3628068.69</v>
      </c>
      <c r="O662" s="26">
        <v>3607898.19</v>
      </c>
      <c r="P662" s="26">
        <v>3676815.02</v>
      </c>
      <c r="Q662" s="26">
        <v>3679776.84</v>
      </c>
      <c r="R662" s="26">
        <v>3717600.12</v>
      </c>
      <c r="S662" s="26">
        <v>3713162.98</v>
      </c>
      <c r="T662" s="26">
        <v>3655169.76</v>
      </c>
      <c r="U662" s="26">
        <v>3803545.64</v>
      </c>
      <c r="V662" s="26">
        <v>3864833.37</v>
      </c>
      <c r="W662" s="26">
        <v>3949661.84</v>
      </c>
      <c r="X662" s="26">
        <v>4697420.09</v>
      </c>
      <c r="Y662" s="26">
        <v>3417248</v>
      </c>
      <c r="Z662" s="26">
        <v>4019695</v>
      </c>
      <c r="AA662" s="26">
        <v>3784807</v>
      </c>
      <c r="AB662" s="26">
        <v>3850610</v>
      </c>
      <c r="AC662" s="26">
        <v>3837331</v>
      </c>
      <c r="AD662" s="26">
        <v>4012368</v>
      </c>
      <c r="AE662" s="26">
        <v>4048059</v>
      </c>
      <c r="AF662" s="26">
        <v>4068968</v>
      </c>
      <c r="AG662" s="26">
        <v>4135006</v>
      </c>
      <c r="AH662" s="26">
        <v>4089599</v>
      </c>
      <c r="AI662" s="26">
        <v>4113717</v>
      </c>
      <c r="AJ662" s="26">
        <v>4359995</v>
      </c>
      <c r="AK662" s="26">
        <v>3833177</v>
      </c>
      <c r="AL662" s="26">
        <v>4147361</v>
      </c>
      <c r="AM662" s="26">
        <v>4250780</v>
      </c>
      <c r="AN662" s="26">
        <v>4089864</v>
      </c>
      <c r="AO662" s="26">
        <v>4169401</v>
      </c>
      <c r="AP662" s="26">
        <v>4081599</v>
      </c>
      <c r="AQ662" s="26">
        <v>4300428</v>
      </c>
      <c r="AR662" s="26">
        <v>4687474</v>
      </c>
      <c r="AS662" s="26">
        <v>4565703</v>
      </c>
      <c r="AT662" s="26">
        <v>4861273</v>
      </c>
      <c r="AU662" s="26">
        <v>4815491</v>
      </c>
      <c r="AV662" s="26">
        <v>5063127</v>
      </c>
      <c r="AW662" s="26">
        <v>4519598</v>
      </c>
      <c r="AX662" s="26">
        <v>5056127</v>
      </c>
      <c r="AY662" s="26">
        <v>5037949</v>
      </c>
      <c r="AZ662" s="26">
        <v>5516601</v>
      </c>
      <c r="BA662" s="26">
        <v>5111779</v>
      </c>
      <c r="BB662" s="26">
        <v>5070611</v>
      </c>
      <c r="BC662" s="26">
        <v>5123947</v>
      </c>
      <c r="BD662" s="26">
        <v>5166429</v>
      </c>
      <c r="BE662" s="26">
        <v>5185290</v>
      </c>
      <c r="BF662" s="26">
        <v>5310987</v>
      </c>
      <c r="BG662" s="26">
        <v>4707444</v>
      </c>
      <c r="BH662" s="26">
        <v>5623893</v>
      </c>
      <c r="BI662" s="26">
        <v>4118327</v>
      </c>
      <c r="BJ662" s="26">
        <v>4914354</v>
      </c>
      <c r="BK662" s="26">
        <v>5326488</v>
      </c>
      <c r="BL662" s="26">
        <v>5417141</v>
      </c>
      <c r="BM662" s="26">
        <v>5394674</v>
      </c>
      <c r="BN662" s="26">
        <v>5841136</v>
      </c>
      <c r="BO662" s="26">
        <v>6080551</v>
      </c>
      <c r="BP662" s="26">
        <v>6141446</v>
      </c>
      <c r="BQ662" s="26"/>
      <c r="BR662" s="26"/>
      <c r="BS662" s="26"/>
      <c r="BT662" s="26"/>
      <c r="BV662" s="163"/>
      <c r="BW662" s="163"/>
      <c r="BX662" s="163"/>
      <c r="BY662" s="163"/>
      <c r="BZ662" s="163"/>
      <c r="CA662" s="163"/>
      <c r="CB662" s="163"/>
      <c r="CC662" s="163"/>
      <c r="CD662" s="163"/>
      <c r="CE662" s="163"/>
      <c r="CF662" s="163"/>
      <c r="CG662" s="163"/>
    </row>
    <row r="663" spans="1:85" hidden="1" outlineLevel="3" x14ac:dyDescent="0.25">
      <c r="A663" s="105" t="s">
        <v>1756</v>
      </c>
      <c r="B663" s="105">
        <f t="shared" si="104"/>
        <v>6</v>
      </c>
      <c r="C663" s="105" t="s">
        <v>1126</v>
      </c>
      <c r="D663" s="105" t="s">
        <v>823</v>
      </c>
      <c r="E663" s="26">
        <f t="shared" si="118"/>
        <v>4723927.1500000004</v>
      </c>
      <c r="F663" s="26">
        <f t="shared" si="119"/>
        <v>5730793</v>
      </c>
      <c r="G663" s="26">
        <f t="shared" si="120"/>
        <v>6346419</v>
      </c>
      <c r="H663" s="26">
        <f t="shared" si="121"/>
        <v>6566643</v>
      </c>
      <c r="I663" s="26">
        <f t="shared" si="116"/>
        <v>4857268</v>
      </c>
      <c r="J663" s="26">
        <f t="shared" si="117"/>
        <v>4679967</v>
      </c>
      <c r="K663" s="26">
        <f t="shared" si="122"/>
        <v>0</v>
      </c>
      <c r="L663" s="150"/>
      <c r="M663" s="26">
        <v>344276.61</v>
      </c>
      <c r="N663" s="26">
        <v>435542.46</v>
      </c>
      <c r="O663" s="26">
        <v>433120.81</v>
      </c>
      <c r="P663" s="26">
        <v>441394.36</v>
      </c>
      <c r="Q663" s="26">
        <v>441749.92</v>
      </c>
      <c r="R663" s="26">
        <v>446290.53</v>
      </c>
      <c r="S663" s="26">
        <v>445757.86</v>
      </c>
      <c r="T663" s="26">
        <v>438795.89</v>
      </c>
      <c r="U663" s="26">
        <v>456608.12</v>
      </c>
      <c r="V663" s="26">
        <v>463965.59</v>
      </c>
      <c r="W663" s="26">
        <v>474149.08</v>
      </c>
      <c r="X663" s="26">
        <v>-97724.08</v>
      </c>
      <c r="Y663" s="26">
        <v>410235</v>
      </c>
      <c r="Z663" s="26">
        <v>482557</v>
      </c>
      <c r="AA663" s="26">
        <v>454361</v>
      </c>
      <c r="AB663" s="26">
        <v>462259</v>
      </c>
      <c r="AC663" s="26">
        <v>460667</v>
      </c>
      <c r="AD663" s="26">
        <v>481678</v>
      </c>
      <c r="AE663" s="26">
        <v>485962</v>
      </c>
      <c r="AF663" s="26">
        <v>488472</v>
      </c>
      <c r="AG663" s="26">
        <v>496400</v>
      </c>
      <c r="AH663" s="26">
        <v>490949</v>
      </c>
      <c r="AI663" s="26">
        <v>493844</v>
      </c>
      <c r="AJ663" s="26">
        <v>523409</v>
      </c>
      <c r="AK663" s="26">
        <v>460164</v>
      </c>
      <c r="AL663" s="26">
        <v>497882</v>
      </c>
      <c r="AM663" s="26">
        <v>510293</v>
      </c>
      <c r="AN663" s="26">
        <v>490981</v>
      </c>
      <c r="AO663" s="26">
        <v>500531</v>
      </c>
      <c r="AP663" s="26">
        <v>489990</v>
      </c>
      <c r="AQ663" s="26">
        <v>516258</v>
      </c>
      <c r="AR663" s="26">
        <v>562722</v>
      </c>
      <c r="AS663" s="26">
        <v>548104</v>
      </c>
      <c r="AT663" s="26">
        <v>583586</v>
      </c>
      <c r="AU663" s="26">
        <v>578089</v>
      </c>
      <c r="AV663" s="26">
        <v>607819</v>
      </c>
      <c r="AW663" s="26">
        <v>542566</v>
      </c>
      <c r="AX663" s="26">
        <v>606972</v>
      </c>
      <c r="AY663" s="26">
        <v>604790</v>
      </c>
      <c r="AZ663" s="26">
        <v>653347</v>
      </c>
      <c r="BA663" s="26">
        <v>613655</v>
      </c>
      <c r="BB663" s="26">
        <v>608645</v>
      </c>
      <c r="BC663" s="26">
        <v>615115</v>
      </c>
      <c r="BD663" s="26">
        <v>612178</v>
      </c>
      <c r="BE663" s="26">
        <v>622454</v>
      </c>
      <c r="BF663" s="26">
        <v>634847</v>
      </c>
      <c r="BG663" s="26">
        <v>556502</v>
      </c>
      <c r="BH663" s="26">
        <v>-104428</v>
      </c>
      <c r="BI663" s="26">
        <v>494394</v>
      </c>
      <c r="BJ663" s="26">
        <v>574756</v>
      </c>
      <c r="BK663" s="26">
        <v>613186</v>
      </c>
      <c r="BL663" s="26">
        <v>544722</v>
      </c>
      <c r="BM663" s="26">
        <v>552147</v>
      </c>
      <c r="BN663" s="26">
        <v>701214</v>
      </c>
      <c r="BO663" s="26">
        <v>697309</v>
      </c>
      <c r="BP663" s="26">
        <v>502239</v>
      </c>
      <c r="BQ663" s="26"/>
      <c r="BR663" s="26"/>
      <c r="BS663" s="26"/>
      <c r="BT663" s="26"/>
      <c r="BV663" s="163"/>
      <c r="BW663" s="163"/>
      <c r="BX663" s="163"/>
      <c r="BY663" s="163"/>
      <c r="BZ663" s="163"/>
      <c r="CA663" s="163"/>
      <c r="CB663" s="163"/>
      <c r="CC663" s="163"/>
      <c r="CD663" s="163"/>
      <c r="CE663" s="163"/>
      <c r="CF663" s="163"/>
      <c r="CG663" s="163"/>
    </row>
    <row r="664" spans="1:85" hidden="1" outlineLevel="3" x14ac:dyDescent="0.25">
      <c r="A664" s="105" t="s">
        <v>1756</v>
      </c>
      <c r="B664" s="105">
        <f t="shared" si="104"/>
        <v>6</v>
      </c>
      <c r="C664" s="105" t="s">
        <v>1127</v>
      </c>
      <c r="D664" s="105" t="s">
        <v>826</v>
      </c>
      <c r="E664" s="26">
        <f t="shared" si="118"/>
        <v>45116532.479999989</v>
      </c>
      <c r="F664" s="26">
        <f t="shared" si="119"/>
        <v>47737403</v>
      </c>
      <c r="G664" s="26">
        <f t="shared" si="120"/>
        <v>52865678</v>
      </c>
      <c r="H664" s="26">
        <f t="shared" si="121"/>
        <v>60407038</v>
      </c>
      <c r="I664" s="26">
        <f t="shared" si="116"/>
        <v>40822403</v>
      </c>
      <c r="J664" s="26">
        <f t="shared" si="117"/>
        <v>43525537</v>
      </c>
      <c r="K664" s="26">
        <f t="shared" si="122"/>
        <v>0</v>
      </c>
      <c r="L664" s="150"/>
      <c r="M664" s="26">
        <v>2867824.18</v>
      </c>
      <c r="N664" s="26">
        <v>3628068.69</v>
      </c>
      <c r="O664" s="26">
        <v>3607896.35</v>
      </c>
      <c r="P664" s="26">
        <v>3676815.02</v>
      </c>
      <c r="Q664" s="26">
        <v>3679776.84</v>
      </c>
      <c r="R664" s="26">
        <v>3717600.12</v>
      </c>
      <c r="S664" s="26">
        <v>3713162.98</v>
      </c>
      <c r="T664" s="26">
        <v>3655169.76</v>
      </c>
      <c r="U664" s="26">
        <v>3803545.64</v>
      </c>
      <c r="V664" s="26">
        <v>3864833.37</v>
      </c>
      <c r="W664" s="26">
        <v>3949661.84</v>
      </c>
      <c r="X664" s="26">
        <v>4952177.6900000004</v>
      </c>
      <c r="Y664" s="26">
        <v>3417248</v>
      </c>
      <c r="Z664" s="26">
        <v>4019695</v>
      </c>
      <c r="AA664" s="26">
        <v>3784807</v>
      </c>
      <c r="AB664" s="26">
        <v>3850610</v>
      </c>
      <c r="AC664" s="26">
        <v>3837331</v>
      </c>
      <c r="AD664" s="26">
        <v>4012368</v>
      </c>
      <c r="AE664" s="26">
        <v>4048059</v>
      </c>
      <c r="AF664" s="26">
        <v>4068968</v>
      </c>
      <c r="AG664" s="26">
        <v>4135006</v>
      </c>
      <c r="AH664" s="26">
        <v>4089599</v>
      </c>
      <c r="AI664" s="26">
        <v>4113717</v>
      </c>
      <c r="AJ664" s="26">
        <v>4359995</v>
      </c>
      <c r="AK664" s="26">
        <v>3833177</v>
      </c>
      <c r="AL664" s="26">
        <v>4147361</v>
      </c>
      <c r="AM664" s="26">
        <v>4250780</v>
      </c>
      <c r="AN664" s="26">
        <v>4089864</v>
      </c>
      <c r="AO664" s="26">
        <v>4169401</v>
      </c>
      <c r="AP664" s="26">
        <v>4081599</v>
      </c>
      <c r="AQ664" s="26">
        <v>4300428</v>
      </c>
      <c r="AR664" s="26">
        <v>4687474</v>
      </c>
      <c r="AS664" s="26">
        <v>4565703</v>
      </c>
      <c r="AT664" s="26">
        <v>4861273</v>
      </c>
      <c r="AU664" s="26">
        <v>4815491</v>
      </c>
      <c r="AV664" s="26">
        <v>5063127</v>
      </c>
      <c r="AW664" s="26">
        <v>4519569</v>
      </c>
      <c r="AX664" s="26">
        <v>5056127</v>
      </c>
      <c r="AY664" s="26">
        <v>5037949</v>
      </c>
      <c r="AZ664" s="26">
        <v>5442421</v>
      </c>
      <c r="BA664" s="26">
        <v>5111779</v>
      </c>
      <c r="BB664" s="26">
        <v>5431137</v>
      </c>
      <c r="BC664" s="26">
        <v>5123947</v>
      </c>
      <c r="BD664" s="26">
        <v>5099474</v>
      </c>
      <c r="BE664" s="26">
        <v>5185058</v>
      </c>
      <c r="BF664" s="26">
        <v>5288327</v>
      </c>
      <c r="BG664" s="26">
        <v>4635719</v>
      </c>
      <c r="BH664" s="26">
        <v>4475531</v>
      </c>
      <c r="BI664" s="26">
        <v>4118327</v>
      </c>
      <c r="BJ664" s="26">
        <v>4914354</v>
      </c>
      <c r="BK664" s="26">
        <v>5326488</v>
      </c>
      <c r="BL664" s="26">
        <v>5417141</v>
      </c>
      <c r="BM664" s="26">
        <v>5394674</v>
      </c>
      <c r="BN664" s="26">
        <v>6165425</v>
      </c>
      <c r="BO664" s="26">
        <v>6079860</v>
      </c>
      <c r="BP664" s="26">
        <v>6109268</v>
      </c>
      <c r="BQ664" s="26"/>
      <c r="BR664" s="26"/>
      <c r="BS664" s="26"/>
      <c r="BT664" s="26"/>
      <c r="BV664" s="163"/>
      <c r="BW664" s="163"/>
      <c r="BX664" s="163"/>
      <c r="BY664" s="163"/>
      <c r="BZ664" s="163"/>
      <c r="CA664" s="163"/>
      <c r="CB664" s="163"/>
      <c r="CC664" s="163"/>
      <c r="CD664" s="163"/>
      <c r="CE664" s="163"/>
      <c r="CF664" s="163"/>
      <c r="CG664" s="163"/>
    </row>
    <row r="665" spans="1:85" hidden="1" outlineLevel="3" x14ac:dyDescent="0.25">
      <c r="A665" s="105" t="s">
        <v>1756</v>
      </c>
      <c r="B665" s="105">
        <f t="shared" si="104"/>
        <v>6</v>
      </c>
      <c r="C665" s="105" t="s">
        <v>1128</v>
      </c>
      <c r="D665" s="105" t="s">
        <v>862</v>
      </c>
      <c r="E665" s="26">
        <f t="shared" si="118"/>
        <v>31532270.799999997</v>
      </c>
      <c r="F665" s="26">
        <f t="shared" si="119"/>
        <v>35386753</v>
      </c>
      <c r="G665" s="26">
        <f t="shared" si="120"/>
        <v>35985423</v>
      </c>
      <c r="H665" s="26">
        <f t="shared" si="121"/>
        <v>120847832.67</v>
      </c>
      <c r="I665" s="26">
        <f t="shared" si="116"/>
        <v>95267463.890000001</v>
      </c>
      <c r="J665" s="26">
        <f t="shared" si="117"/>
        <v>38369123.669999994</v>
      </c>
      <c r="K665" s="26">
        <f t="shared" si="122"/>
        <v>0</v>
      </c>
      <c r="L665" s="150"/>
      <c r="M665" s="26">
        <v>1681451.26</v>
      </c>
      <c r="N665" s="26">
        <v>2341168.65</v>
      </c>
      <c r="O665" s="26">
        <v>2382111.09</v>
      </c>
      <c r="P665" s="26">
        <v>2319300.34</v>
      </c>
      <c r="Q665" s="26">
        <v>2772669.15</v>
      </c>
      <c r="R665" s="26">
        <v>2702150.28</v>
      </c>
      <c r="S665" s="26">
        <v>2755272.43</v>
      </c>
      <c r="T665" s="26">
        <v>2704687.02</v>
      </c>
      <c r="U665" s="26">
        <v>2803821.81</v>
      </c>
      <c r="V665" s="26">
        <v>2840692.98</v>
      </c>
      <c r="W665" s="26">
        <v>2926255.8</v>
      </c>
      <c r="X665" s="26">
        <v>3302689.99</v>
      </c>
      <c r="Y665" s="26">
        <v>2419351</v>
      </c>
      <c r="Z665" s="26">
        <v>2876795</v>
      </c>
      <c r="AA665" s="26">
        <v>2925288</v>
      </c>
      <c r="AB665" s="26">
        <v>2912351</v>
      </c>
      <c r="AC665" s="26">
        <v>3177967</v>
      </c>
      <c r="AD665" s="26">
        <v>3052467</v>
      </c>
      <c r="AE665" s="26">
        <v>3278728</v>
      </c>
      <c r="AF665" s="26">
        <v>2965788</v>
      </c>
      <c r="AG665" s="26">
        <v>3055576</v>
      </c>
      <c r="AH665" s="26">
        <v>2835734</v>
      </c>
      <c r="AI665" s="26">
        <v>3056849</v>
      </c>
      <c r="AJ665" s="26">
        <v>2829859</v>
      </c>
      <c r="AK665" s="26">
        <v>2580478</v>
      </c>
      <c r="AL665" s="26">
        <v>3098352</v>
      </c>
      <c r="AM665" s="26">
        <v>2939161</v>
      </c>
      <c r="AN665" s="26">
        <v>3023781</v>
      </c>
      <c r="AO665" s="26">
        <v>3113978</v>
      </c>
      <c r="AP665" s="26">
        <v>3020659</v>
      </c>
      <c r="AQ665" s="26">
        <v>2533840</v>
      </c>
      <c r="AR665" s="26">
        <v>2950397</v>
      </c>
      <c r="AS665" s="26">
        <v>2785158</v>
      </c>
      <c r="AT665" s="26">
        <v>3456271</v>
      </c>
      <c r="AU665" s="26">
        <v>3265600</v>
      </c>
      <c r="AV665" s="26">
        <v>3217748</v>
      </c>
      <c r="AW665" s="26">
        <v>2867284</v>
      </c>
      <c r="AX665" s="26">
        <v>3655648</v>
      </c>
      <c r="AY665" s="26">
        <v>3461385</v>
      </c>
      <c r="AZ665" s="26">
        <v>3253338</v>
      </c>
      <c r="BA665" s="26">
        <v>3734937</v>
      </c>
      <c r="BB665" s="26">
        <v>6945138.46</v>
      </c>
      <c r="BC665" s="26">
        <v>68020016.760000005</v>
      </c>
      <c r="BD665" s="26">
        <v>3329716.67</v>
      </c>
      <c r="BE665" s="26">
        <v>3467782</v>
      </c>
      <c r="BF665" s="26">
        <v>4182333.67</v>
      </c>
      <c r="BG665" s="26">
        <v>4217272.33</v>
      </c>
      <c r="BH665" s="26">
        <v>13712980.779999999</v>
      </c>
      <c r="BI665" s="26">
        <v>3352058</v>
      </c>
      <c r="BJ665" s="26">
        <v>4669651.8899999997</v>
      </c>
      <c r="BK665" s="26">
        <v>4674318.8899999997</v>
      </c>
      <c r="BL665" s="26">
        <v>5090710.67</v>
      </c>
      <c r="BM665" s="26">
        <v>4895909.67</v>
      </c>
      <c r="BN665" s="26">
        <v>4865895</v>
      </c>
      <c r="BO665" s="26">
        <v>4989993</v>
      </c>
      <c r="BP665" s="26">
        <v>5830586.5499999998</v>
      </c>
      <c r="BQ665" s="26"/>
      <c r="BR665" s="26"/>
      <c r="BS665" s="26"/>
      <c r="BT665" s="26"/>
      <c r="BV665" s="163"/>
      <c r="BW665" s="163"/>
      <c r="BX665" s="163"/>
      <c r="BY665" s="163"/>
      <c r="BZ665" s="163"/>
      <c r="CA665" s="163"/>
      <c r="CB665" s="163"/>
      <c r="CC665" s="163"/>
      <c r="CD665" s="163"/>
      <c r="CE665" s="163"/>
      <c r="CF665" s="163"/>
      <c r="CG665" s="163"/>
    </row>
    <row r="666" spans="1:85" hidden="1" outlineLevel="3" x14ac:dyDescent="0.25">
      <c r="A666" s="105" t="s">
        <v>1756</v>
      </c>
      <c r="B666" s="105">
        <f t="shared" si="104"/>
        <v>6</v>
      </c>
      <c r="C666" s="105" t="s">
        <v>1129</v>
      </c>
      <c r="D666" s="105" t="s">
        <v>1130</v>
      </c>
      <c r="E666" s="26">
        <f t="shared" si="118"/>
        <v>37961006.090000004</v>
      </c>
      <c r="F666" s="26">
        <f t="shared" si="119"/>
        <v>43088568</v>
      </c>
      <c r="G666" s="26">
        <f t="shared" si="120"/>
        <v>29369124</v>
      </c>
      <c r="H666" s="26">
        <f t="shared" si="121"/>
        <v>0</v>
      </c>
      <c r="I666" s="26">
        <f t="shared" si="116"/>
        <v>0</v>
      </c>
      <c r="J666" s="26">
        <f t="shared" si="117"/>
        <v>0</v>
      </c>
      <c r="K666" s="26">
        <f t="shared" si="122"/>
        <v>0</v>
      </c>
      <c r="L666" s="150"/>
      <c r="M666" s="26">
        <v>1938565.16</v>
      </c>
      <c r="N666" s="26">
        <v>3092175.12</v>
      </c>
      <c r="O666" s="26">
        <v>3152505.04</v>
      </c>
      <c r="P666" s="26">
        <v>3196477.93</v>
      </c>
      <c r="Q666" s="26">
        <v>3219058.04</v>
      </c>
      <c r="R666" s="26">
        <v>3227094</v>
      </c>
      <c r="S666" s="26">
        <v>3292644.95</v>
      </c>
      <c r="T666" s="26">
        <v>3138447.62</v>
      </c>
      <c r="U666" s="26">
        <v>3151824.21</v>
      </c>
      <c r="V666" s="26">
        <v>3064356.24</v>
      </c>
      <c r="W666" s="26">
        <v>3203311.4</v>
      </c>
      <c r="X666" s="26">
        <v>4284546.38</v>
      </c>
      <c r="Y666" s="26">
        <v>2921347</v>
      </c>
      <c r="Z666" s="26">
        <v>3140281</v>
      </c>
      <c r="AA666" s="26">
        <v>3217103</v>
      </c>
      <c r="AB666" s="26">
        <v>3416193</v>
      </c>
      <c r="AC666" s="26">
        <v>3715719</v>
      </c>
      <c r="AD666" s="26">
        <v>4014078</v>
      </c>
      <c r="AE666" s="26">
        <v>3988119</v>
      </c>
      <c r="AF666" s="26">
        <v>3670159</v>
      </c>
      <c r="AG666" s="26">
        <v>3817158</v>
      </c>
      <c r="AH666" s="26">
        <v>3547179</v>
      </c>
      <c r="AI666" s="26">
        <v>3794824</v>
      </c>
      <c r="AJ666" s="26">
        <v>3846408</v>
      </c>
      <c r="AK666" s="26">
        <v>3555794</v>
      </c>
      <c r="AL666" s="26">
        <v>3746021</v>
      </c>
      <c r="AM666" s="26">
        <v>3705819</v>
      </c>
      <c r="AN666" s="26">
        <v>3528817</v>
      </c>
      <c r="AO666" s="26">
        <v>3320827</v>
      </c>
      <c r="AP666" s="26">
        <v>3284743</v>
      </c>
      <c r="AQ666" s="26">
        <v>2889074</v>
      </c>
      <c r="AR666" s="26">
        <v>2684329</v>
      </c>
      <c r="AS666" s="26">
        <v>2653700</v>
      </c>
      <c r="AT666" s="26">
        <v>0</v>
      </c>
      <c r="AU666" s="26">
        <v>0</v>
      </c>
      <c r="AV666" s="26">
        <v>0</v>
      </c>
      <c r="AW666" s="26">
        <v>0</v>
      </c>
      <c r="AX666" s="26">
        <v>0</v>
      </c>
      <c r="AY666" s="26">
        <v>0</v>
      </c>
      <c r="AZ666" s="26">
        <v>0</v>
      </c>
      <c r="BA666" s="26">
        <v>0</v>
      </c>
      <c r="BB666" s="26">
        <v>0</v>
      </c>
      <c r="BC666" s="26">
        <v>0</v>
      </c>
      <c r="BD666" s="26">
        <v>0</v>
      </c>
      <c r="BE666" s="26">
        <v>0</v>
      </c>
      <c r="BF666" s="26">
        <v>0</v>
      </c>
      <c r="BG666" s="26">
        <v>0</v>
      </c>
      <c r="BH666" s="26">
        <v>0</v>
      </c>
      <c r="BI666" s="26">
        <v>0</v>
      </c>
      <c r="BJ666" s="26">
        <v>0</v>
      </c>
      <c r="BK666" s="26">
        <v>0</v>
      </c>
      <c r="BL666" s="26">
        <v>0</v>
      </c>
      <c r="BM666" s="26">
        <v>0</v>
      </c>
      <c r="BN666" s="26">
        <v>0</v>
      </c>
      <c r="BO666" s="26">
        <v>0</v>
      </c>
      <c r="BP666" s="26">
        <v>0</v>
      </c>
      <c r="BQ666" s="26"/>
      <c r="BR666" s="26"/>
      <c r="BS666" s="26"/>
      <c r="BT666" s="26"/>
      <c r="BV666" s="163"/>
      <c r="BW666" s="163"/>
      <c r="BX666" s="163"/>
      <c r="BY666" s="163"/>
      <c r="BZ666" s="163"/>
      <c r="CA666" s="163"/>
      <c r="CB666" s="163"/>
      <c r="CC666" s="163"/>
      <c r="CD666" s="163"/>
      <c r="CE666" s="163"/>
      <c r="CF666" s="163"/>
      <c r="CG666" s="163"/>
    </row>
    <row r="667" spans="1:85" hidden="1" outlineLevel="3" x14ac:dyDescent="0.25">
      <c r="A667" s="106" t="s">
        <v>1756</v>
      </c>
      <c r="B667" s="106">
        <f t="shared" si="104"/>
        <v>8</v>
      </c>
      <c r="C667" s="106" t="s">
        <v>1131</v>
      </c>
      <c r="D667" s="106" t="s">
        <v>835</v>
      </c>
      <c r="E667" s="107">
        <f t="shared" si="118"/>
        <v>13194057.800000001</v>
      </c>
      <c r="F667" s="107">
        <f t="shared" si="119"/>
        <v>14923264</v>
      </c>
      <c r="G667" s="107">
        <f t="shared" si="120"/>
        <v>10205218</v>
      </c>
      <c r="H667" s="108">
        <f t="shared" si="121"/>
        <v>0</v>
      </c>
      <c r="I667" s="108">
        <f t="shared" si="116"/>
        <v>0</v>
      </c>
      <c r="J667" s="108">
        <f t="shared" si="117"/>
        <v>0</v>
      </c>
      <c r="K667" s="108">
        <f t="shared" si="122"/>
        <v>0</v>
      </c>
      <c r="L667" s="150"/>
      <c r="M667" s="108">
        <v>716801.58</v>
      </c>
      <c r="N667" s="108">
        <v>1129448.04</v>
      </c>
      <c r="O667" s="108">
        <v>1134112.8400000001</v>
      </c>
      <c r="P667" s="108">
        <v>1153692.76</v>
      </c>
      <c r="Q667" s="108">
        <v>1111899.48</v>
      </c>
      <c r="R667" s="108">
        <v>1134645.96</v>
      </c>
      <c r="S667" s="108">
        <v>1151860.1599999999</v>
      </c>
      <c r="T667" s="108">
        <v>1106379.52</v>
      </c>
      <c r="U667" s="108">
        <v>1091274.3999999999</v>
      </c>
      <c r="V667" s="108">
        <v>1052867.6000000001</v>
      </c>
      <c r="W667" s="108">
        <v>1105890.8</v>
      </c>
      <c r="X667" s="108">
        <v>1305184.6599999999</v>
      </c>
      <c r="Y667" s="108">
        <v>1025413</v>
      </c>
      <c r="Z667" s="108">
        <v>1096021</v>
      </c>
      <c r="AA667" s="108">
        <v>1105426</v>
      </c>
      <c r="AB667" s="108">
        <v>1181396</v>
      </c>
      <c r="AC667" s="108">
        <v>1232042</v>
      </c>
      <c r="AD667" s="108">
        <v>1345552</v>
      </c>
      <c r="AE667" s="108">
        <v>1312421</v>
      </c>
      <c r="AF667" s="108">
        <v>1296279</v>
      </c>
      <c r="AG667" s="108">
        <v>1334398</v>
      </c>
      <c r="AH667" s="108">
        <v>1267394</v>
      </c>
      <c r="AI667" s="108">
        <v>1330702</v>
      </c>
      <c r="AJ667" s="108">
        <v>1396220</v>
      </c>
      <c r="AK667" s="108">
        <v>1281269</v>
      </c>
      <c r="AL667" s="108">
        <v>1271687</v>
      </c>
      <c r="AM667" s="108">
        <v>1281319</v>
      </c>
      <c r="AN667" s="108">
        <v>1189221</v>
      </c>
      <c r="AO667" s="108">
        <v>1109855</v>
      </c>
      <c r="AP667" s="108">
        <v>1096994</v>
      </c>
      <c r="AQ667" s="108">
        <v>1046713</v>
      </c>
      <c r="AR667" s="108">
        <v>964080</v>
      </c>
      <c r="AS667" s="108">
        <v>964080</v>
      </c>
      <c r="AT667" s="108">
        <v>0</v>
      </c>
      <c r="AU667" s="108">
        <v>0</v>
      </c>
      <c r="AV667" s="108">
        <v>0</v>
      </c>
      <c r="AW667" s="108">
        <v>0</v>
      </c>
      <c r="AX667" s="108">
        <v>0</v>
      </c>
      <c r="AY667" s="108">
        <v>0</v>
      </c>
      <c r="AZ667" s="108">
        <v>0</v>
      </c>
      <c r="BA667" s="108">
        <v>0</v>
      </c>
      <c r="BB667" s="108">
        <v>0</v>
      </c>
      <c r="BC667" s="108">
        <v>0</v>
      </c>
      <c r="BD667" s="108">
        <v>0</v>
      </c>
      <c r="BE667" s="108">
        <v>0</v>
      </c>
      <c r="BF667" s="108">
        <v>0</v>
      </c>
      <c r="BG667" s="108">
        <v>0</v>
      </c>
      <c r="BH667" s="108">
        <v>0</v>
      </c>
      <c r="BI667" s="108">
        <v>0</v>
      </c>
      <c r="BJ667" s="108">
        <v>0</v>
      </c>
      <c r="BK667" s="108">
        <v>0</v>
      </c>
      <c r="BL667" s="108">
        <v>0</v>
      </c>
      <c r="BM667" s="108">
        <v>0</v>
      </c>
      <c r="BN667" s="108">
        <v>0</v>
      </c>
      <c r="BO667" s="108">
        <v>0</v>
      </c>
      <c r="BP667" s="108">
        <v>0</v>
      </c>
      <c r="BQ667" s="108"/>
      <c r="BR667" s="108"/>
      <c r="BS667" s="108"/>
      <c r="BT667" s="108"/>
      <c r="BV667" s="164"/>
      <c r="BW667" s="164"/>
      <c r="BX667" s="164"/>
      <c r="BY667" s="164"/>
      <c r="BZ667" s="164"/>
      <c r="CA667" s="164"/>
      <c r="CB667" s="164"/>
      <c r="CC667" s="164"/>
      <c r="CD667" s="164"/>
      <c r="CE667" s="164"/>
      <c r="CF667" s="164"/>
      <c r="CG667" s="164"/>
    </row>
    <row r="668" spans="1:85" hidden="1" outlineLevel="3" x14ac:dyDescent="0.25">
      <c r="A668" s="106" t="s">
        <v>1756</v>
      </c>
      <c r="B668" s="106">
        <f t="shared" si="104"/>
        <v>8</v>
      </c>
      <c r="C668" s="106" t="s">
        <v>1132</v>
      </c>
      <c r="D668" s="106" t="s">
        <v>837</v>
      </c>
      <c r="E668" s="107">
        <f t="shared" si="118"/>
        <v>14947701.27</v>
      </c>
      <c r="F668" s="107">
        <f t="shared" si="119"/>
        <v>16714771</v>
      </c>
      <c r="G668" s="107">
        <f t="shared" si="120"/>
        <v>11430334</v>
      </c>
      <c r="H668" s="108">
        <f t="shared" si="121"/>
        <v>0</v>
      </c>
      <c r="I668" s="108">
        <f t="shared" si="116"/>
        <v>0</v>
      </c>
      <c r="J668" s="108">
        <f t="shared" si="117"/>
        <v>0</v>
      </c>
      <c r="K668" s="108">
        <f t="shared" si="122"/>
        <v>0</v>
      </c>
      <c r="L668" s="150"/>
      <c r="M668" s="108">
        <v>802852.19</v>
      </c>
      <c r="N668" s="108">
        <v>1265036.04</v>
      </c>
      <c r="O668" s="108">
        <v>1270260.8400000001</v>
      </c>
      <c r="P668" s="108">
        <v>1292191.29</v>
      </c>
      <c r="Q668" s="108">
        <v>1245380.81</v>
      </c>
      <c r="R668" s="108">
        <v>1270857.96</v>
      </c>
      <c r="S668" s="108">
        <v>1290138.69</v>
      </c>
      <c r="T668" s="108">
        <v>1239198.19</v>
      </c>
      <c r="U668" s="108">
        <v>1222279.73</v>
      </c>
      <c r="V668" s="108">
        <v>1179262.27</v>
      </c>
      <c r="W668" s="108">
        <v>1238650.8</v>
      </c>
      <c r="X668" s="108">
        <v>1631592.46</v>
      </c>
      <c r="Y668" s="108">
        <v>1148512</v>
      </c>
      <c r="Z668" s="108">
        <v>1227596</v>
      </c>
      <c r="AA668" s="108">
        <v>1238130</v>
      </c>
      <c r="AB668" s="108">
        <v>1323220</v>
      </c>
      <c r="AC668" s="108">
        <v>1379946</v>
      </c>
      <c r="AD668" s="108">
        <v>1507083</v>
      </c>
      <c r="AE668" s="108">
        <v>1469975</v>
      </c>
      <c r="AF668" s="108">
        <v>1451894</v>
      </c>
      <c r="AG668" s="108">
        <v>1494589</v>
      </c>
      <c r="AH668" s="108">
        <v>1419542</v>
      </c>
      <c r="AI668" s="108">
        <v>1490450</v>
      </c>
      <c r="AJ668" s="108">
        <v>1563834</v>
      </c>
      <c r="AK668" s="108">
        <v>1435083</v>
      </c>
      <c r="AL668" s="108">
        <v>1424350</v>
      </c>
      <c r="AM668" s="108">
        <v>1435139</v>
      </c>
      <c r="AN668" s="108">
        <v>1331984</v>
      </c>
      <c r="AO668" s="108">
        <v>1243091</v>
      </c>
      <c r="AP668" s="108">
        <v>1228686</v>
      </c>
      <c r="AQ668" s="108">
        <v>1172369</v>
      </c>
      <c r="AR668" s="108">
        <v>1079816</v>
      </c>
      <c r="AS668" s="108">
        <v>1079816</v>
      </c>
      <c r="AT668" s="108">
        <v>0</v>
      </c>
      <c r="AU668" s="108">
        <v>0</v>
      </c>
      <c r="AV668" s="108">
        <v>0</v>
      </c>
      <c r="AW668" s="108">
        <v>0</v>
      </c>
      <c r="AX668" s="108">
        <v>0</v>
      </c>
      <c r="AY668" s="108">
        <v>0</v>
      </c>
      <c r="AZ668" s="108">
        <v>0</v>
      </c>
      <c r="BA668" s="108">
        <v>0</v>
      </c>
      <c r="BB668" s="108">
        <v>0</v>
      </c>
      <c r="BC668" s="108">
        <v>0</v>
      </c>
      <c r="BD668" s="108">
        <v>0</v>
      </c>
      <c r="BE668" s="108">
        <v>0</v>
      </c>
      <c r="BF668" s="108">
        <v>0</v>
      </c>
      <c r="BG668" s="108">
        <v>0</v>
      </c>
      <c r="BH668" s="108">
        <v>0</v>
      </c>
      <c r="BI668" s="108">
        <v>0</v>
      </c>
      <c r="BJ668" s="108">
        <v>0</v>
      </c>
      <c r="BK668" s="108">
        <v>0</v>
      </c>
      <c r="BL668" s="108">
        <v>0</v>
      </c>
      <c r="BM668" s="108">
        <v>0</v>
      </c>
      <c r="BN668" s="108">
        <v>0</v>
      </c>
      <c r="BO668" s="108">
        <v>0</v>
      </c>
      <c r="BP668" s="108">
        <v>0</v>
      </c>
      <c r="BQ668" s="108"/>
      <c r="BR668" s="108"/>
      <c r="BS668" s="108"/>
      <c r="BT668" s="108"/>
      <c r="BV668" s="164"/>
      <c r="BW668" s="164"/>
      <c r="BX668" s="164"/>
      <c r="BY668" s="164"/>
      <c r="BZ668" s="164"/>
      <c r="CA668" s="164"/>
      <c r="CB668" s="164"/>
      <c r="CC668" s="164"/>
      <c r="CD668" s="164"/>
      <c r="CE668" s="164"/>
      <c r="CF668" s="164"/>
      <c r="CG668" s="164"/>
    </row>
    <row r="669" spans="1:85" hidden="1" outlineLevel="3" x14ac:dyDescent="0.25">
      <c r="A669" s="106" t="s">
        <v>1756</v>
      </c>
      <c r="B669" s="106">
        <f t="shared" si="104"/>
        <v>8</v>
      </c>
      <c r="C669" s="106" t="s">
        <v>1133</v>
      </c>
      <c r="D669" s="106" t="s">
        <v>839</v>
      </c>
      <c r="E669" s="107">
        <f t="shared" si="118"/>
        <v>9819247.0199999996</v>
      </c>
      <c r="F669" s="107">
        <f t="shared" si="119"/>
        <v>11450533</v>
      </c>
      <c r="G669" s="107">
        <f t="shared" si="120"/>
        <v>7733572</v>
      </c>
      <c r="H669" s="108">
        <f t="shared" si="121"/>
        <v>0</v>
      </c>
      <c r="I669" s="108">
        <f t="shared" si="116"/>
        <v>0</v>
      </c>
      <c r="J669" s="108">
        <f t="shared" si="117"/>
        <v>0</v>
      </c>
      <c r="K669" s="108">
        <f t="shared" si="122"/>
        <v>0</v>
      </c>
      <c r="L669" s="150"/>
      <c r="M669" s="108">
        <v>418911.39</v>
      </c>
      <c r="N669" s="108">
        <v>697691.04</v>
      </c>
      <c r="O669" s="108">
        <v>748131.36</v>
      </c>
      <c r="P669" s="108">
        <v>750593.88</v>
      </c>
      <c r="Q669" s="108">
        <v>861777.75</v>
      </c>
      <c r="R669" s="108">
        <v>821590.08</v>
      </c>
      <c r="S669" s="108">
        <v>850646.1</v>
      </c>
      <c r="T669" s="108">
        <v>792869.91</v>
      </c>
      <c r="U669" s="108">
        <v>838270.08</v>
      </c>
      <c r="V669" s="108">
        <v>832226.37</v>
      </c>
      <c r="W669" s="108">
        <v>858769.8</v>
      </c>
      <c r="X669" s="108">
        <v>1347769.26</v>
      </c>
      <c r="Y669" s="108">
        <v>747422</v>
      </c>
      <c r="Z669" s="108">
        <v>816664</v>
      </c>
      <c r="AA669" s="108">
        <v>873547</v>
      </c>
      <c r="AB669" s="108">
        <v>911577</v>
      </c>
      <c r="AC669" s="108">
        <v>1103731</v>
      </c>
      <c r="AD669" s="108">
        <v>1161443</v>
      </c>
      <c r="AE669" s="108">
        <v>1205723</v>
      </c>
      <c r="AF669" s="108">
        <v>921986</v>
      </c>
      <c r="AG669" s="108">
        <v>988171</v>
      </c>
      <c r="AH669" s="108">
        <v>860243</v>
      </c>
      <c r="AI669" s="108">
        <v>973672</v>
      </c>
      <c r="AJ669" s="108">
        <v>886354</v>
      </c>
      <c r="AK669" s="108">
        <v>839442</v>
      </c>
      <c r="AL669" s="108">
        <v>1049984</v>
      </c>
      <c r="AM669" s="108">
        <v>989361</v>
      </c>
      <c r="AN669" s="108">
        <v>1007612</v>
      </c>
      <c r="AO669" s="108">
        <v>967881</v>
      </c>
      <c r="AP669" s="108">
        <v>959063</v>
      </c>
      <c r="AQ669" s="108">
        <v>669992</v>
      </c>
      <c r="AR669" s="108">
        <v>640433</v>
      </c>
      <c r="AS669" s="108">
        <v>609804</v>
      </c>
      <c r="AT669" s="108">
        <v>0</v>
      </c>
      <c r="AU669" s="108">
        <v>0</v>
      </c>
      <c r="AV669" s="108">
        <v>0</v>
      </c>
      <c r="AW669" s="108">
        <v>0</v>
      </c>
      <c r="AX669" s="108">
        <v>0</v>
      </c>
      <c r="AY669" s="108">
        <v>0</v>
      </c>
      <c r="AZ669" s="108">
        <v>0</v>
      </c>
      <c r="BA669" s="108">
        <v>0</v>
      </c>
      <c r="BB669" s="108">
        <v>0</v>
      </c>
      <c r="BC669" s="108">
        <v>0</v>
      </c>
      <c r="BD669" s="108">
        <v>0</v>
      </c>
      <c r="BE669" s="108">
        <v>0</v>
      </c>
      <c r="BF669" s="108">
        <v>0</v>
      </c>
      <c r="BG669" s="108">
        <v>0</v>
      </c>
      <c r="BH669" s="108">
        <v>0</v>
      </c>
      <c r="BI669" s="108">
        <v>0</v>
      </c>
      <c r="BJ669" s="108">
        <v>0</v>
      </c>
      <c r="BK669" s="108">
        <v>0</v>
      </c>
      <c r="BL669" s="108">
        <v>0</v>
      </c>
      <c r="BM669" s="108">
        <v>0</v>
      </c>
      <c r="BN669" s="108">
        <v>0</v>
      </c>
      <c r="BO669" s="108">
        <v>0</v>
      </c>
      <c r="BP669" s="108">
        <v>0</v>
      </c>
      <c r="BQ669" s="108"/>
      <c r="BR669" s="108"/>
      <c r="BS669" s="108"/>
      <c r="BT669" s="108"/>
      <c r="BV669" s="164"/>
      <c r="BW669" s="164"/>
      <c r="BX669" s="164"/>
      <c r="BY669" s="164"/>
      <c r="BZ669" s="164"/>
      <c r="CA669" s="164"/>
      <c r="CB669" s="164"/>
      <c r="CC669" s="164"/>
      <c r="CD669" s="164"/>
      <c r="CE669" s="164"/>
      <c r="CF669" s="164"/>
      <c r="CG669" s="164"/>
    </row>
    <row r="670" spans="1:85" hidden="1" outlineLevel="3" x14ac:dyDescent="0.25">
      <c r="A670" s="105" t="s">
        <v>1756</v>
      </c>
      <c r="B670" s="105">
        <f t="shared" si="104"/>
        <v>6</v>
      </c>
      <c r="C670" s="105" t="s">
        <v>1134</v>
      </c>
      <c r="D670" s="105" t="s">
        <v>1135</v>
      </c>
      <c r="E670" s="26">
        <f t="shared" si="118"/>
        <v>875000</v>
      </c>
      <c r="F670" s="26">
        <f t="shared" si="119"/>
        <v>5979000</v>
      </c>
      <c r="G670" s="26">
        <f t="shared" si="120"/>
        <v>73899062</v>
      </c>
      <c r="H670" s="26">
        <f t="shared" si="121"/>
        <v>234691407</v>
      </c>
      <c r="I670" s="26">
        <f t="shared" si="116"/>
        <v>168386307</v>
      </c>
      <c r="J670" s="26">
        <f t="shared" si="117"/>
        <v>112659206</v>
      </c>
      <c r="K670" s="26">
        <f t="shared" si="122"/>
        <v>0</v>
      </c>
      <c r="L670" s="150"/>
      <c r="M670" s="26">
        <v>0</v>
      </c>
      <c r="N670" s="26">
        <v>0</v>
      </c>
      <c r="O670" s="26">
        <v>0</v>
      </c>
      <c r="P670" s="26">
        <v>0</v>
      </c>
      <c r="Q670" s="26">
        <v>0</v>
      </c>
      <c r="R670" s="26">
        <v>0</v>
      </c>
      <c r="S670" s="26">
        <v>125000</v>
      </c>
      <c r="T670" s="26">
        <v>150000</v>
      </c>
      <c r="U670" s="26">
        <v>150000</v>
      </c>
      <c r="V670" s="26">
        <v>150000</v>
      </c>
      <c r="W670" s="26">
        <v>150000</v>
      </c>
      <c r="X670" s="26">
        <v>150000</v>
      </c>
      <c r="Y670" s="26">
        <v>150000</v>
      </c>
      <c r="Z670" s="26">
        <v>150000</v>
      </c>
      <c r="AA670" s="26">
        <v>150000</v>
      </c>
      <c r="AB670" s="26">
        <v>150000</v>
      </c>
      <c r="AC670" s="26">
        <v>150000</v>
      </c>
      <c r="AD670" s="26">
        <v>400000</v>
      </c>
      <c r="AE670" s="26">
        <v>550000</v>
      </c>
      <c r="AF670" s="26">
        <v>150000</v>
      </c>
      <c r="AG670" s="26">
        <v>150000</v>
      </c>
      <c r="AH670" s="26">
        <v>110000</v>
      </c>
      <c r="AI670" s="26">
        <v>110000</v>
      </c>
      <c r="AJ670" s="26">
        <v>3759000</v>
      </c>
      <c r="AK670" s="26">
        <v>7686452</v>
      </c>
      <c r="AL670" s="26">
        <v>4110000</v>
      </c>
      <c r="AM670" s="26">
        <v>110000</v>
      </c>
      <c r="AN670" s="26">
        <v>110000</v>
      </c>
      <c r="AO670" s="26">
        <v>110000</v>
      </c>
      <c r="AP670" s="26">
        <v>110000</v>
      </c>
      <c r="AQ670" s="26">
        <v>68000</v>
      </c>
      <c r="AR670" s="26">
        <v>0</v>
      </c>
      <c r="AS670" s="26">
        <v>0</v>
      </c>
      <c r="AT670" s="26">
        <v>20534070</v>
      </c>
      <c r="AU670" s="26">
        <v>20530270</v>
      </c>
      <c r="AV670" s="26">
        <v>20530270</v>
      </c>
      <c r="AW670" s="26">
        <v>21905270</v>
      </c>
      <c r="AX670" s="26">
        <v>21748000</v>
      </c>
      <c r="AY670" s="26">
        <v>21748000</v>
      </c>
      <c r="AZ670" s="26">
        <v>21748000</v>
      </c>
      <c r="BA670" s="26">
        <v>21748000</v>
      </c>
      <c r="BB670" s="26">
        <v>22142437</v>
      </c>
      <c r="BC670" s="26">
        <v>18747600</v>
      </c>
      <c r="BD670" s="26">
        <v>18599000</v>
      </c>
      <c r="BE670" s="26">
        <v>17149000</v>
      </c>
      <c r="BF670" s="26">
        <v>20119000</v>
      </c>
      <c r="BG670" s="26">
        <v>14079000</v>
      </c>
      <c r="BH670" s="26">
        <v>14958100</v>
      </c>
      <c r="BI670" s="26">
        <v>13439000</v>
      </c>
      <c r="BJ670" s="26">
        <v>16008133</v>
      </c>
      <c r="BK670" s="26">
        <v>14149800</v>
      </c>
      <c r="BL670" s="26">
        <v>14292273</v>
      </c>
      <c r="BM670" s="26">
        <v>13731700</v>
      </c>
      <c r="BN670" s="26">
        <v>13731700</v>
      </c>
      <c r="BO670" s="26">
        <v>13731700</v>
      </c>
      <c r="BP670" s="26">
        <v>13574900</v>
      </c>
      <c r="BQ670" s="26"/>
      <c r="BR670" s="26"/>
      <c r="BS670" s="26"/>
      <c r="BT670" s="26"/>
      <c r="BV670" s="163"/>
      <c r="BW670" s="163"/>
      <c r="BX670" s="163"/>
      <c r="BY670" s="163"/>
      <c r="BZ670" s="163"/>
      <c r="CA670" s="163"/>
      <c r="CB670" s="163"/>
      <c r="CC670" s="163"/>
      <c r="CD670" s="163"/>
      <c r="CE670" s="163"/>
      <c r="CF670" s="163"/>
      <c r="CG670" s="163"/>
    </row>
    <row r="671" spans="1:85" hidden="1" outlineLevel="3" x14ac:dyDescent="0.25">
      <c r="A671" s="105" t="s">
        <v>1756</v>
      </c>
      <c r="B671" s="105">
        <f t="shared" si="104"/>
        <v>6</v>
      </c>
      <c r="C671" s="105" t="s">
        <v>1136</v>
      </c>
      <c r="D671" s="105" t="s">
        <v>1137</v>
      </c>
      <c r="E671" s="26">
        <f t="shared" si="118"/>
        <v>18434000</v>
      </c>
      <c r="F671" s="26">
        <f t="shared" si="119"/>
        <v>0</v>
      </c>
      <c r="G671" s="26">
        <f t="shared" si="120"/>
        <v>12405139</v>
      </c>
      <c r="H671" s="26">
        <f t="shared" si="121"/>
        <v>8000000</v>
      </c>
      <c r="I671" s="26">
        <f t="shared" si="116"/>
        <v>8000000</v>
      </c>
      <c r="J671" s="26">
        <f t="shared" si="117"/>
        <v>0</v>
      </c>
      <c r="K671" s="26">
        <f t="shared" si="122"/>
        <v>0</v>
      </c>
      <c r="L671" s="150"/>
      <c r="M671" s="26">
        <v>0</v>
      </c>
      <c r="N671" s="26">
        <v>0</v>
      </c>
      <c r="O671" s="26">
        <v>0</v>
      </c>
      <c r="P671" s="26">
        <v>0</v>
      </c>
      <c r="Q671" s="26">
        <v>0</v>
      </c>
      <c r="R671" s="26">
        <v>0</v>
      </c>
      <c r="S671" s="26">
        <v>0</v>
      </c>
      <c r="T671" s="26">
        <v>0</v>
      </c>
      <c r="U671" s="26">
        <v>0</v>
      </c>
      <c r="V671" s="26">
        <v>0</v>
      </c>
      <c r="W671" s="26">
        <v>0</v>
      </c>
      <c r="X671" s="26">
        <v>18434000</v>
      </c>
      <c r="Y671" s="26">
        <v>0</v>
      </c>
      <c r="Z671" s="26">
        <v>0</v>
      </c>
      <c r="AA671" s="26">
        <v>0</v>
      </c>
      <c r="AB671" s="26">
        <v>0</v>
      </c>
      <c r="AC671" s="26">
        <v>0</v>
      </c>
      <c r="AD671" s="26">
        <v>0</v>
      </c>
      <c r="AE671" s="26">
        <v>0</v>
      </c>
      <c r="AF671" s="26">
        <v>0</v>
      </c>
      <c r="AG671" s="26">
        <v>0</v>
      </c>
      <c r="AH671" s="26">
        <v>0</v>
      </c>
      <c r="AI671" s="26">
        <v>0</v>
      </c>
      <c r="AJ671" s="26">
        <v>0</v>
      </c>
      <c r="AK671" s="26">
        <v>12405139</v>
      </c>
      <c r="AL671" s="26">
        <v>0</v>
      </c>
      <c r="AM671" s="26">
        <v>0</v>
      </c>
      <c r="AN671" s="26">
        <v>0</v>
      </c>
      <c r="AO671" s="26">
        <v>0</v>
      </c>
      <c r="AP671" s="26">
        <v>0</v>
      </c>
      <c r="AQ671" s="26">
        <v>0</v>
      </c>
      <c r="AR671" s="26">
        <v>0</v>
      </c>
      <c r="AS671" s="26">
        <v>0</v>
      </c>
      <c r="AT671" s="26">
        <v>0</v>
      </c>
      <c r="AU671" s="26">
        <v>0</v>
      </c>
      <c r="AV671" s="26">
        <v>0</v>
      </c>
      <c r="AW671" s="26">
        <v>0</v>
      </c>
      <c r="AX671" s="26">
        <v>0</v>
      </c>
      <c r="AY671" s="26">
        <v>0</v>
      </c>
      <c r="AZ671" s="26">
        <v>8000000</v>
      </c>
      <c r="BA671" s="26">
        <v>0</v>
      </c>
      <c r="BB671" s="26">
        <v>0</v>
      </c>
      <c r="BC671" s="26">
        <v>0</v>
      </c>
      <c r="BD671" s="26">
        <v>0</v>
      </c>
      <c r="BE671" s="26">
        <v>0</v>
      </c>
      <c r="BF671" s="26">
        <v>0</v>
      </c>
      <c r="BG671" s="26">
        <v>0</v>
      </c>
      <c r="BH671" s="26">
        <v>0</v>
      </c>
      <c r="BI671" s="26">
        <v>0</v>
      </c>
      <c r="BJ671" s="26">
        <v>0</v>
      </c>
      <c r="BK671" s="26">
        <v>0</v>
      </c>
      <c r="BL671" s="26">
        <v>0</v>
      </c>
      <c r="BM671" s="26">
        <v>0</v>
      </c>
      <c r="BN671" s="26">
        <v>0</v>
      </c>
      <c r="BO671" s="26">
        <v>0</v>
      </c>
      <c r="BP671" s="26">
        <v>0</v>
      </c>
      <c r="BQ671" s="26"/>
      <c r="BR671" s="26"/>
      <c r="BS671" s="26"/>
      <c r="BT671" s="26"/>
      <c r="BV671" s="163"/>
      <c r="BW671" s="163"/>
      <c r="BX671" s="163"/>
      <c r="BY671" s="163"/>
      <c r="BZ671" s="163"/>
      <c r="CA671" s="163"/>
      <c r="CB671" s="163"/>
      <c r="CC671" s="163"/>
      <c r="CD671" s="163"/>
      <c r="CE671" s="163"/>
      <c r="CF671" s="163"/>
      <c r="CG671" s="163"/>
    </row>
    <row r="672" spans="1:85" hidden="1" outlineLevel="3" x14ac:dyDescent="0.25">
      <c r="A672" s="105" t="s">
        <v>1756</v>
      </c>
      <c r="B672" s="105">
        <f t="shared" ref="B672:B735" si="123">LEN(C672)</f>
        <v>6</v>
      </c>
      <c r="C672" s="105" t="s">
        <v>1138</v>
      </c>
      <c r="D672" s="105" t="s">
        <v>1139</v>
      </c>
      <c r="E672" s="26">
        <f t="shared" si="118"/>
        <v>1711655</v>
      </c>
      <c r="F672" s="26">
        <f t="shared" si="119"/>
        <v>377414</v>
      </c>
      <c r="G672" s="26">
        <f t="shared" si="120"/>
        <v>22146957</v>
      </c>
      <c r="H672" s="26">
        <f t="shared" si="121"/>
        <v>18326810</v>
      </c>
      <c r="I672" s="26">
        <f t="shared" si="116"/>
        <v>10226580</v>
      </c>
      <c r="J672" s="26">
        <f t="shared" si="117"/>
        <v>3871782</v>
      </c>
      <c r="K672" s="26">
        <f t="shared" si="122"/>
        <v>0</v>
      </c>
      <c r="L672" s="150"/>
      <c r="M672" s="26">
        <v>0</v>
      </c>
      <c r="N672" s="26">
        <v>0</v>
      </c>
      <c r="O672" s="26">
        <v>0</v>
      </c>
      <c r="P672" s="26">
        <v>0</v>
      </c>
      <c r="Q672" s="26">
        <v>0</v>
      </c>
      <c r="R672" s="26">
        <v>1679655</v>
      </c>
      <c r="S672" s="26">
        <v>0</v>
      </c>
      <c r="T672" s="26">
        <v>0</v>
      </c>
      <c r="U672" s="26">
        <v>0</v>
      </c>
      <c r="V672" s="26">
        <v>0</v>
      </c>
      <c r="W672" s="26">
        <v>32000</v>
      </c>
      <c r="X672" s="26">
        <v>0</v>
      </c>
      <c r="Y672" s="26">
        <v>0</v>
      </c>
      <c r="Z672" s="26">
        <v>0</v>
      </c>
      <c r="AA672" s="26">
        <v>0</v>
      </c>
      <c r="AB672" s="26">
        <v>0</v>
      </c>
      <c r="AC672" s="26">
        <v>0</v>
      </c>
      <c r="AD672" s="26">
        <v>0</v>
      </c>
      <c r="AE672" s="26">
        <v>327414</v>
      </c>
      <c r="AF672" s="26">
        <v>0</v>
      </c>
      <c r="AG672" s="26">
        <v>0</v>
      </c>
      <c r="AH672" s="26">
        <v>0</v>
      </c>
      <c r="AI672" s="26">
        <v>0</v>
      </c>
      <c r="AJ672" s="26">
        <v>50000</v>
      </c>
      <c r="AK672" s="26">
        <v>0</v>
      </c>
      <c r="AL672" s="26">
        <v>0</v>
      </c>
      <c r="AM672" s="26">
        <v>0</v>
      </c>
      <c r="AN672" s="26">
        <v>7208776</v>
      </c>
      <c r="AO672" s="26">
        <v>0</v>
      </c>
      <c r="AP672" s="26">
        <v>0</v>
      </c>
      <c r="AQ672" s="26">
        <v>0</v>
      </c>
      <c r="AR672" s="26">
        <v>0</v>
      </c>
      <c r="AS672" s="26">
        <v>438750</v>
      </c>
      <c r="AT672" s="26">
        <v>0</v>
      </c>
      <c r="AU672" s="26">
        <v>13860000</v>
      </c>
      <c r="AV672" s="26">
        <v>639431</v>
      </c>
      <c r="AW672" s="26">
        <v>0</v>
      </c>
      <c r="AX672" s="26">
        <v>2215824</v>
      </c>
      <c r="AY672" s="26">
        <v>0</v>
      </c>
      <c r="AZ672" s="26">
        <v>3575000</v>
      </c>
      <c r="BA672" s="26">
        <v>0</v>
      </c>
      <c r="BB672" s="26">
        <v>0</v>
      </c>
      <c r="BC672" s="26">
        <v>0</v>
      </c>
      <c r="BD672" s="26">
        <v>4435756</v>
      </c>
      <c r="BE672" s="26">
        <v>3425230</v>
      </c>
      <c r="BF672" s="26">
        <v>0</v>
      </c>
      <c r="BG672" s="26">
        <v>0</v>
      </c>
      <c r="BH672" s="26">
        <v>4675000</v>
      </c>
      <c r="BI672" s="26">
        <v>0</v>
      </c>
      <c r="BJ672" s="26">
        <v>0</v>
      </c>
      <c r="BK672" s="26">
        <v>0</v>
      </c>
      <c r="BL672" s="26">
        <v>153782</v>
      </c>
      <c r="BM672" s="26">
        <v>0</v>
      </c>
      <c r="BN672" s="26">
        <v>0</v>
      </c>
      <c r="BO672" s="26">
        <v>0</v>
      </c>
      <c r="BP672" s="26">
        <v>3718000</v>
      </c>
      <c r="BQ672" s="26"/>
      <c r="BR672" s="26"/>
      <c r="BS672" s="26"/>
      <c r="BT672" s="26"/>
      <c r="BV672" s="163"/>
      <c r="BW672" s="163"/>
      <c r="BX672" s="163"/>
      <c r="BY672" s="163"/>
      <c r="BZ672" s="163"/>
      <c r="CA672" s="163"/>
      <c r="CB672" s="163"/>
      <c r="CC672" s="163"/>
      <c r="CD672" s="163"/>
      <c r="CE672" s="163"/>
      <c r="CF672" s="163"/>
      <c r="CG672" s="163"/>
    </row>
    <row r="673" spans="1:85" hidden="1" outlineLevel="3" x14ac:dyDescent="0.25">
      <c r="A673" s="105" t="s">
        <v>1756</v>
      </c>
      <c r="B673" s="105">
        <f t="shared" si="123"/>
        <v>6</v>
      </c>
      <c r="C673" s="105" t="s">
        <v>1140</v>
      </c>
      <c r="D673" s="105" t="s">
        <v>1083</v>
      </c>
      <c r="E673" s="26">
        <f t="shared" si="118"/>
        <v>0</v>
      </c>
      <c r="F673" s="26">
        <f t="shared" si="119"/>
        <v>8725211</v>
      </c>
      <c r="G673" s="26">
        <f t="shared" si="120"/>
        <v>17827449</v>
      </c>
      <c r="H673" s="26">
        <f t="shared" si="121"/>
        <v>9947252</v>
      </c>
      <c r="I673" s="26">
        <f t="shared" si="116"/>
        <v>6861948</v>
      </c>
      <c r="J673" s="26">
        <f t="shared" si="117"/>
        <v>5090619</v>
      </c>
      <c r="K673" s="26">
        <f t="shared" si="122"/>
        <v>0</v>
      </c>
      <c r="L673" s="150"/>
      <c r="M673" s="26">
        <v>0</v>
      </c>
      <c r="N673" s="26">
        <v>0</v>
      </c>
      <c r="O673" s="26">
        <v>0</v>
      </c>
      <c r="P673" s="26">
        <v>0</v>
      </c>
      <c r="Q673" s="26">
        <v>0</v>
      </c>
      <c r="R673" s="26">
        <v>0</v>
      </c>
      <c r="S673" s="26">
        <v>0</v>
      </c>
      <c r="T673" s="26">
        <v>0</v>
      </c>
      <c r="U673" s="26">
        <v>0</v>
      </c>
      <c r="V673" s="26">
        <v>0</v>
      </c>
      <c r="W673" s="26">
        <v>0</v>
      </c>
      <c r="X673" s="26">
        <v>0</v>
      </c>
      <c r="Y673" s="26">
        <v>0</v>
      </c>
      <c r="Z673" s="26">
        <v>0</v>
      </c>
      <c r="AA673" s="26">
        <v>0</v>
      </c>
      <c r="AB673" s="26">
        <v>0</v>
      </c>
      <c r="AC673" s="26">
        <v>0</v>
      </c>
      <c r="AD673" s="26">
        <v>0</v>
      </c>
      <c r="AE673" s="26">
        <v>0</v>
      </c>
      <c r="AF673" s="26">
        <v>1770585</v>
      </c>
      <c r="AG673" s="26">
        <v>1918429</v>
      </c>
      <c r="AH673" s="26">
        <v>1651963</v>
      </c>
      <c r="AI673" s="26">
        <v>1651963</v>
      </c>
      <c r="AJ673" s="26">
        <v>1732271</v>
      </c>
      <c r="AK673" s="26">
        <v>1732271</v>
      </c>
      <c r="AL673" s="26">
        <v>1732271</v>
      </c>
      <c r="AM673" s="26">
        <v>1764771</v>
      </c>
      <c r="AN673" s="26">
        <v>1764771</v>
      </c>
      <c r="AO673" s="26">
        <v>1568520</v>
      </c>
      <c r="AP673" s="26">
        <v>1568520</v>
      </c>
      <c r="AQ673" s="26">
        <v>1568520</v>
      </c>
      <c r="AR673" s="26">
        <v>1233754</v>
      </c>
      <c r="AS673" s="26">
        <v>1179665</v>
      </c>
      <c r="AT673" s="26">
        <v>0</v>
      </c>
      <c r="AU673" s="26">
        <v>1881470</v>
      </c>
      <c r="AV673" s="26">
        <v>1832916</v>
      </c>
      <c r="AW673" s="26">
        <v>916458</v>
      </c>
      <c r="AX673" s="26">
        <v>0</v>
      </c>
      <c r="AY673" s="26">
        <v>1832916</v>
      </c>
      <c r="AZ673" s="26">
        <v>916458</v>
      </c>
      <c r="BA673" s="26">
        <v>916458</v>
      </c>
      <c r="BB673" s="26">
        <v>916458</v>
      </c>
      <c r="BC673" s="26">
        <v>681600</v>
      </c>
      <c r="BD673" s="26">
        <v>681600</v>
      </c>
      <c r="BE673" s="26">
        <v>0</v>
      </c>
      <c r="BF673" s="26">
        <v>874331</v>
      </c>
      <c r="BG673" s="26">
        <v>736991</v>
      </c>
      <c r="BH673" s="26">
        <v>1473982</v>
      </c>
      <c r="BI673" s="26">
        <v>590915</v>
      </c>
      <c r="BJ673" s="26">
        <v>628103</v>
      </c>
      <c r="BK673" s="26">
        <v>0</v>
      </c>
      <c r="BL673" s="26">
        <v>719019</v>
      </c>
      <c r="BM673" s="26">
        <v>980885</v>
      </c>
      <c r="BN673" s="26">
        <v>524355</v>
      </c>
      <c r="BO673" s="26">
        <v>877137</v>
      </c>
      <c r="BP673" s="26">
        <v>770205</v>
      </c>
      <c r="BQ673" s="26"/>
      <c r="BR673" s="26"/>
      <c r="BS673" s="26"/>
      <c r="BT673" s="26"/>
      <c r="BV673" s="163"/>
      <c r="BW673" s="163"/>
      <c r="BX673" s="163"/>
      <c r="BY673" s="163"/>
      <c r="BZ673" s="163"/>
      <c r="CA673" s="163"/>
      <c r="CB673" s="163"/>
      <c r="CC673" s="163"/>
      <c r="CD673" s="163"/>
      <c r="CE673" s="163"/>
      <c r="CF673" s="163"/>
      <c r="CG673" s="163"/>
    </row>
    <row r="674" spans="1:85" hidden="1" outlineLevel="3" x14ac:dyDescent="0.25">
      <c r="A674" s="105" t="s">
        <v>1756</v>
      </c>
      <c r="B674" s="105">
        <f t="shared" si="123"/>
        <v>6</v>
      </c>
      <c r="C674" s="105" t="s">
        <v>1141</v>
      </c>
      <c r="D674" s="105" t="s">
        <v>1142</v>
      </c>
      <c r="E674" s="26">
        <f t="shared" si="118"/>
        <v>1000000000</v>
      </c>
      <c r="F674" s="26">
        <f t="shared" si="119"/>
        <v>0</v>
      </c>
      <c r="G674" s="26">
        <f t="shared" si="120"/>
        <v>0</v>
      </c>
      <c r="H674" s="26">
        <f t="shared" si="121"/>
        <v>0</v>
      </c>
      <c r="I674" s="26">
        <f t="shared" si="116"/>
        <v>0</v>
      </c>
      <c r="J674" s="26">
        <f t="shared" si="117"/>
        <v>0</v>
      </c>
      <c r="K674" s="26">
        <f t="shared" si="122"/>
        <v>0</v>
      </c>
      <c r="L674" s="150"/>
      <c r="M674" s="26">
        <v>0</v>
      </c>
      <c r="N674" s="26">
        <v>0</v>
      </c>
      <c r="O674" s="26">
        <v>0</v>
      </c>
      <c r="P674" s="26">
        <v>0</v>
      </c>
      <c r="Q674" s="26">
        <v>0</v>
      </c>
      <c r="R674" s="26">
        <v>0</v>
      </c>
      <c r="S674" s="26">
        <v>0</v>
      </c>
      <c r="T674" s="26">
        <v>0</v>
      </c>
      <c r="U674" s="26">
        <v>0</v>
      </c>
      <c r="V674" s="26">
        <v>0</v>
      </c>
      <c r="W674" s="26">
        <v>0</v>
      </c>
      <c r="X674" s="26">
        <v>1000000000</v>
      </c>
      <c r="Y674" s="26">
        <v>0</v>
      </c>
      <c r="Z674" s="26">
        <v>0</v>
      </c>
      <c r="AA674" s="26">
        <v>0</v>
      </c>
      <c r="AB674" s="26">
        <v>0</v>
      </c>
      <c r="AC674" s="26">
        <v>0</v>
      </c>
      <c r="AD674" s="26">
        <v>0</v>
      </c>
      <c r="AE674" s="26">
        <v>0</v>
      </c>
      <c r="AF674" s="26">
        <v>0</v>
      </c>
      <c r="AG674" s="26">
        <v>0</v>
      </c>
      <c r="AH674" s="26">
        <v>0</v>
      </c>
      <c r="AI674" s="26">
        <v>0</v>
      </c>
      <c r="AJ674" s="26">
        <v>0</v>
      </c>
      <c r="AK674" s="26">
        <v>0</v>
      </c>
      <c r="AL674" s="26">
        <v>0</v>
      </c>
      <c r="AM674" s="26">
        <v>0</v>
      </c>
      <c r="AN674" s="26">
        <v>0</v>
      </c>
      <c r="AO674" s="26">
        <v>0</v>
      </c>
      <c r="AP674" s="26">
        <v>0</v>
      </c>
      <c r="AQ674" s="26">
        <v>0</v>
      </c>
      <c r="AR674" s="26">
        <v>0</v>
      </c>
      <c r="AS674" s="26">
        <v>0</v>
      </c>
      <c r="AT674" s="26">
        <v>0</v>
      </c>
      <c r="AU674" s="26">
        <v>0</v>
      </c>
      <c r="AV674" s="26">
        <v>0</v>
      </c>
      <c r="AW674" s="26">
        <v>0</v>
      </c>
      <c r="AX674" s="26">
        <v>0</v>
      </c>
      <c r="AY674" s="26">
        <v>0</v>
      </c>
      <c r="AZ674" s="26">
        <v>0</v>
      </c>
      <c r="BA674" s="26">
        <v>0</v>
      </c>
      <c r="BB674" s="26">
        <v>0</v>
      </c>
      <c r="BC674" s="26">
        <v>0</v>
      </c>
      <c r="BD674" s="26">
        <v>0</v>
      </c>
      <c r="BE674" s="26">
        <v>0</v>
      </c>
      <c r="BF674" s="26">
        <v>0</v>
      </c>
      <c r="BG674" s="26">
        <v>0</v>
      </c>
      <c r="BH674" s="26">
        <v>0</v>
      </c>
      <c r="BI674" s="26">
        <v>0</v>
      </c>
      <c r="BJ674" s="26">
        <v>0</v>
      </c>
      <c r="BK674" s="26">
        <v>0</v>
      </c>
      <c r="BL674" s="26">
        <v>0</v>
      </c>
      <c r="BM674" s="26">
        <v>0</v>
      </c>
      <c r="BN674" s="26">
        <v>0</v>
      </c>
      <c r="BO674" s="26">
        <v>0</v>
      </c>
      <c r="BP674" s="26">
        <v>0</v>
      </c>
      <c r="BQ674" s="26"/>
      <c r="BR674" s="26"/>
      <c r="BS674" s="26"/>
      <c r="BT674" s="26"/>
      <c r="BV674" s="163"/>
      <c r="BW674" s="163"/>
      <c r="BX674" s="163"/>
      <c r="BY674" s="163"/>
      <c r="BZ674" s="163"/>
      <c r="CA674" s="163"/>
      <c r="CB674" s="163"/>
      <c r="CC674" s="163"/>
      <c r="CD674" s="163"/>
      <c r="CE674" s="163"/>
      <c r="CF674" s="163"/>
      <c r="CG674" s="163"/>
    </row>
    <row r="675" spans="1:85" hidden="1" outlineLevel="3" x14ac:dyDescent="0.25">
      <c r="A675" s="105" t="s">
        <v>1756</v>
      </c>
      <c r="B675" s="105">
        <f t="shared" si="123"/>
        <v>6</v>
      </c>
      <c r="C675" s="105" t="s">
        <v>1143</v>
      </c>
      <c r="D675" s="105" t="s">
        <v>1144</v>
      </c>
      <c r="E675" s="26">
        <f t="shared" si="118"/>
        <v>7593333</v>
      </c>
      <c r="F675" s="26">
        <f t="shared" si="119"/>
        <v>2913300</v>
      </c>
      <c r="G675" s="26">
        <f t="shared" si="120"/>
        <v>36153047</v>
      </c>
      <c r="H675" s="26">
        <f t="shared" si="121"/>
        <v>24609688</v>
      </c>
      <c r="I675" s="26">
        <f t="shared" si="116"/>
        <v>3156000</v>
      </c>
      <c r="J675" s="26">
        <f t="shared" si="117"/>
        <v>13283733</v>
      </c>
      <c r="K675" s="26">
        <f t="shared" si="122"/>
        <v>0</v>
      </c>
      <c r="L675" s="150"/>
      <c r="M675" s="26">
        <v>0</v>
      </c>
      <c r="N675" s="26">
        <v>0</v>
      </c>
      <c r="O675" s="26">
        <v>0</v>
      </c>
      <c r="P675" s="26">
        <v>0</v>
      </c>
      <c r="Q675" s="26">
        <v>0</v>
      </c>
      <c r="R675" s="26">
        <v>0</v>
      </c>
      <c r="S675" s="26">
        <v>0</v>
      </c>
      <c r="T675" s="26">
        <v>0</v>
      </c>
      <c r="U675" s="26">
        <v>2100000</v>
      </c>
      <c r="V675" s="26">
        <v>0</v>
      </c>
      <c r="W675" s="26">
        <v>0</v>
      </c>
      <c r="X675" s="26">
        <v>5493333</v>
      </c>
      <c r="Y675" s="26">
        <v>0</v>
      </c>
      <c r="Z675" s="26">
        <v>0</v>
      </c>
      <c r="AA675" s="26">
        <v>0</v>
      </c>
      <c r="AB675" s="26">
        <v>0</v>
      </c>
      <c r="AC675" s="26">
        <v>0</v>
      </c>
      <c r="AD675" s="26">
        <v>1920000</v>
      </c>
      <c r="AE675" s="26">
        <v>0</v>
      </c>
      <c r="AF675" s="26">
        <v>0</v>
      </c>
      <c r="AG675" s="26">
        <v>993300</v>
      </c>
      <c r="AH675" s="26">
        <v>0</v>
      </c>
      <c r="AI675" s="26">
        <v>0</v>
      </c>
      <c r="AJ675" s="26">
        <v>0</v>
      </c>
      <c r="AK675" s="26">
        <v>7680667</v>
      </c>
      <c r="AL675" s="26">
        <v>0</v>
      </c>
      <c r="AM675" s="26">
        <v>0</v>
      </c>
      <c r="AN675" s="26">
        <v>0</v>
      </c>
      <c r="AO675" s="26">
        <v>950000</v>
      </c>
      <c r="AP675" s="26">
        <v>27522380</v>
      </c>
      <c r="AQ675" s="26">
        <v>0</v>
      </c>
      <c r="AR675" s="26">
        <v>0</v>
      </c>
      <c r="AS675" s="26">
        <v>0</v>
      </c>
      <c r="AT675" s="26">
        <v>0</v>
      </c>
      <c r="AU675" s="26">
        <v>0</v>
      </c>
      <c r="AV675" s="26">
        <v>0</v>
      </c>
      <c r="AW675" s="26">
        <v>0</v>
      </c>
      <c r="AX675" s="26">
        <v>0</v>
      </c>
      <c r="AY675" s="26">
        <v>0</v>
      </c>
      <c r="AZ675" s="26">
        <v>3156000</v>
      </c>
      <c r="BA675" s="26">
        <v>0</v>
      </c>
      <c r="BB675" s="26">
        <v>0</v>
      </c>
      <c r="BC675" s="26">
        <v>0</v>
      </c>
      <c r="BD675" s="26">
        <v>0</v>
      </c>
      <c r="BE675" s="26">
        <v>1800000</v>
      </c>
      <c r="BF675" s="26">
        <v>0</v>
      </c>
      <c r="BG675" s="26">
        <v>13764189</v>
      </c>
      <c r="BH675" s="26">
        <v>5889499</v>
      </c>
      <c r="BI675" s="26">
        <v>0</v>
      </c>
      <c r="BJ675" s="26">
        <v>0</v>
      </c>
      <c r="BK675" s="26">
        <v>0</v>
      </c>
      <c r="BL675" s="26">
        <v>0</v>
      </c>
      <c r="BM675" s="26">
        <v>3726400</v>
      </c>
      <c r="BN675" s="26">
        <v>0</v>
      </c>
      <c r="BO675" s="26">
        <v>0</v>
      </c>
      <c r="BP675" s="26">
        <v>9557333</v>
      </c>
      <c r="BQ675" s="26"/>
      <c r="BR675" s="26"/>
      <c r="BS675" s="26"/>
      <c r="BT675" s="26"/>
      <c r="BV675" s="163"/>
      <c r="BW675" s="163"/>
      <c r="BX675" s="163"/>
      <c r="BY675" s="163"/>
      <c r="BZ675" s="163"/>
      <c r="CA675" s="163"/>
      <c r="CB675" s="163"/>
      <c r="CC675" s="163"/>
      <c r="CD675" s="163"/>
      <c r="CE675" s="163"/>
      <c r="CF675" s="163"/>
      <c r="CG675" s="163"/>
    </row>
    <row r="676" spans="1:85" hidden="1" outlineLevel="3" x14ac:dyDescent="0.25">
      <c r="A676" s="105" t="s">
        <v>1756</v>
      </c>
      <c r="B676" s="105">
        <f t="shared" si="123"/>
        <v>6</v>
      </c>
      <c r="C676" s="105" t="s">
        <v>1145</v>
      </c>
      <c r="D676" s="105" t="s">
        <v>1146</v>
      </c>
      <c r="E676" s="26">
        <f t="shared" si="118"/>
        <v>108556554</v>
      </c>
      <c r="F676" s="26">
        <f t="shared" si="119"/>
        <v>24242541</v>
      </c>
      <c r="G676" s="26">
        <f t="shared" si="120"/>
        <v>34256663</v>
      </c>
      <c r="H676" s="26">
        <f t="shared" si="121"/>
        <v>11629329</v>
      </c>
      <c r="I676" s="26">
        <f t="shared" si="116"/>
        <v>10864875</v>
      </c>
      <c r="J676" s="26">
        <f t="shared" si="117"/>
        <v>9600552</v>
      </c>
      <c r="K676" s="26">
        <f t="shared" si="122"/>
        <v>0</v>
      </c>
      <c r="L676" s="150"/>
      <c r="M676" s="26">
        <v>0</v>
      </c>
      <c r="N676" s="26">
        <v>2500000</v>
      </c>
      <c r="O676" s="26">
        <v>0</v>
      </c>
      <c r="P676" s="26">
        <v>0</v>
      </c>
      <c r="Q676" s="26">
        <v>31228690</v>
      </c>
      <c r="R676" s="26">
        <v>32389000</v>
      </c>
      <c r="S676" s="26">
        <v>3609900</v>
      </c>
      <c r="T676" s="26">
        <v>24646464</v>
      </c>
      <c r="U676" s="26">
        <v>2010000</v>
      </c>
      <c r="V676" s="26">
        <v>930000</v>
      </c>
      <c r="W676" s="26">
        <v>2850000</v>
      </c>
      <c r="X676" s="26">
        <v>8392500</v>
      </c>
      <c r="Y676" s="26">
        <v>0</v>
      </c>
      <c r="Z676" s="26">
        <v>0</v>
      </c>
      <c r="AA676" s="26">
        <v>0</v>
      </c>
      <c r="AB676" s="26">
        <v>690000</v>
      </c>
      <c r="AC676" s="26">
        <v>0</v>
      </c>
      <c r="AD676" s="26">
        <v>12329453</v>
      </c>
      <c r="AE676" s="26">
        <v>0</v>
      </c>
      <c r="AF676" s="26">
        <v>650000</v>
      </c>
      <c r="AG676" s="26">
        <v>0</v>
      </c>
      <c r="AH676" s="26">
        <v>0</v>
      </c>
      <c r="AI676" s="26">
        <v>0</v>
      </c>
      <c r="AJ676" s="26">
        <v>10573088</v>
      </c>
      <c r="AK676" s="26">
        <v>7435345</v>
      </c>
      <c r="AL676" s="26">
        <v>255520</v>
      </c>
      <c r="AM676" s="26">
        <v>0</v>
      </c>
      <c r="AN676" s="26">
        <v>0</v>
      </c>
      <c r="AO676" s="26">
        <v>0</v>
      </c>
      <c r="AP676" s="26">
        <v>10479100</v>
      </c>
      <c r="AQ676" s="26">
        <v>1800000</v>
      </c>
      <c r="AR676" s="26">
        <v>0</v>
      </c>
      <c r="AS676" s="26">
        <v>2600000</v>
      </c>
      <c r="AT676" s="26">
        <v>103448</v>
      </c>
      <c r="AU676" s="26">
        <v>880000</v>
      </c>
      <c r="AV676" s="26">
        <v>10703250</v>
      </c>
      <c r="AW676" s="26">
        <v>0</v>
      </c>
      <c r="AX676" s="26">
        <v>134454</v>
      </c>
      <c r="AY676" s="26">
        <v>134454</v>
      </c>
      <c r="AZ676" s="26">
        <v>134454</v>
      </c>
      <c r="BA676" s="26">
        <v>134454</v>
      </c>
      <c r="BB676" s="26">
        <v>1585000</v>
      </c>
      <c r="BC676" s="26">
        <v>8607605</v>
      </c>
      <c r="BD676" s="26">
        <v>134454</v>
      </c>
      <c r="BE676" s="26">
        <v>134454</v>
      </c>
      <c r="BF676" s="26">
        <v>0</v>
      </c>
      <c r="BG676" s="26">
        <v>630000</v>
      </c>
      <c r="BH676" s="26">
        <v>0</v>
      </c>
      <c r="BI676" s="26">
        <v>3895826</v>
      </c>
      <c r="BJ676" s="26">
        <v>2600000</v>
      </c>
      <c r="BK676" s="26">
        <v>0</v>
      </c>
      <c r="BL676" s="26">
        <v>56000</v>
      </c>
      <c r="BM676" s="26">
        <v>315000</v>
      </c>
      <c r="BN676" s="26">
        <v>390000</v>
      </c>
      <c r="BO676" s="26">
        <v>2343726</v>
      </c>
      <c r="BP676" s="26">
        <v>0</v>
      </c>
      <c r="BQ676" s="26"/>
      <c r="BR676" s="26"/>
      <c r="BS676" s="26"/>
      <c r="BT676" s="26"/>
      <c r="BV676" s="163"/>
      <c r="BW676" s="163"/>
      <c r="BX676" s="163"/>
      <c r="BY676" s="163"/>
      <c r="BZ676" s="163"/>
      <c r="CA676" s="163"/>
      <c r="CB676" s="163"/>
      <c r="CC676" s="163"/>
      <c r="CD676" s="163"/>
      <c r="CE676" s="163"/>
      <c r="CF676" s="163"/>
      <c r="CG676" s="163"/>
    </row>
    <row r="677" spans="1:85" hidden="1" outlineLevel="3" x14ac:dyDescent="0.25">
      <c r="A677" s="105" t="s">
        <v>1756</v>
      </c>
      <c r="B677" s="105">
        <f t="shared" si="123"/>
        <v>6</v>
      </c>
      <c r="C677" s="105" t="s">
        <v>1147</v>
      </c>
      <c r="D677" s="105" t="s">
        <v>1148</v>
      </c>
      <c r="E677" s="26">
        <f t="shared" si="118"/>
        <v>0</v>
      </c>
      <c r="F677" s="26">
        <f t="shared" si="119"/>
        <v>0</v>
      </c>
      <c r="G677" s="26">
        <f t="shared" si="120"/>
        <v>0</v>
      </c>
      <c r="H677" s="26">
        <f t="shared" si="121"/>
        <v>0</v>
      </c>
      <c r="I677" s="26">
        <f t="shared" si="116"/>
        <v>0</v>
      </c>
      <c r="J677" s="26">
        <f t="shared" si="117"/>
        <v>0</v>
      </c>
      <c r="K677" s="26">
        <f t="shared" si="122"/>
        <v>0</v>
      </c>
      <c r="L677" s="150"/>
      <c r="M677" s="26">
        <v>0</v>
      </c>
      <c r="N677" s="26">
        <v>0</v>
      </c>
      <c r="O677" s="26">
        <v>0</v>
      </c>
      <c r="P677" s="26">
        <v>0</v>
      </c>
      <c r="Q677" s="26">
        <v>0</v>
      </c>
      <c r="R677" s="26">
        <v>0</v>
      </c>
      <c r="S677" s="26">
        <v>0</v>
      </c>
      <c r="T677" s="26">
        <v>0</v>
      </c>
      <c r="U677" s="26">
        <v>0</v>
      </c>
      <c r="V677" s="26">
        <v>0</v>
      </c>
      <c r="W677" s="26">
        <v>0</v>
      </c>
      <c r="X677" s="26">
        <v>0</v>
      </c>
      <c r="Y677" s="26">
        <v>0</v>
      </c>
      <c r="Z677" s="26">
        <v>0</v>
      </c>
      <c r="AA677" s="26">
        <v>0</v>
      </c>
      <c r="AB677" s="26">
        <v>0</v>
      </c>
      <c r="AC677" s="26">
        <v>0</v>
      </c>
      <c r="AD677" s="26">
        <v>0</v>
      </c>
      <c r="AE677" s="26">
        <v>0</v>
      </c>
      <c r="AF677" s="26">
        <v>0</v>
      </c>
      <c r="AG677" s="26">
        <v>0</v>
      </c>
      <c r="AH677" s="26">
        <v>0</v>
      </c>
      <c r="AI677" s="26">
        <v>0</v>
      </c>
      <c r="AJ677" s="26">
        <v>0</v>
      </c>
      <c r="AK677" s="26">
        <v>0</v>
      </c>
      <c r="AL677" s="26">
        <v>0</v>
      </c>
      <c r="AM677" s="26">
        <v>0</v>
      </c>
      <c r="AN677" s="26">
        <v>0</v>
      </c>
      <c r="AO677" s="26">
        <v>0</v>
      </c>
      <c r="AP677" s="26">
        <v>0</v>
      </c>
      <c r="AQ677" s="26">
        <v>0</v>
      </c>
      <c r="AR677" s="26">
        <v>0</v>
      </c>
      <c r="AS677" s="26">
        <v>0</v>
      </c>
      <c r="AT677" s="26">
        <v>0</v>
      </c>
      <c r="AU677" s="26">
        <v>0</v>
      </c>
      <c r="AV677" s="26">
        <v>0</v>
      </c>
      <c r="AW677" s="26">
        <v>0</v>
      </c>
      <c r="AX677" s="26">
        <v>0</v>
      </c>
      <c r="AY677" s="26">
        <v>0</v>
      </c>
      <c r="AZ677" s="26">
        <v>0</v>
      </c>
      <c r="BA677" s="26">
        <v>0</v>
      </c>
      <c r="BB677" s="26">
        <v>0</v>
      </c>
      <c r="BC677" s="26">
        <v>0</v>
      </c>
      <c r="BD677" s="26">
        <v>0</v>
      </c>
      <c r="BE677" s="26">
        <v>0</v>
      </c>
      <c r="BF677" s="26">
        <v>0</v>
      </c>
      <c r="BG677" s="26">
        <v>0</v>
      </c>
      <c r="BH677" s="26">
        <v>0</v>
      </c>
      <c r="BI677" s="26">
        <v>0</v>
      </c>
      <c r="BJ677" s="26">
        <v>0</v>
      </c>
      <c r="BK677" s="26">
        <v>0</v>
      </c>
      <c r="BL677" s="26">
        <v>0</v>
      </c>
      <c r="BM677" s="26">
        <v>0</v>
      </c>
      <c r="BN677" s="26">
        <v>0</v>
      </c>
      <c r="BO677" s="26">
        <v>0</v>
      </c>
      <c r="BP677" s="26">
        <v>0</v>
      </c>
      <c r="BQ677" s="26"/>
      <c r="BR677" s="26"/>
      <c r="BS677" s="26"/>
      <c r="BT677" s="26"/>
      <c r="BV677" s="163"/>
      <c r="BW677" s="163"/>
      <c r="BX677" s="163"/>
      <c r="BY677" s="163"/>
      <c r="BZ677" s="163"/>
      <c r="CA677" s="163"/>
      <c r="CB677" s="163"/>
      <c r="CC677" s="163"/>
      <c r="CD677" s="163"/>
      <c r="CE677" s="163"/>
      <c r="CF677" s="163"/>
      <c r="CG677" s="163"/>
    </row>
    <row r="678" spans="1:85" hidden="1" outlineLevel="3" x14ac:dyDescent="0.25">
      <c r="A678" s="105" t="s">
        <v>1756</v>
      </c>
      <c r="B678" s="105">
        <f t="shared" si="123"/>
        <v>6</v>
      </c>
      <c r="C678" s="105" t="s">
        <v>1149</v>
      </c>
      <c r="D678" s="105" t="s">
        <v>1150</v>
      </c>
      <c r="E678" s="26">
        <f t="shared" si="118"/>
        <v>8421507.879999999</v>
      </c>
      <c r="F678" s="26">
        <f t="shared" si="119"/>
        <v>11493119</v>
      </c>
      <c r="G678" s="26">
        <f t="shared" si="120"/>
        <v>12209868</v>
      </c>
      <c r="H678" s="26">
        <f t="shared" si="121"/>
        <v>15580815</v>
      </c>
      <c r="I678" s="26">
        <f t="shared" si="116"/>
        <v>10366815</v>
      </c>
      <c r="J678" s="26">
        <f t="shared" si="117"/>
        <v>11086601</v>
      </c>
      <c r="K678" s="26">
        <f t="shared" si="122"/>
        <v>0</v>
      </c>
      <c r="L678" s="150"/>
      <c r="M678" s="26">
        <v>530705.88</v>
      </c>
      <c r="N678" s="26">
        <v>784516</v>
      </c>
      <c r="O678" s="26">
        <v>279416</v>
      </c>
      <c r="P678" s="26">
        <v>360616</v>
      </c>
      <c r="Q678" s="26">
        <v>507927</v>
      </c>
      <c r="R678" s="26">
        <v>895996</v>
      </c>
      <c r="S678" s="26">
        <v>904197</v>
      </c>
      <c r="T678" s="26">
        <v>967044</v>
      </c>
      <c r="U678" s="26">
        <v>904911</v>
      </c>
      <c r="V678" s="26">
        <v>710454</v>
      </c>
      <c r="W678" s="26">
        <v>684116</v>
      </c>
      <c r="X678" s="26">
        <v>891609</v>
      </c>
      <c r="Y678" s="26">
        <v>929789</v>
      </c>
      <c r="Z678" s="26">
        <v>1277329</v>
      </c>
      <c r="AA678" s="26">
        <v>1270818</v>
      </c>
      <c r="AB678" s="26">
        <v>1172824</v>
      </c>
      <c r="AC678" s="26">
        <v>1052241</v>
      </c>
      <c r="AD678" s="26">
        <v>989802</v>
      </c>
      <c r="AE678" s="26">
        <v>726874</v>
      </c>
      <c r="AF678" s="26">
        <v>727900</v>
      </c>
      <c r="AG678" s="26">
        <v>740637</v>
      </c>
      <c r="AH678" s="26">
        <v>681600</v>
      </c>
      <c r="AI678" s="26">
        <v>1023444</v>
      </c>
      <c r="AJ678" s="26">
        <v>899861</v>
      </c>
      <c r="AK678" s="26">
        <v>763283</v>
      </c>
      <c r="AL678" s="26">
        <v>833084</v>
      </c>
      <c r="AM678" s="26">
        <v>864241</v>
      </c>
      <c r="AN678" s="26">
        <v>929420</v>
      </c>
      <c r="AO678" s="26">
        <v>916822</v>
      </c>
      <c r="AP678" s="26">
        <v>882031</v>
      </c>
      <c r="AQ678" s="26">
        <v>908500</v>
      </c>
      <c r="AR678" s="26">
        <v>1162100</v>
      </c>
      <c r="AS678" s="26">
        <v>1129180</v>
      </c>
      <c r="AT678" s="26">
        <v>1293782</v>
      </c>
      <c r="AU678" s="26">
        <v>1269003</v>
      </c>
      <c r="AV678" s="26">
        <v>1258422</v>
      </c>
      <c r="AW678" s="26">
        <v>1155515</v>
      </c>
      <c r="AX678" s="26">
        <v>1752100</v>
      </c>
      <c r="AY678" s="26">
        <v>1296800</v>
      </c>
      <c r="AZ678" s="26">
        <v>1222100</v>
      </c>
      <c r="BA678" s="26">
        <v>1245200</v>
      </c>
      <c r="BB678" s="26">
        <v>1258700</v>
      </c>
      <c r="BC678" s="26">
        <v>1055500</v>
      </c>
      <c r="BD678" s="26">
        <v>1380900</v>
      </c>
      <c r="BE678" s="26">
        <v>1398200</v>
      </c>
      <c r="BF678" s="26">
        <v>1457200</v>
      </c>
      <c r="BG678" s="26">
        <v>1144000</v>
      </c>
      <c r="BH678" s="26">
        <v>1214600</v>
      </c>
      <c r="BI678" s="26">
        <v>1170100</v>
      </c>
      <c r="BJ678" s="26">
        <v>1260800</v>
      </c>
      <c r="BK678" s="26">
        <v>1410000</v>
      </c>
      <c r="BL678" s="26">
        <v>1582400</v>
      </c>
      <c r="BM678" s="26">
        <v>1542300</v>
      </c>
      <c r="BN678" s="26">
        <v>1348200</v>
      </c>
      <c r="BO678" s="26">
        <v>1343700</v>
      </c>
      <c r="BP678" s="26">
        <v>1429101</v>
      </c>
      <c r="BQ678" s="26"/>
      <c r="BR678" s="26"/>
      <c r="BS678" s="26"/>
      <c r="BT678" s="26"/>
      <c r="BV678" s="163"/>
      <c r="BW678" s="163"/>
      <c r="BX678" s="163"/>
      <c r="BY678" s="163"/>
      <c r="BZ678" s="163"/>
      <c r="CA678" s="163"/>
      <c r="CB678" s="163"/>
      <c r="CC678" s="163"/>
      <c r="CD678" s="163"/>
      <c r="CE678" s="163"/>
      <c r="CF678" s="163"/>
      <c r="CG678" s="163"/>
    </row>
    <row r="679" spans="1:85" hidden="1" outlineLevel="3" x14ac:dyDescent="0.25">
      <c r="A679" s="105" t="s">
        <v>1756</v>
      </c>
      <c r="B679" s="105">
        <f t="shared" si="123"/>
        <v>6</v>
      </c>
      <c r="C679" s="105" t="s">
        <v>1151</v>
      </c>
      <c r="D679" s="105" t="s">
        <v>1152</v>
      </c>
      <c r="E679" s="26">
        <f t="shared" si="118"/>
        <v>9056184.4900000002</v>
      </c>
      <c r="F679" s="26">
        <f t="shared" si="119"/>
        <v>17656890</v>
      </c>
      <c r="G679" s="26">
        <f t="shared" si="120"/>
        <v>17494969</v>
      </c>
      <c r="H679" s="26">
        <f t="shared" si="121"/>
        <v>35299976</v>
      </c>
      <c r="I679" s="26">
        <f t="shared" si="116"/>
        <v>22352277</v>
      </c>
      <c r="J679" s="26">
        <f t="shared" si="117"/>
        <v>24519797</v>
      </c>
      <c r="K679" s="26">
        <f t="shared" si="122"/>
        <v>0</v>
      </c>
      <c r="L679" s="150"/>
      <c r="M679" s="26">
        <v>1308342.49</v>
      </c>
      <c r="N679" s="26">
        <v>1540040</v>
      </c>
      <c r="O679" s="26">
        <v>981540</v>
      </c>
      <c r="P679" s="26">
        <v>-15860</v>
      </c>
      <c r="Q679" s="26">
        <v>791134</v>
      </c>
      <c r="R679" s="26">
        <v>837000</v>
      </c>
      <c r="S679" s="26">
        <v>842640</v>
      </c>
      <c r="T679" s="26">
        <v>1018590</v>
      </c>
      <c r="U679" s="26">
        <v>878104</v>
      </c>
      <c r="V679" s="26">
        <v>20</v>
      </c>
      <c r="W679" s="26">
        <v>0</v>
      </c>
      <c r="X679" s="26">
        <v>874634</v>
      </c>
      <c r="Y679" s="26">
        <v>1316772</v>
      </c>
      <c r="Z679" s="26">
        <v>1842372</v>
      </c>
      <c r="AA679" s="26">
        <v>1917360</v>
      </c>
      <c r="AB679" s="26">
        <v>1603252</v>
      </c>
      <c r="AC679" s="26">
        <v>1647383</v>
      </c>
      <c r="AD679" s="26">
        <v>1696224</v>
      </c>
      <c r="AE679" s="26">
        <v>877032</v>
      </c>
      <c r="AF679" s="26">
        <v>1107164</v>
      </c>
      <c r="AG679" s="26">
        <v>1143599</v>
      </c>
      <c r="AH679" s="26">
        <v>1132824</v>
      </c>
      <c r="AI679" s="26">
        <v>1847780</v>
      </c>
      <c r="AJ679" s="26">
        <v>1525128</v>
      </c>
      <c r="AK679" s="26">
        <v>1536375</v>
      </c>
      <c r="AL679" s="26">
        <v>1327900</v>
      </c>
      <c r="AM679" s="26">
        <v>1456040</v>
      </c>
      <c r="AN679" s="26">
        <v>1279625</v>
      </c>
      <c r="AO679" s="26">
        <v>1301162</v>
      </c>
      <c r="AP679" s="26">
        <v>1222970</v>
      </c>
      <c r="AQ679" s="26">
        <v>1199725</v>
      </c>
      <c r="AR679" s="26">
        <v>1455837</v>
      </c>
      <c r="AS679" s="26">
        <v>1257750</v>
      </c>
      <c r="AT679" s="26">
        <v>1933825</v>
      </c>
      <c r="AU679" s="26">
        <v>1951910</v>
      </c>
      <c r="AV679" s="26">
        <v>1571850</v>
      </c>
      <c r="AW679" s="26">
        <v>1787678</v>
      </c>
      <c r="AX679" s="26">
        <v>5841099</v>
      </c>
      <c r="AY679" s="26">
        <v>2315099</v>
      </c>
      <c r="AZ679" s="26">
        <v>2354701</v>
      </c>
      <c r="BA679" s="26">
        <v>2337400</v>
      </c>
      <c r="BB679" s="26">
        <v>2500300</v>
      </c>
      <c r="BC679" s="26">
        <v>2918600</v>
      </c>
      <c r="BD679" s="26">
        <v>2297400</v>
      </c>
      <c r="BE679" s="26">
        <v>2259800</v>
      </c>
      <c r="BF679" s="26">
        <v>4588700</v>
      </c>
      <c r="BG679" s="26">
        <v>2979300</v>
      </c>
      <c r="BH679" s="26">
        <v>3119899</v>
      </c>
      <c r="BI679" s="26">
        <v>2420700</v>
      </c>
      <c r="BJ679" s="26">
        <v>2798900</v>
      </c>
      <c r="BK679" s="26">
        <v>3076800</v>
      </c>
      <c r="BL679" s="26">
        <v>3295300</v>
      </c>
      <c r="BM679" s="26">
        <v>3101300</v>
      </c>
      <c r="BN679" s="26">
        <v>3000797</v>
      </c>
      <c r="BO679" s="26">
        <v>3133700</v>
      </c>
      <c r="BP679" s="26">
        <v>3692300</v>
      </c>
      <c r="BQ679" s="26"/>
      <c r="BR679" s="26"/>
      <c r="BS679" s="26"/>
      <c r="BT679" s="26"/>
      <c r="BV679" s="163"/>
      <c r="BW679" s="163"/>
      <c r="BX679" s="163"/>
      <c r="BY679" s="163"/>
      <c r="BZ679" s="163"/>
      <c r="CA679" s="163"/>
      <c r="CB679" s="163"/>
      <c r="CC679" s="163"/>
      <c r="CD679" s="163"/>
      <c r="CE679" s="163"/>
      <c r="CF679" s="163"/>
      <c r="CG679" s="163"/>
    </row>
    <row r="680" spans="1:85" hidden="1" outlineLevel="3" x14ac:dyDescent="0.25">
      <c r="A680" s="105" t="s">
        <v>1756</v>
      </c>
      <c r="B680" s="105">
        <f t="shared" si="123"/>
        <v>6</v>
      </c>
      <c r="C680" s="105" t="s">
        <v>1153</v>
      </c>
      <c r="D680" s="105" t="s">
        <v>1154</v>
      </c>
      <c r="E680" s="26">
        <f t="shared" si="118"/>
        <v>80390326.930000007</v>
      </c>
      <c r="F680" s="26">
        <f t="shared" si="119"/>
        <v>89836600</v>
      </c>
      <c r="G680" s="26">
        <f t="shared" si="120"/>
        <v>100474311</v>
      </c>
      <c r="H680" s="26">
        <f t="shared" si="121"/>
        <v>138554719</v>
      </c>
      <c r="I680" s="26">
        <f t="shared" si="116"/>
        <v>94580817</v>
      </c>
      <c r="J680" s="26">
        <f t="shared" si="117"/>
        <v>95278504</v>
      </c>
      <c r="K680" s="26">
        <f t="shared" si="122"/>
        <v>0</v>
      </c>
      <c r="L680" s="150"/>
      <c r="M680" s="26">
        <v>5761226.9299999997</v>
      </c>
      <c r="N680" s="26">
        <v>6726500</v>
      </c>
      <c r="O680" s="26">
        <v>5982500</v>
      </c>
      <c r="P680" s="26">
        <v>6248200</v>
      </c>
      <c r="Q680" s="26">
        <v>6823300</v>
      </c>
      <c r="R680" s="26">
        <v>6795800</v>
      </c>
      <c r="S680" s="26">
        <v>6752500</v>
      </c>
      <c r="T680" s="26">
        <v>6847900</v>
      </c>
      <c r="U680" s="26">
        <v>6932700</v>
      </c>
      <c r="V680" s="26">
        <v>7036400</v>
      </c>
      <c r="W680" s="26">
        <v>7275500</v>
      </c>
      <c r="X680" s="26">
        <v>7207800</v>
      </c>
      <c r="Y680" s="26">
        <v>7243100</v>
      </c>
      <c r="Z680" s="26">
        <v>7320900</v>
      </c>
      <c r="AA680" s="26">
        <v>7031300</v>
      </c>
      <c r="AB680" s="26">
        <v>7112500</v>
      </c>
      <c r="AC680" s="26">
        <v>7615200</v>
      </c>
      <c r="AD680" s="26">
        <v>7984600</v>
      </c>
      <c r="AE680" s="26">
        <v>8194600</v>
      </c>
      <c r="AF680" s="26">
        <v>7522300</v>
      </c>
      <c r="AG680" s="26">
        <v>7536700</v>
      </c>
      <c r="AH680" s="26">
        <v>7472900</v>
      </c>
      <c r="AI680" s="26">
        <v>7477100</v>
      </c>
      <c r="AJ680" s="26">
        <v>7325400</v>
      </c>
      <c r="AK680" s="26">
        <v>7881513</v>
      </c>
      <c r="AL680" s="26">
        <v>7718640</v>
      </c>
      <c r="AM680" s="26">
        <v>7982800</v>
      </c>
      <c r="AN680" s="26">
        <v>7501000</v>
      </c>
      <c r="AO680" s="26">
        <v>7777400</v>
      </c>
      <c r="AP680" s="26">
        <v>7659600</v>
      </c>
      <c r="AQ680" s="26">
        <v>7234500</v>
      </c>
      <c r="AR680" s="26">
        <v>7482600</v>
      </c>
      <c r="AS680" s="26">
        <v>7485500</v>
      </c>
      <c r="AT680" s="26">
        <v>10611386</v>
      </c>
      <c r="AU680" s="26">
        <v>10623486</v>
      </c>
      <c r="AV680" s="26">
        <v>10515886</v>
      </c>
      <c r="AW680" s="26">
        <v>10697786</v>
      </c>
      <c r="AX680" s="26">
        <v>15922999</v>
      </c>
      <c r="AY680" s="26">
        <v>11336299</v>
      </c>
      <c r="AZ680" s="26">
        <v>12247299</v>
      </c>
      <c r="BA680" s="26">
        <v>11318700</v>
      </c>
      <c r="BB680" s="26">
        <v>11267000</v>
      </c>
      <c r="BC680" s="26">
        <v>11215400</v>
      </c>
      <c r="BD680" s="26">
        <v>10575334</v>
      </c>
      <c r="BE680" s="26">
        <v>10720234</v>
      </c>
      <c r="BF680" s="26">
        <v>11724334</v>
      </c>
      <c r="BG680" s="26">
        <v>10908267</v>
      </c>
      <c r="BH680" s="26">
        <v>10621067</v>
      </c>
      <c r="BI680" s="26">
        <v>10398167</v>
      </c>
      <c r="BJ680" s="26">
        <v>11292207</v>
      </c>
      <c r="BK680" s="26">
        <v>11788807</v>
      </c>
      <c r="BL680" s="26">
        <v>12399588</v>
      </c>
      <c r="BM680" s="26">
        <v>11628409</v>
      </c>
      <c r="BN680" s="26">
        <v>12234009</v>
      </c>
      <c r="BO680" s="26">
        <v>12643609</v>
      </c>
      <c r="BP680" s="26">
        <v>12893708</v>
      </c>
      <c r="BQ680" s="26"/>
      <c r="BR680" s="26"/>
      <c r="BS680" s="26"/>
      <c r="BT680" s="26"/>
      <c r="BV680" s="163"/>
      <c r="BW680" s="163"/>
      <c r="BX680" s="163"/>
      <c r="BY680" s="163"/>
      <c r="BZ680" s="163"/>
      <c r="CA680" s="163"/>
      <c r="CB680" s="163"/>
      <c r="CC680" s="163"/>
      <c r="CD680" s="163"/>
      <c r="CE680" s="163"/>
      <c r="CF680" s="163"/>
      <c r="CG680" s="163"/>
    </row>
    <row r="681" spans="1:85" hidden="1" outlineLevel="3" x14ac:dyDescent="0.25">
      <c r="A681" s="105" t="s">
        <v>1756</v>
      </c>
      <c r="B681" s="105">
        <f t="shared" si="123"/>
        <v>6</v>
      </c>
      <c r="C681" s="105" t="s">
        <v>1155</v>
      </c>
      <c r="D681" s="105" t="s">
        <v>1156</v>
      </c>
      <c r="E681" s="26">
        <f t="shared" si="118"/>
        <v>32442102.490000002</v>
      </c>
      <c r="F681" s="26">
        <f t="shared" si="119"/>
        <v>32209100</v>
      </c>
      <c r="G681" s="26">
        <f t="shared" si="120"/>
        <v>34859400</v>
      </c>
      <c r="H681" s="26">
        <f t="shared" si="121"/>
        <v>41551800</v>
      </c>
      <c r="I681" s="26">
        <f t="shared" si="116"/>
        <v>27173800</v>
      </c>
      <c r="J681" s="26">
        <f t="shared" si="117"/>
        <v>29378491</v>
      </c>
      <c r="K681" s="26">
        <f t="shared" si="122"/>
        <v>0</v>
      </c>
      <c r="L681" s="150"/>
      <c r="M681" s="26">
        <v>3778402.49</v>
      </c>
      <c r="N681" s="26">
        <v>2614300</v>
      </c>
      <c r="O681" s="26">
        <v>2858200</v>
      </c>
      <c r="P681" s="26">
        <v>2749700</v>
      </c>
      <c r="Q681" s="26">
        <v>2446100</v>
      </c>
      <c r="R681" s="26">
        <v>2439700</v>
      </c>
      <c r="S681" s="26">
        <v>2436300</v>
      </c>
      <c r="T681" s="26">
        <v>2440800</v>
      </c>
      <c r="U681" s="26">
        <v>2619300</v>
      </c>
      <c r="V681" s="26">
        <v>2622800</v>
      </c>
      <c r="W681" s="26">
        <v>2557300</v>
      </c>
      <c r="X681" s="26">
        <v>2879200</v>
      </c>
      <c r="Y681" s="26">
        <v>2502100</v>
      </c>
      <c r="Z681" s="26">
        <v>2701600</v>
      </c>
      <c r="AA681" s="26">
        <v>2542200</v>
      </c>
      <c r="AB681" s="26">
        <v>2562200</v>
      </c>
      <c r="AC681" s="26">
        <v>2730700</v>
      </c>
      <c r="AD681" s="26">
        <v>2962100</v>
      </c>
      <c r="AE681" s="26">
        <v>2911000</v>
      </c>
      <c r="AF681" s="26">
        <v>2687400</v>
      </c>
      <c r="AG681" s="26">
        <v>2770800</v>
      </c>
      <c r="AH681" s="26">
        <v>2683400</v>
      </c>
      <c r="AI681" s="26">
        <v>2424500</v>
      </c>
      <c r="AJ681" s="26">
        <v>2731100</v>
      </c>
      <c r="AK681" s="26">
        <v>3116800</v>
      </c>
      <c r="AL681" s="26">
        <v>2702500</v>
      </c>
      <c r="AM681" s="26">
        <v>2757700</v>
      </c>
      <c r="AN681" s="26">
        <v>2721300</v>
      </c>
      <c r="AO681" s="26">
        <v>2770400</v>
      </c>
      <c r="AP681" s="26">
        <v>3700800</v>
      </c>
      <c r="AQ681" s="26">
        <v>2544900</v>
      </c>
      <c r="AR681" s="26">
        <v>2688100</v>
      </c>
      <c r="AS681" s="26">
        <v>2659200</v>
      </c>
      <c r="AT681" s="26">
        <v>3056000</v>
      </c>
      <c r="AU681" s="26">
        <v>3046900</v>
      </c>
      <c r="AV681" s="26">
        <v>3094800</v>
      </c>
      <c r="AW681" s="26">
        <v>3129900</v>
      </c>
      <c r="AX681" s="26">
        <v>4532900</v>
      </c>
      <c r="AY681" s="26">
        <v>3213600</v>
      </c>
      <c r="AZ681" s="26">
        <v>3450200</v>
      </c>
      <c r="BA681" s="26">
        <v>3252200</v>
      </c>
      <c r="BB681" s="26">
        <v>3262700</v>
      </c>
      <c r="BC681" s="26">
        <v>3295500</v>
      </c>
      <c r="BD681" s="26">
        <v>3036800</v>
      </c>
      <c r="BE681" s="26">
        <v>3159800</v>
      </c>
      <c r="BF681" s="26">
        <v>4025400</v>
      </c>
      <c r="BG681" s="26">
        <v>3748500</v>
      </c>
      <c r="BH681" s="26">
        <v>3444300</v>
      </c>
      <c r="BI681" s="26">
        <v>3060800</v>
      </c>
      <c r="BJ681" s="26">
        <v>3320699</v>
      </c>
      <c r="BK681" s="26">
        <v>3518298</v>
      </c>
      <c r="BL681" s="26">
        <v>3788999</v>
      </c>
      <c r="BM681" s="26">
        <v>3722398</v>
      </c>
      <c r="BN681" s="26">
        <v>3726699</v>
      </c>
      <c r="BO681" s="26">
        <v>3868599</v>
      </c>
      <c r="BP681" s="26">
        <v>4371999</v>
      </c>
      <c r="BQ681" s="26"/>
      <c r="BR681" s="26"/>
      <c r="BS681" s="26"/>
      <c r="BT681" s="26"/>
      <c r="BV681" s="163"/>
      <c r="BW681" s="163"/>
      <c r="BX681" s="163"/>
      <c r="BY681" s="163"/>
      <c r="BZ681" s="163"/>
      <c r="CA681" s="163"/>
      <c r="CB681" s="163"/>
      <c r="CC681" s="163"/>
      <c r="CD681" s="163"/>
      <c r="CE681" s="163"/>
      <c r="CF681" s="163"/>
      <c r="CG681" s="163"/>
    </row>
    <row r="682" spans="1:85" hidden="1" outlineLevel="3" x14ac:dyDescent="0.25">
      <c r="A682" s="105" t="s">
        <v>1756</v>
      </c>
      <c r="B682" s="105">
        <f t="shared" si="123"/>
        <v>6</v>
      </c>
      <c r="C682" s="105" t="s">
        <v>1157</v>
      </c>
      <c r="D682" s="105" t="s">
        <v>1158</v>
      </c>
      <c r="E682" s="26">
        <f t="shared" si="118"/>
        <v>1715700</v>
      </c>
      <c r="F682" s="26">
        <f t="shared" si="119"/>
        <v>2251700</v>
      </c>
      <c r="G682" s="26">
        <f t="shared" si="120"/>
        <v>908600</v>
      </c>
      <c r="H682" s="26">
        <f t="shared" si="121"/>
        <v>4958400</v>
      </c>
      <c r="I682" s="26">
        <f t="shared" si="116"/>
        <v>2010000</v>
      </c>
      <c r="J682" s="26">
        <f t="shared" si="117"/>
        <v>4323207</v>
      </c>
      <c r="K682" s="26">
        <f t="shared" si="122"/>
        <v>0</v>
      </c>
      <c r="L682" s="150"/>
      <c r="M682" s="26">
        <v>525500</v>
      </c>
      <c r="N682" s="26">
        <v>480400</v>
      </c>
      <c r="O682" s="26">
        <v>480400</v>
      </c>
      <c r="P682" s="26">
        <v>0</v>
      </c>
      <c r="Q682" s="26">
        <v>0</v>
      </c>
      <c r="R682" s="26">
        <v>0</v>
      </c>
      <c r="S682" s="26">
        <v>0</v>
      </c>
      <c r="T682" s="26">
        <v>0</v>
      </c>
      <c r="U682" s="26">
        <v>0</v>
      </c>
      <c r="V682" s="26">
        <v>0</v>
      </c>
      <c r="W682" s="26">
        <v>0</v>
      </c>
      <c r="X682" s="26">
        <v>229400</v>
      </c>
      <c r="Y682" s="26">
        <v>0</v>
      </c>
      <c r="Z682" s="26">
        <v>204700</v>
      </c>
      <c r="AA682" s="26">
        <v>204700</v>
      </c>
      <c r="AB682" s="26">
        <v>204700</v>
      </c>
      <c r="AC682" s="26">
        <v>204700</v>
      </c>
      <c r="AD682" s="26">
        <v>204700</v>
      </c>
      <c r="AE682" s="26">
        <v>204700</v>
      </c>
      <c r="AF682" s="26">
        <v>204700</v>
      </c>
      <c r="AG682" s="26">
        <v>204700</v>
      </c>
      <c r="AH682" s="26">
        <v>204700</v>
      </c>
      <c r="AI682" s="26">
        <v>204700</v>
      </c>
      <c r="AJ682" s="26">
        <v>204700</v>
      </c>
      <c r="AK682" s="26">
        <v>244000</v>
      </c>
      <c r="AL682" s="26">
        <v>0</v>
      </c>
      <c r="AM682" s="26">
        <v>0</v>
      </c>
      <c r="AN682" s="26">
        <v>0</v>
      </c>
      <c r="AO682" s="26">
        <v>0</v>
      </c>
      <c r="AP682" s="26">
        <v>0</v>
      </c>
      <c r="AQ682" s="26">
        <v>0</v>
      </c>
      <c r="AR682" s="26">
        <v>0</v>
      </c>
      <c r="AS682" s="26">
        <v>0</v>
      </c>
      <c r="AT682" s="26">
        <v>219100</v>
      </c>
      <c r="AU682" s="26">
        <v>219100</v>
      </c>
      <c r="AV682" s="26">
        <v>226400</v>
      </c>
      <c r="AW682" s="26">
        <v>0</v>
      </c>
      <c r="AX682" s="26">
        <v>369400</v>
      </c>
      <c r="AY682" s="26">
        <v>231700</v>
      </c>
      <c r="AZ682" s="26">
        <v>231700</v>
      </c>
      <c r="BA682" s="26">
        <v>231700</v>
      </c>
      <c r="BB682" s="26">
        <v>231700</v>
      </c>
      <c r="BC682" s="26">
        <v>482100</v>
      </c>
      <c r="BD682" s="26">
        <v>231700</v>
      </c>
      <c r="BE682" s="26">
        <v>231700</v>
      </c>
      <c r="BF682" s="26">
        <v>1051000</v>
      </c>
      <c r="BG682" s="26">
        <v>921300</v>
      </c>
      <c r="BH682" s="26">
        <v>744400</v>
      </c>
      <c r="BI682" s="26">
        <v>252001</v>
      </c>
      <c r="BJ682" s="26">
        <v>524701</v>
      </c>
      <c r="BK682" s="26">
        <v>524701</v>
      </c>
      <c r="BL682" s="26">
        <v>524701</v>
      </c>
      <c r="BM682" s="26">
        <v>524701</v>
      </c>
      <c r="BN682" s="26">
        <v>524701</v>
      </c>
      <c r="BO682" s="26">
        <v>524701</v>
      </c>
      <c r="BP682" s="26">
        <v>923000</v>
      </c>
      <c r="BQ682" s="26"/>
      <c r="BR682" s="26"/>
      <c r="BS682" s="26"/>
      <c r="BT682" s="26"/>
      <c r="BV682" s="163"/>
      <c r="BW682" s="163"/>
      <c r="BX682" s="163"/>
      <c r="BY682" s="163"/>
      <c r="BZ682" s="163"/>
      <c r="CA682" s="163"/>
      <c r="CB682" s="163"/>
      <c r="CC682" s="163"/>
      <c r="CD682" s="163"/>
      <c r="CE682" s="163"/>
      <c r="CF682" s="163"/>
      <c r="CG682" s="163"/>
    </row>
    <row r="683" spans="1:85" hidden="1" outlineLevel="3" x14ac:dyDescent="0.25">
      <c r="A683" s="105" t="s">
        <v>1756</v>
      </c>
      <c r="B683" s="105">
        <f t="shared" si="123"/>
        <v>6</v>
      </c>
      <c r="C683" s="105" t="s">
        <v>1159</v>
      </c>
      <c r="D683" s="105" t="s">
        <v>1160</v>
      </c>
      <c r="E683" s="26">
        <f t="shared" si="118"/>
        <v>1143900</v>
      </c>
      <c r="F683" s="26">
        <f t="shared" si="119"/>
        <v>2186906</v>
      </c>
      <c r="G683" s="26">
        <f t="shared" si="120"/>
        <v>605700</v>
      </c>
      <c r="H683" s="26">
        <f t="shared" si="121"/>
        <v>3306000</v>
      </c>
      <c r="I683" s="26">
        <f t="shared" si="116"/>
        <v>1340300</v>
      </c>
      <c r="J683" s="26">
        <f t="shared" si="117"/>
        <v>2882105</v>
      </c>
      <c r="K683" s="26">
        <f t="shared" si="122"/>
        <v>0</v>
      </c>
      <c r="L683" s="150"/>
      <c r="M683" s="26">
        <v>350200</v>
      </c>
      <c r="N683" s="26">
        <v>320400</v>
      </c>
      <c r="O683" s="26">
        <v>320400</v>
      </c>
      <c r="P683" s="26">
        <v>0</v>
      </c>
      <c r="Q683" s="26">
        <v>0</v>
      </c>
      <c r="R683" s="26">
        <v>0</v>
      </c>
      <c r="S683" s="26">
        <v>0</v>
      </c>
      <c r="T683" s="26">
        <v>0</v>
      </c>
      <c r="U683" s="26">
        <v>0</v>
      </c>
      <c r="V683" s="26">
        <v>0</v>
      </c>
      <c r="W683" s="26">
        <v>0</v>
      </c>
      <c r="X683" s="26">
        <v>152900</v>
      </c>
      <c r="Y683" s="26">
        <v>0</v>
      </c>
      <c r="Z683" s="26">
        <v>136500</v>
      </c>
      <c r="AA683" s="26">
        <v>136500</v>
      </c>
      <c r="AB683" s="26">
        <v>136500</v>
      </c>
      <c r="AC683" s="26">
        <v>136500</v>
      </c>
      <c r="AD683" s="26">
        <v>821906</v>
      </c>
      <c r="AE683" s="26">
        <v>136500</v>
      </c>
      <c r="AF683" s="26">
        <v>136500</v>
      </c>
      <c r="AG683" s="26">
        <v>136500</v>
      </c>
      <c r="AH683" s="26">
        <v>136500</v>
      </c>
      <c r="AI683" s="26">
        <v>136500</v>
      </c>
      <c r="AJ683" s="26">
        <v>136500</v>
      </c>
      <c r="AK683" s="26">
        <v>162600</v>
      </c>
      <c r="AL683" s="26">
        <v>0</v>
      </c>
      <c r="AM683" s="26">
        <v>0</v>
      </c>
      <c r="AN683" s="26">
        <v>0</v>
      </c>
      <c r="AO683" s="26">
        <v>0</v>
      </c>
      <c r="AP683" s="26">
        <v>0</v>
      </c>
      <c r="AQ683" s="26">
        <v>0</v>
      </c>
      <c r="AR683" s="26">
        <v>0</v>
      </c>
      <c r="AS683" s="26">
        <v>0</v>
      </c>
      <c r="AT683" s="26">
        <v>146100</v>
      </c>
      <c r="AU683" s="26">
        <v>146100</v>
      </c>
      <c r="AV683" s="26">
        <v>150900</v>
      </c>
      <c r="AW683" s="26">
        <v>0</v>
      </c>
      <c r="AX683" s="26">
        <v>246300</v>
      </c>
      <c r="AY683" s="26">
        <v>154500</v>
      </c>
      <c r="AZ683" s="26">
        <v>154500</v>
      </c>
      <c r="BA683" s="26">
        <v>154500</v>
      </c>
      <c r="BB683" s="26">
        <v>154500</v>
      </c>
      <c r="BC683" s="26">
        <v>321500</v>
      </c>
      <c r="BD683" s="26">
        <v>154500</v>
      </c>
      <c r="BE683" s="26">
        <v>154500</v>
      </c>
      <c r="BF683" s="26">
        <v>700700</v>
      </c>
      <c r="BG683" s="26">
        <v>614200</v>
      </c>
      <c r="BH683" s="26">
        <v>496300</v>
      </c>
      <c r="BI683" s="26">
        <v>167999</v>
      </c>
      <c r="BJ683" s="26">
        <v>349801</v>
      </c>
      <c r="BK683" s="26">
        <v>349801</v>
      </c>
      <c r="BL683" s="26">
        <v>349801</v>
      </c>
      <c r="BM683" s="26">
        <v>349801</v>
      </c>
      <c r="BN683" s="26">
        <v>349800</v>
      </c>
      <c r="BO683" s="26">
        <v>349801</v>
      </c>
      <c r="BP683" s="26">
        <v>615301</v>
      </c>
      <c r="BQ683" s="26"/>
      <c r="BR683" s="26"/>
      <c r="BS683" s="26"/>
      <c r="BT683" s="26"/>
      <c r="BV683" s="163"/>
      <c r="BW683" s="163"/>
      <c r="BX683" s="163"/>
      <c r="BY683" s="163"/>
      <c r="BZ683" s="163"/>
      <c r="CA683" s="163"/>
      <c r="CB683" s="163"/>
      <c r="CC683" s="163"/>
      <c r="CD683" s="163"/>
      <c r="CE683" s="163"/>
      <c r="CF683" s="163"/>
      <c r="CG683" s="163"/>
    </row>
    <row r="684" spans="1:85" hidden="1" outlineLevel="3" x14ac:dyDescent="0.25">
      <c r="A684" s="105" t="s">
        <v>1756</v>
      </c>
      <c r="B684" s="105">
        <f t="shared" si="123"/>
        <v>6</v>
      </c>
      <c r="C684" s="105" t="s">
        <v>1161</v>
      </c>
      <c r="D684" s="105" t="s">
        <v>1162</v>
      </c>
      <c r="E684" s="26">
        <f t="shared" si="118"/>
        <v>0</v>
      </c>
      <c r="F684" s="26">
        <f t="shared" si="119"/>
        <v>0</v>
      </c>
      <c r="G684" s="26">
        <f t="shared" si="120"/>
        <v>0</v>
      </c>
      <c r="H684" s="26">
        <f t="shared" si="121"/>
        <v>1032800</v>
      </c>
      <c r="I684" s="26">
        <f t="shared" si="116"/>
        <v>1032800</v>
      </c>
      <c r="J684" s="26">
        <f t="shared" si="117"/>
        <v>1029200</v>
      </c>
      <c r="K684" s="26">
        <f t="shared" si="122"/>
        <v>0</v>
      </c>
      <c r="L684" s="150"/>
      <c r="M684" s="26">
        <v>0</v>
      </c>
      <c r="N684" s="26">
        <v>0</v>
      </c>
      <c r="O684" s="26">
        <v>0</v>
      </c>
      <c r="P684" s="26">
        <v>0</v>
      </c>
      <c r="Q684" s="26">
        <v>0</v>
      </c>
      <c r="R684" s="26">
        <v>0</v>
      </c>
      <c r="S684" s="26">
        <v>0</v>
      </c>
      <c r="T684" s="26">
        <v>0</v>
      </c>
      <c r="U684" s="26">
        <v>0</v>
      </c>
      <c r="V684" s="26">
        <v>0</v>
      </c>
      <c r="W684" s="26">
        <v>0</v>
      </c>
      <c r="X684" s="26">
        <v>0</v>
      </c>
      <c r="Y684" s="26">
        <v>0</v>
      </c>
      <c r="Z684" s="26">
        <v>0</v>
      </c>
      <c r="AA684" s="26">
        <v>0</v>
      </c>
      <c r="AB684" s="26">
        <v>0</v>
      </c>
      <c r="AC684" s="26">
        <v>0</v>
      </c>
      <c r="AD684" s="26">
        <v>0</v>
      </c>
      <c r="AE684" s="26">
        <v>0</v>
      </c>
      <c r="AF684" s="26">
        <v>0</v>
      </c>
      <c r="AG684" s="26">
        <v>0</v>
      </c>
      <c r="AH684" s="26">
        <v>0</v>
      </c>
      <c r="AI684" s="26">
        <v>0</v>
      </c>
      <c r="AJ684" s="26">
        <v>0</v>
      </c>
      <c r="AK684" s="26">
        <v>0</v>
      </c>
      <c r="AL684" s="26">
        <v>0</v>
      </c>
      <c r="AM684" s="26">
        <v>0</v>
      </c>
      <c r="AN684" s="26">
        <v>0</v>
      </c>
      <c r="AO684" s="26">
        <v>0</v>
      </c>
      <c r="AP684" s="26">
        <v>0</v>
      </c>
      <c r="AQ684" s="26">
        <v>0</v>
      </c>
      <c r="AR684" s="26">
        <v>0</v>
      </c>
      <c r="AS684" s="26">
        <v>0</v>
      </c>
      <c r="AT684" s="26">
        <v>0</v>
      </c>
      <c r="AU684" s="26">
        <v>0</v>
      </c>
      <c r="AV684" s="26">
        <v>0</v>
      </c>
      <c r="AW684" s="26">
        <v>0</v>
      </c>
      <c r="AX684" s="26">
        <v>1032800</v>
      </c>
      <c r="AY684" s="26">
        <v>0</v>
      </c>
      <c r="AZ684" s="26">
        <v>0</v>
      </c>
      <c r="BA684" s="26">
        <v>0</v>
      </c>
      <c r="BB684" s="26">
        <v>0</v>
      </c>
      <c r="BC684" s="26">
        <v>0</v>
      </c>
      <c r="BD684" s="26">
        <v>0</v>
      </c>
      <c r="BE684" s="26">
        <v>0</v>
      </c>
      <c r="BF684" s="26">
        <v>0</v>
      </c>
      <c r="BG684" s="26">
        <v>0</v>
      </c>
      <c r="BH684" s="26">
        <v>0</v>
      </c>
      <c r="BI684" s="26">
        <v>0</v>
      </c>
      <c r="BJ684" s="26">
        <v>118500</v>
      </c>
      <c r="BK684" s="26">
        <v>0</v>
      </c>
      <c r="BL684" s="26">
        <v>0</v>
      </c>
      <c r="BM684" s="26">
        <v>0</v>
      </c>
      <c r="BN684" s="26">
        <v>0</v>
      </c>
      <c r="BO684" s="26">
        <v>341500</v>
      </c>
      <c r="BP684" s="26">
        <v>569200</v>
      </c>
      <c r="BQ684" s="26"/>
      <c r="BR684" s="26"/>
      <c r="BS684" s="26"/>
      <c r="BT684" s="26"/>
      <c r="BV684" s="163"/>
      <c r="BW684" s="163"/>
      <c r="BX684" s="163"/>
      <c r="BY684" s="163"/>
      <c r="BZ684" s="163"/>
      <c r="CA684" s="163"/>
      <c r="CB684" s="163"/>
      <c r="CC684" s="163"/>
      <c r="CD684" s="163"/>
      <c r="CE684" s="163"/>
      <c r="CF684" s="163"/>
      <c r="CG684" s="163"/>
    </row>
    <row r="685" spans="1:85" hidden="1" outlineLevel="3" x14ac:dyDescent="0.25">
      <c r="A685" s="105" t="s">
        <v>1756</v>
      </c>
      <c r="B685" s="105">
        <f t="shared" si="123"/>
        <v>6</v>
      </c>
      <c r="C685" s="105" t="s">
        <v>1163</v>
      </c>
      <c r="D685" s="105" t="s">
        <v>222</v>
      </c>
      <c r="E685" s="26">
        <f t="shared" si="118"/>
        <v>224482211</v>
      </c>
      <c r="F685" s="26">
        <f t="shared" si="119"/>
        <v>281953468</v>
      </c>
      <c r="G685" s="26">
        <f t="shared" si="120"/>
        <v>194036915</v>
      </c>
      <c r="H685" s="26">
        <f t="shared" si="121"/>
        <v>8675000</v>
      </c>
      <c r="I685" s="26">
        <f t="shared" si="116"/>
        <v>725000</v>
      </c>
      <c r="J685" s="26">
        <f t="shared" si="117"/>
        <v>19012346</v>
      </c>
      <c r="K685" s="26">
        <f t="shared" si="122"/>
        <v>0</v>
      </c>
      <c r="L685" s="150"/>
      <c r="M685" s="26">
        <v>10060837</v>
      </c>
      <c r="N685" s="26">
        <v>16851200</v>
      </c>
      <c r="O685" s="26">
        <v>17940800</v>
      </c>
      <c r="P685" s="26">
        <v>17999853</v>
      </c>
      <c r="Q685" s="26">
        <v>20906133</v>
      </c>
      <c r="R685" s="26">
        <v>19702400</v>
      </c>
      <c r="S685" s="26">
        <v>20399187</v>
      </c>
      <c r="T685" s="26">
        <v>19143667</v>
      </c>
      <c r="U685" s="26">
        <v>20302400</v>
      </c>
      <c r="V685" s="26">
        <v>20097467</v>
      </c>
      <c r="W685" s="26">
        <v>20734000</v>
      </c>
      <c r="X685" s="26">
        <v>20344267</v>
      </c>
      <c r="Y685" s="26">
        <v>17923841</v>
      </c>
      <c r="Z685" s="26">
        <v>19784293</v>
      </c>
      <c r="AA685" s="26">
        <v>20948400</v>
      </c>
      <c r="AB685" s="26">
        <v>21960400</v>
      </c>
      <c r="AC685" s="26">
        <v>26468400</v>
      </c>
      <c r="AD685" s="26">
        <v>27952400</v>
      </c>
      <c r="AE685" s="26">
        <v>28914267</v>
      </c>
      <c r="AF685" s="26">
        <v>25329973</v>
      </c>
      <c r="AG685" s="26">
        <v>23797173</v>
      </c>
      <c r="AH685" s="26">
        <v>20629334</v>
      </c>
      <c r="AI685" s="26">
        <v>23349467</v>
      </c>
      <c r="AJ685" s="26">
        <v>24895520</v>
      </c>
      <c r="AK685" s="26">
        <v>20130493</v>
      </c>
      <c r="AL685" s="26">
        <v>25179447</v>
      </c>
      <c r="AM685" s="26">
        <v>23725704</v>
      </c>
      <c r="AN685" s="26">
        <v>24413340</v>
      </c>
      <c r="AO685" s="26">
        <v>23210567</v>
      </c>
      <c r="AP685" s="26">
        <v>22999100</v>
      </c>
      <c r="AQ685" s="26">
        <v>16066916</v>
      </c>
      <c r="AR685" s="26">
        <v>19817571</v>
      </c>
      <c r="AS685" s="26">
        <v>15115327</v>
      </c>
      <c r="AT685" s="26">
        <v>258450</v>
      </c>
      <c r="AU685" s="26">
        <v>0</v>
      </c>
      <c r="AV685" s="26">
        <v>3120000</v>
      </c>
      <c r="AW685" s="26">
        <v>0</v>
      </c>
      <c r="AX685" s="26">
        <v>0</v>
      </c>
      <c r="AY685" s="26">
        <v>0</v>
      </c>
      <c r="AZ685" s="26">
        <v>0</v>
      </c>
      <c r="BA685" s="26">
        <v>150000</v>
      </c>
      <c r="BB685" s="26">
        <v>0</v>
      </c>
      <c r="BC685" s="26">
        <v>75000</v>
      </c>
      <c r="BD685" s="26">
        <v>500000</v>
      </c>
      <c r="BE685" s="26">
        <v>2025000</v>
      </c>
      <c r="BF685" s="26">
        <v>1950000</v>
      </c>
      <c r="BG685" s="26">
        <v>2025000</v>
      </c>
      <c r="BH685" s="26">
        <v>1950000</v>
      </c>
      <c r="BI685" s="26">
        <v>2175000</v>
      </c>
      <c r="BJ685" s="26">
        <v>1950000</v>
      </c>
      <c r="BK685" s="26">
        <v>2377865</v>
      </c>
      <c r="BL685" s="26">
        <v>2252481</v>
      </c>
      <c r="BM685" s="26">
        <v>2107000</v>
      </c>
      <c r="BN685" s="26">
        <v>1500000</v>
      </c>
      <c r="BO685" s="26">
        <v>3475000</v>
      </c>
      <c r="BP685" s="26">
        <v>3175000</v>
      </c>
      <c r="BQ685" s="26"/>
      <c r="BR685" s="26"/>
      <c r="BS685" s="26"/>
      <c r="BT685" s="26"/>
      <c r="BV685" s="163"/>
      <c r="BW685" s="163"/>
      <c r="BX685" s="163"/>
      <c r="BY685" s="163"/>
      <c r="BZ685" s="163"/>
      <c r="CA685" s="163"/>
      <c r="CB685" s="163"/>
      <c r="CC685" s="163"/>
      <c r="CD685" s="163"/>
      <c r="CE685" s="163"/>
      <c r="CF685" s="163"/>
      <c r="CG685" s="163"/>
    </row>
    <row r="686" spans="1:85" hidden="1" outlineLevel="3" x14ac:dyDescent="0.25">
      <c r="A686" s="106" t="s">
        <v>1756</v>
      </c>
      <c r="B686" s="106">
        <f t="shared" si="123"/>
        <v>8</v>
      </c>
      <c r="C686" s="106" t="s">
        <v>1164</v>
      </c>
      <c r="D686" s="106" t="s">
        <v>1165</v>
      </c>
      <c r="E686" s="107">
        <f t="shared" si="118"/>
        <v>0</v>
      </c>
      <c r="F686" s="107">
        <f t="shared" si="119"/>
        <v>6760000</v>
      </c>
      <c r="G686" s="107">
        <f t="shared" si="120"/>
        <v>7266400</v>
      </c>
      <c r="H686" s="108">
        <f t="shared" si="121"/>
        <v>5800000</v>
      </c>
      <c r="I686" s="108">
        <f t="shared" si="116"/>
        <v>0</v>
      </c>
      <c r="J686" s="108">
        <f t="shared" si="117"/>
        <v>13785646</v>
      </c>
      <c r="K686" s="108">
        <f t="shared" si="122"/>
        <v>0</v>
      </c>
      <c r="L686" s="150"/>
      <c r="M686" s="108">
        <v>0</v>
      </c>
      <c r="N686" s="108">
        <v>0</v>
      </c>
      <c r="O686" s="108">
        <v>0</v>
      </c>
      <c r="P686" s="108">
        <v>0</v>
      </c>
      <c r="Q686" s="108">
        <v>0</v>
      </c>
      <c r="R686" s="108">
        <v>0</v>
      </c>
      <c r="S686" s="108">
        <v>0</v>
      </c>
      <c r="T686" s="108">
        <v>0</v>
      </c>
      <c r="U686" s="108">
        <v>0</v>
      </c>
      <c r="V686" s="108">
        <v>0</v>
      </c>
      <c r="W686" s="108">
        <v>0</v>
      </c>
      <c r="X686" s="108">
        <v>0</v>
      </c>
      <c r="Y686" s="108">
        <v>0</v>
      </c>
      <c r="Z686" s="108">
        <v>0</v>
      </c>
      <c r="AA686" s="108">
        <v>0</v>
      </c>
      <c r="AB686" s="108">
        <v>0</v>
      </c>
      <c r="AC686" s="108">
        <v>0</v>
      </c>
      <c r="AD686" s="108">
        <v>0</v>
      </c>
      <c r="AE686" s="108">
        <v>0</v>
      </c>
      <c r="AF686" s="108">
        <v>3120000</v>
      </c>
      <c r="AG686" s="108">
        <v>0</v>
      </c>
      <c r="AH686" s="108">
        <v>0</v>
      </c>
      <c r="AI686" s="108">
        <v>0</v>
      </c>
      <c r="AJ686" s="108">
        <v>3640000</v>
      </c>
      <c r="AK686" s="108">
        <v>0</v>
      </c>
      <c r="AL686" s="108">
        <v>0</v>
      </c>
      <c r="AM686" s="108">
        <v>0</v>
      </c>
      <c r="AN686" s="108">
        <v>0</v>
      </c>
      <c r="AO686" s="108">
        <v>0</v>
      </c>
      <c r="AP686" s="108">
        <v>0</v>
      </c>
      <c r="AQ686" s="108">
        <v>0</v>
      </c>
      <c r="AR686" s="108">
        <v>4146400</v>
      </c>
      <c r="AS686" s="108">
        <v>0</v>
      </c>
      <c r="AT686" s="108">
        <v>0</v>
      </c>
      <c r="AU686" s="108">
        <v>0</v>
      </c>
      <c r="AV686" s="108">
        <v>3120000</v>
      </c>
      <c r="AW686" s="108">
        <v>0</v>
      </c>
      <c r="AX686" s="108">
        <v>0</v>
      </c>
      <c r="AY686" s="108">
        <v>0</v>
      </c>
      <c r="AZ686" s="108">
        <v>0</v>
      </c>
      <c r="BA686" s="108">
        <v>0</v>
      </c>
      <c r="BB686" s="108">
        <v>0</v>
      </c>
      <c r="BC686" s="108">
        <v>0</v>
      </c>
      <c r="BD686" s="108">
        <v>0</v>
      </c>
      <c r="BE686" s="108">
        <v>1450000</v>
      </c>
      <c r="BF686" s="108">
        <v>1450000</v>
      </c>
      <c r="BG686" s="108">
        <v>1450000</v>
      </c>
      <c r="BH686" s="108">
        <v>1450000</v>
      </c>
      <c r="BI686" s="108">
        <v>1450000</v>
      </c>
      <c r="BJ686" s="108">
        <v>1450000</v>
      </c>
      <c r="BK686" s="108">
        <v>1770515</v>
      </c>
      <c r="BL686" s="108">
        <v>1615131</v>
      </c>
      <c r="BM686" s="108">
        <v>1200000</v>
      </c>
      <c r="BN686" s="108">
        <v>1200000</v>
      </c>
      <c r="BO686" s="108">
        <v>2700000</v>
      </c>
      <c r="BP686" s="108">
        <v>2400000</v>
      </c>
      <c r="BQ686" s="108"/>
      <c r="BR686" s="108"/>
      <c r="BS686" s="108"/>
      <c r="BT686" s="108"/>
      <c r="BV686" s="164"/>
      <c r="BW686" s="164"/>
      <c r="BX686" s="164"/>
      <c r="BY686" s="164"/>
      <c r="BZ686" s="164"/>
      <c r="CA686" s="164"/>
      <c r="CB686" s="164"/>
      <c r="CC686" s="164"/>
      <c r="CD686" s="164"/>
      <c r="CE686" s="164"/>
      <c r="CF686" s="164"/>
      <c r="CG686" s="164"/>
    </row>
    <row r="687" spans="1:85" hidden="1" outlineLevel="3" x14ac:dyDescent="0.25">
      <c r="A687" s="106" t="s">
        <v>1756</v>
      </c>
      <c r="B687" s="106">
        <f t="shared" si="123"/>
        <v>8</v>
      </c>
      <c r="C687" s="106" t="s">
        <v>1166</v>
      </c>
      <c r="D687" s="106" t="s">
        <v>1167</v>
      </c>
      <c r="E687" s="107">
        <f t="shared" si="118"/>
        <v>0</v>
      </c>
      <c r="F687" s="107">
        <f t="shared" si="119"/>
        <v>0</v>
      </c>
      <c r="G687" s="107">
        <f t="shared" si="120"/>
        <v>893300</v>
      </c>
      <c r="H687" s="108">
        <f t="shared" si="121"/>
        <v>2500000</v>
      </c>
      <c r="I687" s="108">
        <f t="shared" si="116"/>
        <v>500000</v>
      </c>
      <c r="J687" s="108">
        <f t="shared" si="117"/>
        <v>4614700</v>
      </c>
      <c r="K687" s="108">
        <f t="shared" si="122"/>
        <v>0</v>
      </c>
      <c r="L687" s="150"/>
      <c r="M687" s="108">
        <v>0</v>
      </c>
      <c r="N687" s="108">
        <v>0</v>
      </c>
      <c r="O687" s="108">
        <v>0</v>
      </c>
      <c r="P687" s="108">
        <v>0</v>
      </c>
      <c r="Q687" s="108">
        <v>0</v>
      </c>
      <c r="R687" s="108">
        <v>0</v>
      </c>
      <c r="S687" s="108">
        <v>0</v>
      </c>
      <c r="T687" s="108">
        <v>0</v>
      </c>
      <c r="U687" s="108">
        <v>0</v>
      </c>
      <c r="V687" s="108">
        <v>0</v>
      </c>
      <c r="W687" s="108">
        <v>0</v>
      </c>
      <c r="X687" s="108">
        <v>0</v>
      </c>
      <c r="Y687" s="108">
        <v>0</v>
      </c>
      <c r="Z687" s="108">
        <v>0</v>
      </c>
      <c r="AA687" s="108">
        <v>0</v>
      </c>
      <c r="AB687" s="108">
        <v>0</v>
      </c>
      <c r="AC687" s="108">
        <v>0</v>
      </c>
      <c r="AD687" s="108">
        <v>0</v>
      </c>
      <c r="AE687" s="108">
        <v>0</v>
      </c>
      <c r="AF687" s="108">
        <v>0</v>
      </c>
      <c r="AG687" s="108">
        <v>0</v>
      </c>
      <c r="AH687" s="108">
        <v>0</v>
      </c>
      <c r="AI687" s="108">
        <v>0</v>
      </c>
      <c r="AJ687" s="108">
        <v>0</v>
      </c>
      <c r="AK687" s="108">
        <v>0</v>
      </c>
      <c r="AL687" s="108">
        <v>0</v>
      </c>
      <c r="AM687" s="108">
        <v>0</v>
      </c>
      <c r="AN687" s="108">
        <v>0</v>
      </c>
      <c r="AO687" s="108">
        <v>0</v>
      </c>
      <c r="AP687" s="108">
        <v>0</v>
      </c>
      <c r="AQ687" s="108">
        <v>0</v>
      </c>
      <c r="AR687" s="108">
        <v>313100</v>
      </c>
      <c r="AS687" s="108">
        <v>321750</v>
      </c>
      <c r="AT687" s="108">
        <v>258450</v>
      </c>
      <c r="AU687" s="108">
        <v>0</v>
      </c>
      <c r="AV687" s="108">
        <v>0</v>
      </c>
      <c r="AW687" s="108">
        <v>0</v>
      </c>
      <c r="AX687" s="108">
        <v>0</v>
      </c>
      <c r="AY687" s="108">
        <v>0</v>
      </c>
      <c r="AZ687" s="108">
        <v>0</v>
      </c>
      <c r="BA687" s="108">
        <v>0</v>
      </c>
      <c r="BB687" s="108">
        <v>0</v>
      </c>
      <c r="BC687" s="108">
        <v>0</v>
      </c>
      <c r="BD687" s="108">
        <v>500000</v>
      </c>
      <c r="BE687" s="108">
        <v>500000</v>
      </c>
      <c r="BF687" s="108">
        <v>500000</v>
      </c>
      <c r="BG687" s="108">
        <v>500000</v>
      </c>
      <c r="BH687" s="108">
        <v>500000</v>
      </c>
      <c r="BI687" s="108">
        <v>500000</v>
      </c>
      <c r="BJ687" s="108">
        <v>500000</v>
      </c>
      <c r="BK687" s="108">
        <v>607350</v>
      </c>
      <c r="BL687" s="108">
        <v>607350</v>
      </c>
      <c r="BM687" s="108">
        <v>700000</v>
      </c>
      <c r="BN687" s="108">
        <v>300000</v>
      </c>
      <c r="BO687" s="108">
        <v>700000</v>
      </c>
      <c r="BP687" s="108">
        <v>700000</v>
      </c>
      <c r="BQ687" s="108"/>
      <c r="BR687" s="108"/>
      <c r="BS687" s="108"/>
      <c r="BT687" s="108"/>
      <c r="BV687" s="164"/>
      <c r="BW687" s="164"/>
      <c r="BX687" s="164"/>
      <c r="BY687" s="164"/>
      <c r="BZ687" s="164"/>
      <c r="CA687" s="164"/>
      <c r="CB687" s="164"/>
      <c r="CC687" s="164"/>
      <c r="CD687" s="164"/>
      <c r="CE687" s="164"/>
      <c r="CF687" s="164"/>
      <c r="CG687" s="164"/>
    </row>
    <row r="688" spans="1:85" hidden="1" outlineLevel="3" x14ac:dyDescent="0.25">
      <c r="A688" s="106" t="s">
        <v>1756</v>
      </c>
      <c r="B688" s="106">
        <f t="shared" si="123"/>
        <v>8</v>
      </c>
      <c r="C688" s="106" t="s">
        <v>1168</v>
      </c>
      <c r="D688" s="106" t="s">
        <v>1169</v>
      </c>
      <c r="E688" s="107">
        <f t="shared" si="118"/>
        <v>223497211</v>
      </c>
      <c r="F688" s="107">
        <f t="shared" si="119"/>
        <v>274593468</v>
      </c>
      <c r="G688" s="107">
        <f t="shared" si="120"/>
        <v>185457215</v>
      </c>
      <c r="H688" s="108">
        <f t="shared" si="121"/>
        <v>0</v>
      </c>
      <c r="I688" s="108">
        <f t="shared" si="116"/>
        <v>0</v>
      </c>
      <c r="J688" s="108">
        <f t="shared" si="117"/>
        <v>0</v>
      </c>
      <c r="K688" s="108">
        <f t="shared" si="122"/>
        <v>0</v>
      </c>
      <c r="L688" s="150"/>
      <c r="M688" s="108">
        <v>10045837</v>
      </c>
      <c r="N688" s="108">
        <v>16731200</v>
      </c>
      <c r="O688" s="108">
        <v>17940800</v>
      </c>
      <c r="P688" s="108">
        <v>17999853</v>
      </c>
      <c r="Q688" s="108">
        <v>20666133</v>
      </c>
      <c r="R688" s="108">
        <v>19702400</v>
      </c>
      <c r="S688" s="108">
        <v>20399187</v>
      </c>
      <c r="T688" s="108">
        <v>19013667</v>
      </c>
      <c r="U688" s="108">
        <v>20102400</v>
      </c>
      <c r="V688" s="108">
        <v>19957467</v>
      </c>
      <c r="W688" s="108">
        <v>20594000</v>
      </c>
      <c r="X688" s="108">
        <v>20344267</v>
      </c>
      <c r="Y688" s="108">
        <v>17923841</v>
      </c>
      <c r="Z688" s="108">
        <v>19584293</v>
      </c>
      <c r="AA688" s="108">
        <v>20948400</v>
      </c>
      <c r="AB688" s="108">
        <v>21860400</v>
      </c>
      <c r="AC688" s="108">
        <v>26468400</v>
      </c>
      <c r="AD688" s="108">
        <v>27852400</v>
      </c>
      <c r="AE688" s="108">
        <v>28914267</v>
      </c>
      <c r="AF688" s="108">
        <v>22109973</v>
      </c>
      <c r="AG688" s="108">
        <v>23697173</v>
      </c>
      <c r="AH688" s="108">
        <v>20629334</v>
      </c>
      <c r="AI688" s="108">
        <v>23349467</v>
      </c>
      <c r="AJ688" s="108">
        <v>21255520</v>
      </c>
      <c r="AK688" s="108">
        <v>20130493</v>
      </c>
      <c r="AL688" s="108">
        <v>25179447</v>
      </c>
      <c r="AM688" s="108">
        <v>23725704</v>
      </c>
      <c r="AN688" s="108">
        <v>24163340</v>
      </c>
      <c r="AO688" s="108">
        <v>23210567</v>
      </c>
      <c r="AP688" s="108">
        <v>22999100</v>
      </c>
      <c r="AQ688" s="108">
        <v>16066916</v>
      </c>
      <c r="AR688" s="108">
        <v>15358071</v>
      </c>
      <c r="AS688" s="108">
        <v>14623577</v>
      </c>
      <c r="AT688" s="108">
        <v>0</v>
      </c>
      <c r="AU688" s="108">
        <v>0</v>
      </c>
      <c r="AV688" s="108">
        <v>0</v>
      </c>
      <c r="AW688" s="108">
        <v>0</v>
      </c>
      <c r="AX688" s="108">
        <v>0</v>
      </c>
      <c r="AY688" s="108">
        <v>0</v>
      </c>
      <c r="AZ688" s="108">
        <v>0</v>
      </c>
      <c r="BA688" s="108">
        <v>0</v>
      </c>
      <c r="BB688" s="108">
        <v>0</v>
      </c>
      <c r="BC688" s="108">
        <v>0</v>
      </c>
      <c r="BD688" s="108">
        <v>0</v>
      </c>
      <c r="BE688" s="108">
        <v>0</v>
      </c>
      <c r="BF688" s="108">
        <v>0</v>
      </c>
      <c r="BG688" s="108">
        <v>0</v>
      </c>
      <c r="BH688" s="108">
        <v>0</v>
      </c>
      <c r="BI688" s="108">
        <v>0</v>
      </c>
      <c r="BJ688" s="108">
        <v>0</v>
      </c>
      <c r="BK688" s="108">
        <v>0</v>
      </c>
      <c r="BL688" s="108">
        <v>0</v>
      </c>
      <c r="BM688" s="108">
        <v>0</v>
      </c>
      <c r="BN688" s="108">
        <v>0</v>
      </c>
      <c r="BO688" s="108">
        <v>0</v>
      </c>
      <c r="BP688" s="108">
        <v>0</v>
      </c>
      <c r="BQ688" s="108"/>
      <c r="BR688" s="108"/>
      <c r="BS688" s="108"/>
      <c r="BT688" s="108"/>
      <c r="BV688" s="164"/>
      <c r="BW688" s="164"/>
      <c r="BX688" s="164"/>
      <c r="BY688" s="164"/>
      <c r="BZ688" s="164"/>
      <c r="CA688" s="164"/>
      <c r="CB688" s="164"/>
      <c r="CC688" s="164"/>
      <c r="CD688" s="164"/>
      <c r="CE688" s="164"/>
      <c r="CF688" s="164"/>
      <c r="CG688" s="164"/>
    </row>
    <row r="689" spans="1:85" hidden="1" outlineLevel="3" x14ac:dyDescent="0.25">
      <c r="A689" s="106" t="s">
        <v>1756</v>
      </c>
      <c r="B689" s="106">
        <f t="shared" si="123"/>
        <v>8</v>
      </c>
      <c r="C689" s="106" t="s">
        <v>1170</v>
      </c>
      <c r="D689" s="106" t="s">
        <v>222</v>
      </c>
      <c r="E689" s="107">
        <f t="shared" si="118"/>
        <v>985000</v>
      </c>
      <c r="F689" s="107">
        <f t="shared" si="119"/>
        <v>600000</v>
      </c>
      <c r="G689" s="107">
        <f t="shared" si="120"/>
        <v>420000</v>
      </c>
      <c r="H689" s="108">
        <f t="shared" si="121"/>
        <v>375000</v>
      </c>
      <c r="I689" s="108">
        <f t="shared" si="116"/>
        <v>225000</v>
      </c>
      <c r="J689" s="108">
        <f t="shared" si="117"/>
        <v>612000</v>
      </c>
      <c r="K689" s="108">
        <f t="shared" si="122"/>
        <v>0</v>
      </c>
      <c r="L689" s="150"/>
      <c r="M689" s="108">
        <v>15000</v>
      </c>
      <c r="N689" s="108">
        <v>120000</v>
      </c>
      <c r="O689" s="108">
        <v>0</v>
      </c>
      <c r="P689" s="108">
        <v>0</v>
      </c>
      <c r="Q689" s="108">
        <v>240000</v>
      </c>
      <c r="R689" s="108">
        <v>0</v>
      </c>
      <c r="S689" s="108">
        <v>0</v>
      </c>
      <c r="T689" s="108">
        <v>130000</v>
      </c>
      <c r="U689" s="108">
        <v>200000</v>
      </c>
      <c r="V689" s="108">
        <v>140000</v>
      </c>
      <c r="W689" s="108">
        <v>140000</v>
      </c>
      <c r="X689" s="108">
        <v>0</v>
      </c>
      <c r="Y689" s="108">
        <v>0</v>
      </c>
      <c r="Z689" s="108">
        <v>200000</v>
      </c>
      <c r="AA689" s="108">
        <v>0</v>
      </c>
      <c r="AB689" s="108">
        <v>100000</v>
      </c>
      <c r="AC689" s="108">
        <v>0</v>
      </c>
      <c r="AD689" s="108">
        <v>100000</v>
      </c>
      <c r="AE689" s="108">
        <v>0</v>
      </c>
      <c r="AF689" s="108">
        <v>100000</v>
      </c>
      <c r="AG689" s="108">
        <v>100000</v>
      </c>
      <c r="AH689" s="108">
        <v>0</v>
      </c>
      <c r="AI689" s="108">
        <v>0</v>
      </c>
      <c r="AJ689" s="108">
        <v>0</v>
      </c>
      <c r="AK689" s="108">
        <v>0</v>
      </c>
      <c r="AL689" s="108">
        <v>0</v>
      </c>
      <c r="AM689" s="108">
        <v>0</v>
      </c>
      <c r="AN689" s="108">
        <v>250000</v>
      </c>
      <c r="AO689" s="108">
        <v>0</v>
      </c>
      <c r="AP689" s="108">
        <v>0</v>
      </c>
      <c r="AQ689" s="108">
        <v>0</v>
      </c>
      <c r="AR689" s="108">
        <v>0</v>
      </c>
      <c r="AS689" s="108">
        <v>170000</v>
      </c>
      <c r="AT689" s="108">
        <v>0</v>
      </c>
      <c r="AU689" s="108">
        <v>0</v>
      </c>
      <c r="AV689" s="108">
        <v>0</v>
      </c>
      <c r="AW689" s="108">
        <v>0</v>
      </c>
      <c r="AX689" s="108">
        <v>0</v>
      </c>
      <c r="AY689" s="108">
        <v>0</v>
      </c>
      <c r="AZ689" s="108">
        <v>0</v>
      </c>
      <c r="BA689" s="108">
        <v>150000</v>
      </c>
      <c r="BB689" s="108">
        <v>0</v>
      </c>
      <c r="BC689" s="108">
        <v>75000</v>
      </c>
      <c r="BD689" s="108">
        <v>0</v>
      </c>
      <c r="BE689" s="108">
        <v>75000</v>
      </c>
      <c r="BF689" s="108">
        <v>0</v>
      </c>
      <c r="BG689" s="108">
        <v>75000</v>
      </c>
      <c r="BH689" s="108">
        <v>0</v>
      </c>
      <c r="BI689" s="108">
        <v>225000</v>
      </c>
      <c r="BJ689" s="108">
        <v>0</v>
      </c>
      <c r="BK689" s="108">
        <v>0</v>
      </c>
      <c r="BL689" s="108">
        <v>30000</v>
      </c>
      <c r="BM689" s="108">
        <v>207000</v>
      </c>
      <c r="BN689" s="108">
        <v>0</v>
      </c>
      <c r="BO689" s="108">
        <v>75000</v>
      </c>
      <c r="BP689" s="108">
        <v>75000</v>
      </c>
      <c r="BQ689" s="108"/>
      <c r="BR689" s="108"/>
      <c r="BS689" s="108"/>
      <c r="BT689" s="108"/>
      <c r="BV689" s="164"/>
      <c r="BW689" s="164"/>
      <c r="BX689" s="164"/>
      <c r="BY689" s="164"/>
      <c r="BZ689" s="164"/>
      <c r="CA689" s="164"/>
      <c r="CB689" s="164"/>
      <c r="CC689" s="164"/>
      <c r="CD689" s="164"/>
      <c r="CE689" s="164"/>
      <c r="CF689" s="164"/>
      <c r="CG689" s="164"/>
    </row>
    <row r="690" spans="1:85" hidden="1" outlineLevel="2" collapsed="1" x14ac:dyDescent="0.25">
      <c r="A690" s="103" t="s">
        <v>1756</v>
      </c>
      <c r="B690" s="103">
        <f t="shared" si="123"/>
        <v>4</v>
      </c>
      <c r="C690" s="103" t="s">
        <v>1171</v>
      </c>
      <c r="D690" s="103" t="s">
        <v>880</v>
      </c>
      <c r="E690" s="104">
        <f t="shared" si="118"/>
        <v>225224886</v>
      </c>
      <c r="F690" s="104">
        <f t="shared" si="119"/>
        <v>1141191588</v>
      </c>
      <c r="G690" s="104">
        <f t="shared" si="120"/>
        <v>1011166435</v>
      </c>
      <c r="H690" s="104">
        <f t="shared" si="121"/>
        <v>728601695</v>
      </c>
      <c r="I690" s="104">
        <f t="shared" si="116"/>
        <v>463244568</v>
      </c>
      <c r="J690" s="104">
        <f t="shared" si="117"/>
        <v>492573066</v>
      </c>
      <c r="K690" s="104">
        <f t="shared" si="122"/>
        <v>782326160.73440015</v>
      </c>
      <c r="L690" s="150">
        <f t="shared" ref="L690:L697" si="124">(K690-H690)/H690</f>
        <v>7.3736399603627267E-2</v>
      </c>
      <c r="M690" s="104">
        <v>4928000</v>
      </c>
      <c r="N690" s="104">
        <v>3932000</v>
      </c>
      <c r="O690" s="104">
        <v>6032000</v>
      </c>
      <c r="P690" s="104">
        <v>14132000</v>
      </c>
      <c r="Q690" s="104">
        <v>27428000</v>
      </c>
      <c r="R690" s="104">
        <v>4800000</v>
      </c>
      <c r="S690" s="104">
        <v>4928000</v>
      </c>
      <c r="T690" s="104">
        <v>17300000</v>
      </c>
      <c r="U690" s="104">
        <v>17927840</v>
      </c>
      <c r="V690" s="104">
        <v>85221000</v>
      </c>
      <c r="W690" s="104">
        <v>21532000</v>
      </c>
      <c r="X690" s="104">
        <v>17064046</v>
      </c>
      <c r="Y690" s="104">
        <v>15988700</v>
      </c>
      <c r="Z690" s="104">
        <v>136824400</v>
      </c>
      <c r="AA690" s="104">
        <v>148812164</v>
      </c>
      <c r="AB690" s="104">
        <v>98579522</v>
      </c>
      <c r="AC690" s="104">
        <v>83308471</v>
      </c>
      <c r="AD690" s="104">
        <v>79738432</v>
      </c>
      <c r="AE690" s="104">
        <v>81296189</v>
      </c>
      <c r="AF690" s="104">
        <v>76461189</v>
      </c>
      <c r="AG690" s="104">
        <v>78876889</v>
      </c>
      <c r="AH690" s="104">
        <v>83893587</v>
      </c>
      <c r="AI690" s="104">
        <v>88604520</v>
      </c>
      <c r="AJ690" s="104">
        <v>168807525</v>
      </c>
      <c r="AK690" s="104">
        <v>96383236</v>
      </c>
      <c r="AL690" s="104">
        <v>153531118</v>
      </c>
      <c r="AM690" s="104">
        <v>82241903</v>
      </c>
      <c r="AN690" s="104">
        <v>79863723</v>
      </c>
      <c r="AO690" s="104">
        <v>108121903</v>
      </c>
      <c r="AP690" s="104">
        <v>118828585</v>
      </c>
      <c r="AQ690" s="104">
        <v>54048426</v>
      </c>
      <c r="AR690" s="104">
        <v>27740290</v>
      </c>
      <c r="AS690" s="104">
        <v>74826802</v>
      </c>
      <c r="AT690" s="104">
        <v>69706960</v>
      </c>
      <c r="AU690" s="104">
        <v>67289134</v>
      </c>
      <c r="AV690" s="104">
        <v>78584355</v>
      </c>
      <c r="AW690" s="104">
        <v>46301181</v>
      </c>
      <c r="AX690" s="104">
        <v>57090404</v>
      </c>
      <c r="AY690" s="104">
        <v>64472853</v>
      </c>
      <c r="AZ690" s="104">
        <v>50301181</v>
      </c>
      <c r="BA690" s="104">
        <v>66835271</v>
      </c>
      <c r="BB690" s="104">
        <v>73221282</v>
      </c>
      <c r="BC690" s="104">
        <v>51900590</v>
      </c>
      <c r="BD690" s="104">
        <v>53121806</v>
      </c>
      <c r="BE690" s="104">
        <v>70250146</v>
      </c>
      <c r="BF690" s="104">
        <v>53790065</v>
      </c>
      <c r="BG690" s="104">
        <v>68946365</v>
      </c>
      <c r="BH690" s="104">
        <v>72370551</v>
      </c>
      <c r="BI690" s="104">
        <v>63784046</v>
      </c>
      <c r="BJ690" s="104">
        <v>49577620</v>
      </c>
      <c r="BK690" s="104">
        <v>60547885</v>
      </c>
      <c r="BL690" s="104">
        <v>96506722</v>
      </c>
      <c r="BM690" s="104">
        <v>57602308</v>
      </c>
      <c r="BN690" s="104">
        <v>59833572</v>
      </c>
      <c r="BO690" s="104">
        <v>53624029</v>
      </c>
      <c r="BP690" s="104">
        <v>51096884</v>
      </c>
      <c r="BQ690" s="104"/>
      <c r="BR690" s="104"/>
      <c r="BS690" s="104"/>
      <c r="BT690" s="104"/>
      <c r="BV690" s="144">
        <f>SUM(BV691:BV699)</f>
        <v>61836900.761199996</v>
      </c>
      <c r="BW690" s="144">
        <f t="shared" ref="BW690:CG690" si="125">SUM(BW691:BW699)</f>
        <v>56384813.761199996</v>
      </c>
      <c r="BX690" s="144">
        <f t="shared" si="125"/>
        <v>78188987.761199996</v>
      </c>
      <c r="BY690" s="144">
        <f t="shared" si="125"/>
        <v>73294346.161199987</v>
      </c>
      <c r="BZ690" s="144">
        <f t="shared" si="125"/>
        <v>67794346.161199987</v>
      </c>
      <c r="CA690" s="144">
        <f t="shared" si="125"/>
        <v>82673565.661199987</v>
      </c>
      <c r="CB690" s="144">
        <f t="shared" si="125"/>
        <v>70842358.161199987</v>
      </c>
      <c r="CC690" s="144">
        <f t="shared" si="125"/>
        <v>49842358.161199994</v>
      </c>
      <c r="CD690" s="144">
        <f t="shared" si="125"/>
        <v>61842358.161199994</v>
      </c>
      <c r="CE690" s="144">
        <f t="shared" si="125"/>
        <v>63342358.161199994</v>
      </c>
      <c r="CF690" s="144">
        <f t="shared" si="125"/>
        <v>64842358.161199994</v>
      </c>
      <c r="CG690" s="144">
        <f t="shared" si="125"/>
        <v>51441409.661200002</v>
      </c>
    </row>
    <row r="691" spans="1:85" hidden="1" outlineLevel="3" x14ac:dyDescent="0.25">
      <c r="A691" s="105" t="s">
        <v>1756</v>
      </c>
      <c r="B691" s="105">
        <f t="shared" si="123"/>
        <v>6</v>
      </c>
      <c r="C691" s="105" t="s">
        <v>1172</v>
      </c>
      <c r="D691" s="105" t="s">
        <v>1173</v>
      </c>
      <c r="E691" s="26">
        <f t="shared" si="118"/>
        <v>19200000</v>
      </c>
      <c r="F691" s="26">
        <f t="shared" si="119"/>
        <v>22400000</v>
      </c>
      <c r="G691" s="26">
        <f t="shared" si="120"/>
        <v>30816000</v>
      </c>
      <c r="H691" s="26">
        <f t="shared" si="121"/>
        <v>45250000</v>
      </c>
      <c r="I691" s="26">
        <f t="shared" si="116"/>
        <v>28960000</v>
      </c>
      <c r="J691" s="26">
        <f t="shared" si="117"/>
        <v>34297740</v>
      </c>
      <c r="K691" s="26">
        <f t="shared" si="122"/>
        <v>107389653</v>
      </c>
      <c r="L691" s="150">
        <f t="shared" si="124"/>
        <v>1.3732519999999999</v>
      </c>
      <c r="M691" s="26">
        <v>0</v>
      </c>
      <c r="N691" s="26">
        <v>0</v>
      </c>
      <c r="O691" s="26">
        <v>4800000</v>
      </c>
      <c r="P691" s="26">
        <v>0</v>
      </c>
      <c r="Q691" s="26">
        <v>0</v>
      </c>
      <c r="R691" s="26">
        <v>4800000</v>
      </c>
      <c r="S691" s="26">
        <v>0</v>
      </c>
      <c r="T691" s="26">
        <v>4800000</v>
      </c>
      <c r="U691" s="26">
        <v>0</v>
      </c>
      <c r="V691" s="26">
        <v>0</v>
      </c>
      <c r="W691" s="26">
        <v>4800000</v>
      </c>
      <c r="X691" s="26">
        <v>0</v>
      </c>
      <c r="Y691" s="26">
        <v>0</v>
      </c>
      <c r="Z691" s="26">
        <v>0</v>
      </c>
      <c r="AA691" s="26">
        <v>0</v>
      </c>
      <c r="AB691" s="26">
        <v>4800000</v>
      </c>
      <c r="AC691" s="26">
        <v>0</v>
      </c>
      <c r="AD691" s="26">
        <v>0</v>
      </c>
      <c r="AE691" s="26">
        <v>0</v>
      </c>
      <c r="AF691" s="26">
        <v>4800000</v>
      </c>
      <c r="AG691" s="26">
        <v>0</v>
      </c>
      <c r="AH691" s="26">
        <v>0</v>
      </c>
      <c r="AI691" s="26">
        <v>12800000</v>
      </c>
      <c r="AJ691" s="26">
        <v>0</v>
      </c>
      <c r="AK691" s="26">
        <v>0</v>
      </c>
      <c r="AL691" s="26">
        <v>5136000</v>
      </c>
      <c r="AM691" s="26">
        <v>5136000</v>
      </c>
      <c r="AN691" s="26">
        <v>0</v>
      </c>
      <c r="AO691" s="26">
        <v>5136000</v>
      </c>
      <c r="AP691" s="26">
        <v>0</v>
      </c>
      <c r="AQ691" s="26">
        <v>0</v>
      </c>
      <c r="AR691" s="26">
        <v>5136000</v>
      </c>
      <c r="AS691" s="26">
        <v>0</v>
      </c>
      <c r="AT691" s="26">
        <v>5136000</v>
      </c>
      <c r="AU691" s="26">
        <v>0</v>
      </c>
      <c r="AV691" s="26">
        <v>5136000</v>
      </c>
      <c r="AW691" s="26">
        <v>0</v>
      </c>
      <c r="AX691" s="26">
        <v>5430000</v>
      </c>
      <c r="AY691" s="26">
        <v>5430000</v>
      </c>
      <c r="AZ691" s="26">
        <v>0</v>
      </c>
      <c r="BA691" s="26">
        <v>9050000</v>
      </c>
      <c r="BB691" s="26">
        <v>3620000</v>
      </c>
      <c r="BC691" s="26">
        <v>0</v>
      </c>
      <c r="BD691" s="26">
        <v>5430000</v>
      </c>
      <c r="BE691" s="26">
        <v>5430000</v>
      </c>
      <c r="BF691" s="26">
        <v>5430000</v>
      </c>
      <c r="BG691" s="26">
        <v>5430000</v>
      </c>
      <c r="BH691" s="26">
        <v>0</v>
      </c>
      <c r="BI691" s="26">
        <v>5716290</v>
      </c>
      <c r="BJ691" s="26">
        <v>0</v>
      </c>
      <c r="BK691" s="26">
        <v>5716290</v>
      </c>
      <c r="BL691" s="26">
        <v>8574435</v>
      </c>
      <c r="BM691" s="26">
        <v>8574435</v>
      </c>
      <c r="BN691" s="26">
        <v>1905430</v>
      </c>
      <c r="BO691" s="26">
        <v>3810860</v>
      </c>
      <c r="BP691" s="83">
        <v>0</v>
      </c>
      <c r="BQ691" s="26"/>
      <c r="BR691" s="26"/>
      <c r="BS691" s="26"/>
      <c r="BT691" s="26"/>
      <c r="BV691" s="26">
        <f>'[2]51xx'!BH$3</f>
        <v>5652087</v>
      </c>
      <c r="BW691" s="26">
        <f>'[2]51xx'!BI$3</f>
        <v>0</v>
      </c>
      <c r="BX691" s="26">
        <f>'[2]51xx'!BJ$3</f>
        <v>11304174</v>
      </c>
      <c r="BY691" s="26">
        <f>'[2]51xx'!BK$3</f>
        <v>11304174</v>
      </c>
      <c r="BZ691" s="26">
        <f>'[2]51xx'!BL$3</f>
        <v>11304174</v>
      </c>
      <c r="CA691" s="26">
        <f>'[2]51xx'!BM$3</f>
        <v>11304174</v>
      </c>
      <c r="CB691" s="26">
        <f>'[2]51xx'!BN$3</f>
        <v>11304174</v>
      </c>
      <c r="CC691" s="26">
        <f>'[2]51xx'!BO$3</f>
        <v>11304174</v>
      </c>
      <c r="CD691" s="26">
        <f>'[2]51xx'!BP$3</f>
        <v>11304174</v>
      </c>
      <c r="CE691" s="26">
        <f>'[2]51xx'!BQ$3</f>
        <v>11304174</v>
      </c>
      <c r="CF691" s="26">
        <f>'[2]51xx'!BR$3</f>
        <v>11304174</v>
      </c>
      <c r="CG691" s="26">
        <f>'[2]51xx'!BS$3</f>
        <v>0</v>
      </c>
    </row>
    <row r="692" spans="1:85" hidden="1" outlineLevel="3" x14ac:dyDescent="0.25">
      <c r="A692" s="105" t="s">
        <v>1756</v>
      </c>
      <c r="B692" s="105">
        <f t="shared" si="123"/>
        <v>6</v>
      </c>
      <c r="C692" s="105" t="s">
        <v>1174</v>
      </c>
      <c r="D692" s="105" t="s">
        <v>1175</v>
      </c>
      <c r="E692" s="26">
        <f t="shared" si="118"/>
        <v>0</v>
      </c>
      <c r="F692" s="26">
        <f t="shared" si="119"/>
        <v>18000000</v>
      </c>
      <c r="G692" s="26">
        <f t="shared" si="120"/>
        <v>28106000</v>
      </c>
      <c r="H692" s="26">
        <f t="shared" si="121"/>
        <v>29904000</v>
      </c>
      <c r="I692" s="26">
        <f t="shared" si="116"/>
        <v>19600000</v>
      </c>
      <c r="J692" s="26">
        <f t="shared" si="117"/>
        <v>21216000</v>
      </c>
      <c r="K692" s="26">
        <f t="shared" si="122"/>
        <v>31860225.599999994</v>
      </c>
      <c r="L692" s="150">
        <f t="shared" si="124"/>
        <v>6.5416853932584076E-2</v>
      </c>
      <c r="M692" s="26">
        <v>0</v>
      </c>
      <c r="N692" s="26">
        <v>0</v>
      </c>
      <c r="O692" s="26">
        <v>0</v>
      </c>
      <c r="P692" s="26">
        <v>0</v>
      </c>
      <c r="Q692" s="26">
        <v>0</v>
      </c>
      <c r="R692" s="26">
        <v>0</v>
      </c>
      <c r="S692" s="26">
        <v>0</v>
      </c>
      <c r="T692" s="26">
        <v>0</v>
      </c>
      <c r="U692" s="26">
        <v>0</v>
      </c>
      <c r="V692" s="26">
        <v>0</v>
      </c>
      <c r="W692" s="26">
        <v>0</v>
      </c>
      <c r="X692" s="26">
        <v>0</v>
      </c>
      <c r="Y692" s="26">
        <v>0</v>
      </c>
      <c r="Z692" s="26">
        <v>0</v>
      </c>
      <c r="AA692" s="26">
        <v>0</v>
      </c>
      <c r="AB692" s="26">
        <v>0</v>
      </c>
      <c r="AC692" s="26">
        <v>0</v>
      </c>
      <c r="AD692" s="26">
        <v>4500000</v>
      </c>
      <c r="AE692" s="26">
        <v>2250000</v>
      </c>
      <c r="AF692" s="26">
        <v>2250000</v>
      </c>
      <c r="AG692" s="26">
        <v>2250000</v>
      </c>
      <c r="AH692" s="26">
        <v>2250000</v>
      </c>
      <c r="AI692" s="26">
        <v>2250000</v>
      </c>
      <c r="AJ692" s="26">
        <v>2250000</v>
      </c>
      <c r="AK692" s="26">
        <v>2250000</v>
      </c>
      <c r="AL692" s="26">
        <v>2250000</v>
      </c>
      <c r="AM692" s="26">
        <v>2250000</v>
      </c>
      <c r="AN692" s="26">
        <v>2250000</v>
      </c>
      <c r="AO692" s="26">
        <v>2250000</v>
      </c>
      <c r="AP692" s="26">
        <v>2408000</v>
      </c>
      <c r="AQ692" s="26">
        <v>2408000</v>
      </c>
      <c r="AR692" s="26">
        <v>2408000</v>
      </c>
      <c r="AS692" s="26">
        <v>2408000</v>
      </c>
      <c r="AT692" s="26">
        <v>2408000</v>
      </c>
      <c r="AU692" s="26">
        <v>2408000</v>
      </c>
      <c r="AV692" s="26">
        <v>2408000</v>
      </c>
      <c r="AW692" s="26">
        <v>2408000</v>
      </c>
      <c r="AX692" s="26">
        <v>2408000</v>
      </c>
      <c r="AY692" s="26">
        <v>2408000</v>
      </c>
      <c r="AZ692" s="26">
        <v>2408000</v>
      </c>
      <c r="BA692" s="26">
        <v>2408000</v>
      </c>
      <c r="BB692" s="26">
        <v>2408000</v>
      </c>
      <c r="BC692" s="26">
        <v>2576000</v>
      </c>
      <c r="BD692" s="26">
        <v>2576000</v>
      </c>
      <c r="BE692" s="26">
        <v>2576000</v>
      </c>
      <c r="BF692" s="26">
        <v>2576000</v>
      </c>
      <c r="BG692" s="26">
        <v>2576000</v>
      </c>
      <c r="BH692" s="26">
        <v>2576000</v>
      </c>
      <c r="BI692" s="26">
        <v>2576000</v>
      </c>
      <c r="BJ692" s="26">
        <v>2576000</v>
      </c>
      <c r="BK692" s="26">
        <v>2576000</v>
      </c>
      <c r="BL692" s="26">
        <v>2576000</v>
      </c>
      <c r="BM692" s="26">
        <v>2728000</v>
      </c>
      <c r="BN692" s="26">
        <v>2728000</v>
      </c>
      <c r="BO692" s="26">
        <v>2728000</v>
      </c>
      <c r="BP692" s="26">
        <v>2728000</v>
      </c>
      <c r="BQ692" s="26"/>
      <c r="BR692" s="26"/>
      <c r="BS692" s="26"/>
      <c r="BT692" s="26"/>
      <c r="BV692" s="26">
        <f>'[2]51xx'!BH$8</f>
        <v>2576000</v>
      </c>
      <c r="BW692" s="26">
        <f>'[2]51xx'!BI$8</f>
        <v>2576000</v>
      </c>
      <c r="BX692" s="26">
        <f>'[2]51xx'!BJ$8</f>
        <v>2576000</v>
      </c>
      <c r="BY692" s="26">
        <f>'[2]51xx'!BK$8</f>
        <v>2681358.4</v>
      </c>
      <c r="BZ692" s="26">
        <f>'[2]51xx'!BL$8</f>
        <v>2681358.4</v>
      </c>
      <c r="CA692" s="26">
        <f>'[2]51xx'!BM$8</f>
        <v>2681358.4</v>
      </c>
      <c r="CB692" s="26">
        <f>'[2]51xx'!BN$8</f>
        <v>2681358.4</v>
      </c>
      <c r="CC692" s="26">
        <f>'[2]51xx'!BO$8</f>
        <v>2681358.4</v>
      </c>
      <c r="CD692" s="26">
        <f>'[2]51xx'!BP$8</f>
        <v>2681358.4</v>
      </c>
      <c r="CE692" s="26">
        <f>'[2]51xx'!BQ$8</f>
        <v>2681358.4</v>
      </c>
      <c r="CF692" s="26">
        <f>'[2]51xx'!BR$8</f>
        <v>2681358.4</v>
      </c>
      <c r="CG692" s="26">
        <f>'[2]51xx'!BS$8</f>
        <v>2681358.4</v>
      </c>
    </row>
    <row r="693" spans="1:85" hidden="1" outlineLevel="3" x14ac:dyDescent="0.25">
      <c r="A693" s="105" t="s">
        <v>1756</v>
      </c>
      <c r="B693" s="105">
        <f t="shared" si="123"/>
        <v>6</v>
      </c>
      <c r="C693" s="105" t="s">
        <v>1176</v>
      </c>
      <c r="D693" s="105" t="s">
        <v>1177</v>
      </c>
      <c r="E693" s="26">
        <f t="shared" si="118"/>
        <v>10400000</v>
      </c>
      <c r="F693" s="26">
        <f t="shared" si="119"/>
        <v>81410000</v>
      </c>
      <c r="G693" s="26">
        <f t="shared" si="120"/>
        <v>20125000</v>
      </c>
      <c r="H693" s="26">
        <f t="shared" si="121"/>
        <v>25000</v>
      </c>
      <c r="I693" s="26">
        <f t="shared" si="116"/>
        <v>0</v>
      </c>
      <c r="J693" s="26">
        <f t="shared" si="117"/>
        <v>1000000</v>
      </c>
      <c r="K693" s="26">
        <f t="shared" si="122"/>
        <v>12000000</v>
      </c>
      <c r="L693" s="150">
        <f t="shared" si="124"/>
        <v>479</v>
      </c>
      <c r="M693" s="26">
        <v>0</v>
      </c>
      <c r="N693" s="26">
        <v>0</v>
      </c>
      <c r="O693" s="26">
        <v>0</v>
      </c>
      <c r="P693" s="26">
        <v>4900000</v>
      </c>
      <c r="Q693" s="26">
        <v>3000000</v>
      </c>
      <c r="R693" s="26">
        <v>0</v>
      </c>
      <c r="S693" s="26">
        <v>0</v>
      </c>
      <c r="T693" s="26">
        <v>0</v>
      </c>
      <c r="U693" s="26">
        <v>2500000</v>
      </c>
      <c r="V693" s="26">
        <v>0</v>
      </c>
      <c r="W693" s="26">
        <v>0</v>
      </c>
      <c r="X693" s="26">
        <v>0</v>
      </c>
      <c r="Y693" s="26">
        <v>11500000</v>
      </c>
      <c r="Z693" s="26">
        <v>260000</v>
      </c>
      <c r="AA693" s="26">
        <v>63900000</v>
      </c>
      <c r="AB693" s="26">
        <v>0</v>
      </c>
      <c r="AC693" s="26">
        <v>0</v>
      </c>
      <c r="AD693" s="26">
        <v>0</v>
      </c>
      <c r="AE693" s="26">
        <v>0</v>
      </c>
      <c r="AF693" s="26">
        <v>0</v>
      </c>
      <c r="AG693" s="26">
        <v>5750000</v>
      </c>
      <c r="AH693" s="26">
        <v>0</v>
      </c>
      <c r="AI693" s="26">
        <v>0</v>
      </c>
      <c r="AJ693" s="26">
        <v>0</v>
      </c>
      <c r="AK693" s="26">
        <v>4000000</v>
      </c>
      <c r="AL693" s="26">
        <v>0</v>
      </c>
      <c r="AM693" s="26">
        <v>0</v>
      </c>
      <c r="AN693" s="26">
        <v>0</v>
      </c>
      <c r="AO693" s="26">
        <v>15000000</v>
      </c>
      <c r="AP693" s="26">
        <v>0</v>
      </c>
      <c r="AQ693" s="26">
        <v>0</v>
      </c>
      <c r="AR693" s="26">
        <v>1125000</v>
      </c>
      <c r="AS693" s="26">
        <v>0</v>
      </c>
      <c r="AT693" s="26">
        <v>0</v>
      </c>
      <c r="AU693" s="26">
        <v>0</v>
      </c>
      <c r="AV693" s="26">
        <v>0</v>
      </c>
      <c r="AW693" s="26">
        <v>0</v>
      </c>
      <c r="AX693" s="26">
        <v>0</v>
      </c>
      <c r="AY693" s="26">
        <v>0</v>
      </c>
      <c r="AZ693" s="26">
        <v>0</v>
      </c>
      <c r="BA693" s="26">
        <v>0</v>
      </c>
      <c r="BB693" s="26">
        <v>0</v>
      </c>
      <c r="BC693" s="26">
        <v>0</v>
      </c>
      <c r="BD693" s="26">
        <v>0</v>
      </c>
      <c r="BE693" s="26">
        <v>0</v>
      </c>
      <c r="BF693" s="26">
        <v>0</v>
      </c>
      <c r="BG693" s="26">
        <v>25000</v>
      </c>
      <c r="BH693" s="26">
        <v>0</v>
      </c>
      <c r="BI693" s="26">
        <v>0</v>
      </c>
      <c r="BJ693" s="26">
        <v>0</v>
      </c>
      <c r="BK693" s="26">
        <v>1000000</v>
      </c>
      <c r="BL693" s="26">
        <v>0</v>
      </c>
      <c r="BM693" s="26">
        <v>0</v>
      </c>
      <c r="BN693" s="26">
        <v>0</v>
      </c>
      <c r="BO693" s="26">
        <v>0</v>
      </c>
      <c r="BP693" s="26">
        <v>0</v>
      </c>
      <c r="BQ693" s="26"/>
      <c r="BR693" s="26"/>
      <c r="BS693" s="26"/>
      <c r="BT693" s="26"/>
      <c r="BV693" s="26">
        <f>'[2]51xx'!BH$10</f>
        <v>1000000</v>
      </c>
      <c r="BW693" s="26">
        <f>'[2]51xx'!BI$10</f>
        <v>1000000</v>
      </c>
      <c r="BX693" s="26">
        <f>'[2]51xx'!BJ$10</f>
        <v>1000000</v>
      </c>
      <c r="BY693" s="26">
        <f>'[2]51xx'!BK$10</f>
        <v>1000000</v>
      </c>
      <c r="BZ693" s="26">
        <f>'[2]51xx'!BL$10</f>
        <v>1000000</v>
      </c>
      <c r="CA693" s="26">
        <f>'[2]51xx'!BM$10</f>
        <v>1000000</v>
      </c>
      <c r="CB693" s="26">
        <f>'[2]51xx'!BN$10</f>
        <v>1000000</v>
      </c>
      <c r="CC693" s="26">
        <f>'[2]51xx'!BO$10</f>
        <v>1000000</v>
      </c>
      <c r="CD693" s="26">
        <f>'[2]51xx'!BP$10</f>
        <v>1000000</v>
      </c>
      <c r="CE693" s="26">
        <f>'[2]51xx'!BQ$10</f>
        <v>1000000</v>
      </c>
      <c r="CF693" s="26">
        <f>'[2]51xx'!BR$10</f>
        <v>1000000</v>
      </c>
      <c r="CG693" s="26">
        <f>'[2]51xx'!BS$10</f>
        <v>1000000</v>
      </c>
    </row>
    <row r="694" spans="1:85" hidden="1" outlineLevel="3" x14ac:dyDescent="0.25">
      <c r="A694" s="105" t="s">
        <v>1756</v>
      </c>
      <c r="B694" s="105">
        <f t="shared" si="123"/>
        <v>6</v>
      </c>
      <c r="C694" s="105" t="s">
        <v>1178</v>
      </c>
      <c r="D694" s="105" t="s">
        <v>1179</v>
      </c>
      <c r="E694" s="26">
        <f t="shared" si="118"/>
        <v>56902840</v>
      </c>
      <c r="F694" s="26">
        <f t="shared" si="119"/>
        <v>49905645</v>
      </c>
      <c r="G694" s="26">
        <f t="shared" si="120"/>
        <v>33313638</v>
      </c>
      <c r="H694" s="26">
        <f t="shared" si="121"/>
        <v>21593455</v>
      </c>
      <c r="I694" s="26">
        <f t="shared" si="116"/>
        <v>14431655</v>
      </c>
      <c r="J694" s="26">
        <f t="shared" si="117"/>
        <v>5087096</v>
      </c>
      <c r="K694" s="26">
        <f t="shared" si="122"/>
        <v>70500000</v>
      </c>
      <c r="L694" s="150">
        <f t="shared" si="124"/>
        <v>2.2648781772069362</v>
      </c>
      <c r="M694" s="26">
        <v>0</v>
      </c>
      <c r="N694" s="26">
        <v>2700000</v>
      </c>
      <c r="O694" s="26">
        <v>0</v>
      </c>
      <c r="P694" s="26">
        <v>6500000</v>
      </c>
      <c r="Q694" s="26">
        <v>8500000</v>
      </c>
      <c r="R694" s="26">
        <v>0</v>
      </c>
      <c r="S694" s="26">
        <v>0</v>
      </c>
      <c r="T694" s="26">
        <v>6500000</v>
      </c>
      <c r="U694" s="26">
        <v>7963840</v>
      </c>
      <c r="V694" s="26">
        <v>14239000</v>
      </c>
      <c r="W694" s="26">
        <v>10500000</v>
      </c>
      <c r="X694" s="26">
        <v>0</v>
      </c>
      <c r="Y694" s="26">
        <v>0</v>
      </c>
      <c r="Z694" s="26">
        <v>2300000</v>
      </c>
      <c r="AA694" s="26">
        <v>4408000</v>
      </c>
      <c r="AB694" s="26">
        <v>4053333</v>
      </c>
      <c r="AC694" s="26">
        <v>2004884</v>
      </c>
      <c r="AD694" s="26">
        <v>2012244</v>
      </c>
      <c r="AE694" s="26">
        <v>6420000</v>
      </c>
      <c r="AF694" s="26">
        <v>3885000</v>
      </c>
      <c r="AG694" s="26">
        <v>0</v>
      </c>
      <c r="AH694" s="26">
        <v>0</v>
      </c>
      <c r="AI694" s="26">
        <v>8028333</v>
      </c>
      <c r="AJ694" s="26">
        <v>16793851</v>
      </c>
      <c r="AK694" s="26">
        <v>277333</v>
      </c>
      <c r="AL694" s="26">
        <v>0</v>
      </c>
      <c r="AM694" s="26">
        <v>0</v>
      </c>
      <c r="AN694" s="26">
        <v>0</v>
      </c>
      <c r="AO694" s="26">
        <v>0</v>
      </c>
      <c r="AP694" s="26">
        <v>0</v>
      </c>
      <c r="AQ694" s="26">
        <v>4200000</v>
      </c>
      <c r="AR694" s="26">
        <v>0</v>
      </c>
      <c r="AS694" s="26">
        <v>20582375</v>
      </c>
      <c r="AT694" s="26">
        <v>1481530</v>
      </c>
      <c r="AU694" s="26">
        <v>6772400</v>
      </c>
      <c r="AV694" s="26">
        <v>0</v>
      </c>
      <c r="AW694" s="26">
        <v>0</v>
      </c>
      <c r="AX694" s="26">
        <v>3146071</v>
      </c>
      <c r="AY694" s="26">
        <v>0</v>
      </c>
      <c r="AZ694" s="26">
        <v>0</v>
      </c>
      <c r="BA694" s="26">
        <v>0</v>
      </c>
      <c r="BB694" s="26">
        <v>0</v>
      </c>
      <c r="BC694" s="26">
        <v>11247184</v>
      </c>
      <c r="BD694" s="26">
        <v>38400</v>
      </c>
      <c r="BE694" s="26">
        <v>0</v>
      </c>
      <c r="BF694" s="26">
        <v>0</v>
      </c>
      <c r="BG694" s="26">
        <v>7161800</v>
      </c>
      <c r="BH694" s="26">
        <v>0</v>
      </c>
      <c r="BI694" s="26">
        <v>32500</v>
      </c>
      <c r="BJ694" s="26">
        <v>3089430</v>
      </c>
      <c r="BK694" s="26">
        <v>0</v>
      </c>
      <c r="BL694" s="26">
        <v>823333</v>
      </c>
      <c r="BM694" s="26">
        <v>0</v>
      </c>
      <c r="BN694" s="26">
        <v>0</v>
      </c>
      <c r="BO694" s="26">
        <v>758334</v>
      </c>
      <c r="BP694" s="26">
        <v>383499</v>
      </c>
      <c r="BQ694" s="26"/>
      <c r="BR694" s="26"/>
      <c r="BS694" s="26"/>
      <c r="BT694" s="26"/>
      <c r="BV694" s="26">
        <f>'[2]51xx'!BH$19</f>
        <v>0</v>
      </c>
      <c r="BW694" s="26">
        <f>'[2]51xx'!BI$19</f>
        <v>7500000</v>
      </c>
      <c r="BX694" s="26">
        <f>'[2]51xx'!BJ$19</f>
        <v>11000000</v>
      </c>
      <c r="BY694" s="26">
        <f>'[2]51xx'!BK$19</f>
        <v>7500000</v>
      </c>
      <c r="BZ694" s="26">
        <f>'[2]51xx'!BL$19</f>
        <v>7500000</v>
      </c>
      <c r="CA694" s="26">
        <f>'[2]51xx'!BM$19</f>
        <v>2500000</v>
      </c>
      <c r="CB694" s="26">
        <f>'[2]51xx'!BN$19</f>
        <v>14000000</v>
      </c>
      <c r="CC694" s="26">
        <f>'[2]51xx'!BO$19</f>
        <v>2500000</v>
      </c>
      <c r="CD694" s="26">
        <f>'[2]51xx'!BP$19</f>
        <v>2500000</v>
      </c>
      <c r="CE694" s="26">
        <f>'[2]51xx'!BQ$19</f>
        <v>2500000</v>
      </c>
      <c r="CF694" s="26">
        <f>'[2]51xx'!BR$19</f>
        <v>10500000</v>
      </c>
      <c r="CG694" s="26">
        <f>'[2]51xx'!BS$19</f>
        <v>2500000</v>
      </c>
    </row>
    <row r="695" spans="1:85" hidden="1" outlineLevel="3" x14ac:dyDescent="0.25">
      <c r="A695" s="105" t="s">
        <v>1756</v>
      </c>
      <c r="B695" s="105">
        <f t="shared" si="123"/>
        <v>6</v>
      </c>
      <c r="C695" s="105" t="s">
        <v>1180</v>
      </c>
      <c r="D695" s="105" t="s">
        <v>1181</v>
      </c>
      <c r="E695" s="26">
        <f t="shared" si="118"/>
        <v>11000000</v>
      </c>
      <c r="F695" s="26">
        <f t="shared" si="119"/>
        <v>25500000</v>
      </c>
      <c r="G695" s="26">
        <f t="shared" si="120"/>
        <v>0</v>
      </c>
      <c r="H695" s="26">
        <f t="shared" si="121"/>
        <v>7050000</v>
      </c>
      <c r="I695" s="26">
        <f t="shared" si="116"/>
        <v>1050000</v>
      </c>
      <c r="J695" s="26">
        <f t="shared" si="117"/>
        <v>0</v>
      </c>
      <c r="K695" s="26">
        <f t="shared" si="122"/>
        <v>7500000</v>
      </c>
      <c r="L695" s="150">
        <f t="shared" si="124"/>
        <v>6.3829787234042548E-2</v>
      </c>
      <c r="M695" s="26">
        <v>0</v>
      </c>
      <c r="N695" s="26">
        <v>0</v>
      </c>
      <c r="O695" s="26">
        <v>0</v>
      </c>
      <c r="P695" s="26">
        <v>0</v>
      </c>
      <c r="Q695" s="26">
        <v>11000000</v>
      </c>
      <c r="R695" s="26">
        <v>0</v>
      </c>
      <c r="S695" s="26">
        <v>0</v>
      </c>
      <c r="T695" s="26">
        <v>0</v>
      </c>
      <c r="U695" s="26">
        <v>0</v>
      </c>
      <c r="V695" s="26">
        <v>0</v>
      </c>
      <c r="W695" s="26">
        <v>0</v>
      </c>
      <c r="X695" s="26">
        <v>0</v>
      </c>
      <c r="Y695" s="26">
        <v>0</v>
      </c>
      <c r="Z695" s="26">
        <v>0</v>
      </c>
      <c r="AA695" s="26">
        <v>0</v>
      </c>
      <c r="AB695" s="26">
        <v>21000000</v>
      </c>
      <c r="AC695" s="26">
        <v>0</v>
      </c>
      <c r="AD695" s="26">
        <v>4500000</v>
      </c>
      <c r="AE695" s="26">
        <v>0</v>
      </c>
      <c r="AF695" s="26">
        <v>0</v>
      </c>
      <c r="AG695" s="26">
        <v>0</v>
      </c>
      <c r="AH695" s="26">
        <v>0</v>
      </c>
      <c r="AI695" s="26">
        <v>0</v>
      </c>
      <c r="AJ695" s="26">
        <v>0</v>
      </c>
      <c r="AK695" s="26">
        <v>0</v>
      </c>
      <c r="AL695" s="26">
        <v>0</v>
      </c>
      <c r="AM695" s="26">
        <v>0</v>
      </c>
      <c r="AN695" s="26">
        <v>0</v>
      </c>
      <c r="AO695" s="26">
        <v>0</v>
      </c>
      <c r="AP695" s="26">
        <v>0</v>
      </c>
      <c r="AQ695" s="26">
        <v>0</v>
      </c>
      <c r="AR695" s="26">
        <v>0</v>
      </c>
      <c r="AS695" s="26">
        <v>0</v>
      </c>
      <c r="AT695" s="26">
        <v>0</v>
      </c>
      <c r="AU695" s="26">
        <v>0</v>
      </c>
      <c r="AV695" s="26">
        <v>0</v>
      </c>
      <c r="AW695" s="26">
        <v>0</v>
      </c>
      <c r="AX695" s="26">
        <v>0</v>
      </c>
      <c r="AY695" s="26">
        <v>1050000</v>
      </c>
      <c r="AZ695" s="26">
        <v>0</v>
      </c>
      <c r="BA695" s="26">
        <v>0</v>
      </c>
      <c r="BB695" s="26">
        <v>0</v>
      </c>
      <c r="BC695" s="26">
        <v>0</v>
      </c>
      <c r="BD695" s="26">
        <v>0</v>
      </c>
      <c r="BE695" s="26">
        <v>6000000</v>
      </c>
      <c r="BF695" s="26">
        <v>0</v>
      </c>
      <c r="BG695" s="26">
        <v>0</v>
      </c>
      <c r="BH695" s="26">
        <v>0</v>
      </c>
      <c r="BI695" s="26">
        <v>0</v>
      </c>
      <c r="BJ695" s="26">
        <v>0</v>
      </c>
      <c r="BK695" s="26">
        <v>0</v>
      </c>
      <c r="BL695" s="26">
        <v>0</v>
      </c>
      <c r="BM695" s="26">
        <v>0</v>
      </c>
      <c r="BN695" s="26">
        <v>0</v>
      </c>
      <c r="BO695" s="26">
        <v>0</v>
      </c>
      <c r="BP695" s="26">
        <v>0</v>
      </c>
      <c r="BQ695" s="26"/>
      <c r="BR695" s="26"/>
      <c r="BS695" s="26"/>
      <c r="BT695" s="26"/>
      <c r="BV695" s="26">
        <f>'[2]51xx'!BH$33</f>
        <v>0</v>
      </c>
      <c r="BW695" s="26">
        <f>'[2]51xx'!BI$33</f>
        <v>0</v>
      </c>
      <c r="BX695" s="26">
        <f>'[2]51xx'!BJ$33</f>
        <v>0</v>
      </c>
      <c r="BY695" s="26">
        <f>'[2]51xx'!BK$33</f>
        <v>2500000</v>
      </c>
      <c r="BZ695" s="26">
        <f>'[2]51xx'!BL$33</f>
        <v>0</v>
      </c>
      <c r="CA695" s="26">
        <f>'[2]51xx'!BM$33</f>
        <v>0</v>
      </c>
      <c r="CB695" s="26">
        <f>'[2]51xx'!BN$33</f>
        <v>2500000</v>
      </c>
      <c r="CC695" s="26">
        <f>'[2]51xx'!BO$33</f>
        <v>0</v>
      </c>
      <c r="CD695" s="26">
        <f>'[2]51xx'!BP$33</f>
        <v>0</v>
      </c>
      <c r="CE695" s="26">
        <f>'[2]51xx'!BQ$33</f>
        <v>2500000</v>
      </c>
      <c r="CF695" s="26">
        <f>'[2]51xx'!BR$33</f>
        <v>0</v>
      </c>
      <c r="CG695" s="26">
        <f>'[2]51xx'!BS$33</f>
        <v>0</v>
      </c>
    </row>
    <row r="696" spans="1:85" hidden="1" outlineLevel="3" x14ac:dyDescent="0.25">
      <c r="A696" s="105" t="s">
        <v>1756</v>
      </c>
      <c r="B696" s="105">
        <f t="shared" si="123"/>
        <v>6</v>
      </c>
      <c r="C696" s="105" t="s">
        <v>1182</v>
      </c>
      <c r="D696" s="105" t="s">
        <v>1183</v>
      </c>
      <c r="E696" s="26">
        <f t="shared" si="118"/>
        <v>24640000</v>
      </c>
      <c r="F696" s="26">
        <f t="shared" si="119"/>
        <v>24968563</v>
      </c>
      <c r="G696" s="26">
        <f t="shared" si="120"/>
        <v>48922927</v>
      </c>
      <c r="H696" s="26">
        <f t="shared" si="121"/>
        <v>63456416</v>
      </c>
      <c r="I696" s="26">
        <f t="shared" si="116"/>
        <v>35062623</v>
      </c>
      <c r="J696" s="26">
        <f t="shared" si="117"/>
        <v>33370314</v>
      </c>
      <c r="K696" s="26">
        <f t="shared" si="122"/>
        <v>57858702.01439999</v>
      </c>
      <c r="L696" s="150">
        <f t="shared" si="124"/>
        <v>-8.8213522579025094E-2</v>
      </c>
      <c r="M696" s="26">
        <v>4928000</v>
      </c>
      <c r="N696" s="26">
        <v>1232000</v>
      </c>
      <c r="O696" s="26">
        <v>1232000</v>
      </c>
      <c r="P696" s="26">
        <v>1232000</v>
      </c>
      <c r="Q696" s="26">
        <v>4928000</v>
      </c>
      <c r="R696" s="26">
        <v>0</v>
      </c>
      <c r="S696" s="26">
        <v>4928000</v>
      </c>
      <c r="T696" s="26">
        <v>0</v>
      </c>
      <c r="U696" s="26">
        <v>2464000</v>
      </c>
      <c r="V696" s="26">
        <v>1232000</v>
      </c>
      <c r="W696" s="26">
        <v>1232000</v>
      </c>
      <c r="X696" s="26">
        <v>1232000</v>
      </c>
      <c r="Y696" s="26">
        <v>1288700</v>
      </c>
      <c r="Z696" s="26">
        <v>2577400</v>
      </c>
      <c r="AA696" s="26">
        <v>3060663</v>
      </c>
      <c r="AB696" s="26">
        <v>1288700</v>
      </c>
      <c r="AC696" s="26">
        <v>3866100</v>
      </c>
      <c r="AD696" s="26">
        <v>1288700</v>
      </c>
      <c r="AE696" s="26">
        <v>1288700</v>
      </c>
      <c r="AF696" s="26">
        <v>1288700</v>
      </c>
      <c r="AG696" s="26">
        <v>2577400</v>
      </c>
      <c r="AH696" s="26">
        <v>3866100</v>
      </c>
      <c r="AI696" s="26">
        <v>1288700</v>
      </c>
      <c r="AJ696" s="26">
        <v>1288700</v>
      </c>
      <c r="AK696" s="26">
        <v>1378910</v>
      </c>
      <c r="AL696" s="26">
        <v>1378910</v>
      </c>
      <c r="AM696" s="26">
        <v>1378910</v>
      </c>
      <c r="AN696" s="26">
        <v>4136730</v>
      </c>
      <c r="AO696" s="26">
        <v>11878910</v>
      </c>
      <c r="AP696" s="26">
        <v>6205095</v>
      </c>
      <c r="AQ696" s="26">
        <v>1378910</v>
      </c>
      <c r="AR696" s="26">
        <v>1378910</v>
      </c>
      <c r="AS696" s="26">
        <v>3274911</v>
      </c>
      <c r="AT696" s="26">
        <v>13774911</v>
      </c>
      <c r="AU696" s="26">
        <v>1378910</v>
      </c>
      <c r="AV696" s="26">
        <v>1378910</v>
      </c>
      <c r="AW696" s="26">
        <v>1475434</v>
      </c>
      <c r="AX696" s="26">
        <v>3688585</v>
      </c>
      <c r="AY696" s="26">
        <v>1475434</v>
      </c>
      <c r="AZ696" s="26">
        <v>1475434</v>
      </c>
      <c r="BA696" s="26">
        <v>15475434</v>
      </c>
      <c r="BB696" s="26">
        <v>1521434</v>
      </c>
      <c r="BC696" s="26">
        <v>1475434</v>
      </c>
      <c r="BD696" s="26">
        <v>8475434</v>
      </c>
      <c r="BE696" s="26">
        <v>8475434</v>
      </c>
      <c r="BF696" s="26">
        <v>6639453</v>
      </c>
      <c r="BG696" s="26">
        <v>6639453</v>
      </c>
      <c r="BH696" s="26">
        <v>6639453</v>
      </c>
      <c r="BI696" s="26">
        <v>1562484</v>
      </c>
      <c r="BJ696" s="26">
        <v>1562484</v>
      </c>
      <c r="BK696" s="26">
        <v>14062356</v>
      </c>
      <c r="BL696" s="26">
        <v>9753055</v>
      </c>
      <c r="BM696" s="26">
        <v>1562484</v>
      </c>
      <c r="BN696" s="26">
        <v>1562483</v>
      </c>
      <c r="BO696" s="26">
        <v>1562484</v>
      </c>
      <c r="BP696" s="26">
        <v>1742484</v>
      </c>
      <c r="BQ696" s="26"/>
      <c r="BR696" s="26"/>
      <c r="BS696" s="26"/>
      <c r="BT696" s="26"/>
      <c r="BV696" s="26">
        <f>'[2]51xx'!BH$36</f>
        <v>3071558.5011999998</v>
      </c>
      <c r="BW696" s="26">
        <f>'[2]51xx'!BI$36</f>
        <v>3071558.5011999998</v>
      </c>
      <c r="BX696" s="26">
        <f>'[2]51xx'!BJ$36</f>
        <v>3071558.5011999998</v>
      </c>
      <c r="BY696" s="26">
        <f>'[2]51xx'!BK$36</f>
        <v>3071558.5011999998</v>
      </c>
      <c r="BZ696" s="26">
        <f>'[2]51xx'!BL$36</f>
        <v>3071558.5011999998</v>
      </c>
      <c r="CA696" s="26">
        <f>'[2]51xx'!BM$36</f>
        <v>3071558.5011999998</v>
      </c>
      <c r="CB696" s="26">
        <f>'[2]51xx'!BN$36</f>
        <v>10071558.5012</v>
      </c>
      <c r="CC696" s="26">
        <f>'[2]51xx'!BO$36</f>
        <v>3071558.5011999998</v>
      </c>
      <c r="CD696" s="26">
        <f>'[2]51xx'!BP$36</f>
        <v>10071558.5012</v>
      </c>
      <c r="CE696" s="26">
        <f>'[2]51xx'!BQ$36</f>
        <v>3071558.5011999998</v>
      </c>
      <c r="CF696" s="26">
        <f>'[2]51xx'!BR$36</f>
        <v>10071558.5012</v>
      </c>
      <c r="CG696" s="26">
        <f>'[2]51xx'!BS$36</f>
        <v>3071558.5011999998</v>
      </c>
    </row>
    <row r="697" spans="1:85" hidden="1" outlineLevel="3" x14ac:dyDescent="0.25">
      <c r="A697" s="105" t="s">
        <v>1756</v>
      </c>
      <c r="B697" s="105">
        <f t="shared" si="123"/>
        <v>6</v>
      </c>
      <c r="C697" s="105" t="s">
        <v>1184</v>
      </c>
      <c r="D697" s="105" t="s">
        <v>1185</v>
      </c>
      <c r="E697" s="26">
        <f t="shared" si="118"/>
        <v>12800000</v>
      </c>
      <c r="F697" s="26">
        <f t="shared" si="119"/>
        <v>46300000</v>
      </c>
      <c r="G697" s="26">
        <f t="shared" si="120"/>
        <v>20380000</v>
      </c>
      <c r="H697" s="26">
        <f t="shared" si="121"/>
        <v>63600000</v>
      </c>
      <c r="I697" s="26">
        <f t="shared" si="116"/>
        <v>29000000</v>
      </c>
      <c r="J697" s="26">
        <f t="shared" si="117"/>
        <v>71000000</v>
      </c>
      <c r="K697" s="26">
        <f t="shared" si="122"/>
        <v>83300000</v>
      </c>
      <c r="L697" s="150">
        <f t="shared" si="124"/>
        <v>0.30974842767295596</v>
      </c>
      <c r="M697" s="26">
        <v>0</v>
      </c>
      <c r="N697" s="26">
        <v>0</v>
      </c>
      <c r="O697" s="26">
        <v>0</v>
      </c>
      <c r="P697" s="26">
        <v>0</v>
      </c>
      <c r="Q697" s="26">
        <v>0</v>
      </c>
      <c r="R697" s="26">
        <v>0</v>
      </c>
      <c r="S697" s="26">
        <v>0</v>
      </c>
      <c r="T697" s="26">
        <v>0</v>
      </c>
      <c r="U697" s="26">
        <v>0</v>
      </c>
      <c r="V697" s="26">
        <v>4800000</v>
      </c>
      <c r="W697" s="26">
        <v>0</v>
      </c>
      <c r="X697" s="26">
        <v>8000000</v>
      </c>
      <c r="Y697" s="26">
        <v>3200000</v>
      </c>
      <c r="Z697" s="26">
        <v>3200000</v>
      </c>
      <c r="AA697" s="26">
        <v>3200000</v>
      </c>
      <c r="AB697" s="26">
        <v>3200000</v>
      </c>
      <c r="AC697" s="26">
        <v>3200000</v>
      </c>
      <c r="AD697" s="26">
        <v>3200000</v>
      </c>
      <c r="AE697" s="26">
        <v>7100000</v>
      </c>
      <c r="AF697" s="26">
        <v>0</v>
      </c>
      <c r="AG697" s="26">
        <v>0</v>
      </c>
      <c r="AH697" s="26">
        <v>0</v>
      </c>
      <c r="AI697" s="26">
        <v>0</v>
      </c>
      <c r="AJ697" s="26">
        <v>20000000</v>
      </c>
      <c r="AK697" s="26">
        <v>0</v>
      </c>
      <c r="AL697" s="26">
        <v>20000000</v>
      </c>
      <c r="AM697" s="26">
        <v>0</v>
      </c>
      <c r="AN697" s="26">
        <v>0</v>
      </c>
      <c r="AO697" s="26">
        <v>380000</v>
      </c>
      <c r="AP697" s="26">
        <v>0</v>
      </c>
      <c r="AQ697" s="26">
        <v>0</v>
      </c>
      <c r="AR697" s="26">
        <v>0</v>
      </c>
      <c r="AS697" s="26">
        <v>0</v>
      </c>
      <c r="AT697" s="26">
        <v>0</v>
      </c>
      <c r="AU697" s="26">
        <v>0</v>
      </c>
      <c r="AV697" s="26">
        <v>0</v>
      </c>
      <c r="AW697" s="26">
        <v>0</v>
      </c>
      <c r="AX697" s="26">
        <v>0</v>
      </c>
      <c r="AY697" s="26">
        <v>11000000</v>
      </c>
      <c r="AZ697" s="26">
        <v>4000000</v>
      </c>
      <c r="BA697" s="26">
        <v>4000000</v>
      </c>
      <c r="BB697" s="26">
        <v>4000000</v>
      </c>
      <c r="BC697" s="26">
        <v>3000000</v>
      </c>
      <c r="BD697" s="26">
        <v>3000000</v>
      </c>
      <c r="BE697" s="26">
        <v>5000000</v>
      </c>
      <c r="BF697" s="26">
        <v>5000000</v>
      </c>
      <c r="BG697" s="26">
        <v>12300000</v>
      </c>
      <c r="BH697" s="26">
        <v>12300000</v>
      </c>
      <c r="BI697" s="26">
        <v>15300000</v>
      </c>
      <c r="BJ697" s="26">
        <v>8000000</v>
      </c>
      <c r="BK697" s="26">
        <v>3000000</v>
      </c>
      <c r="BL697" s="26">
        <v>32700000</v>
      </c>
      <c r="BM697" s="26">
        <v>3000000</v>
      </c>
      <c r="BN697" s="26">
        <v>3000000</v>
      </c>
      <c r="BO697" s="26">
        <v>3000000</v>
      </c>
      <c r="BP697" s="26">
        <v>3000000</v>
      </c>
      <c r="BQ697" s="26"/>
      <c r="BR697" s="26"/>
      <c r="BS697" s="26"/>
      <c r="BT697" s="26"/>
      <c r="BV697" s="26">
        <f>'[2]51xx'!BH$42</f>
        <v>15300000</v>
      </c>
      <c r="BW697" s="26">
        <f>'[2]51xx'!BI$42</f>
        <v>8000000</v>
      </c>
      <c r="BX697" s="26">
        <f>'[2]51xx'!BJ$42</f>
        <v>15000000</v>
      </c>
      <c r="BY697" s="26">
        <f>'[2]51xx'!BK$42</f>
        <v>11000000</v>
      </c>
      <c r="BZ697" s="26">
        <f>'[2]51xx'!BL$42</f>
        <v>8000000</v>
      </c>
      <c r="CA697" s="26">
        <f>'[2]51xx'!BM$42</f>
        <v>8000000</v>
      </c>
      <c r="CB697" s="26">
        <f>'[2]51xx'!BN$42</f>
        <v>3000000</v>
      </c>
      <c r="CC697" s="26">
        <f>'[2]51xx'!BO$42</f>
        <v>3000000</v>
      </c>
      <c r="CD697" s="26">
        <f>'[2]51xx'!BP$42</f>
        <v>3000000</v>
      </c>
      <c r="CE697" s="26">
        <f>'[2]51xx'!BQ$42</f>
        <v>3000000</v>
      </c>
      <c r="CF697" s="26">
        <f>'[2]51xx'!BR$42</f>
        <v>3000000</v>
      </c>
      <c r="CG697" s="26">
        <f>'[2]51xx'!BS$42</f>
        <v>3000000</v>
      </c>
    </row>
    <row r="698" spans="1:85" hidden="1" outlineLevel="3" x14ac:dyDescent="0.25">
      <c r="A698" s="105" t="s">
        <v>1756</v>
      </c>
      <c r="B698" s="105">
        <f t="shared" si="123"/>
        <v>6</v>
      </c>
      <c r="C698" s="105" t="s">
        <v>1186</v>
      </c>
      <c r="D698" s="105" t="s">
        <v>1187</v>
      </c>
      <c r="E698" s="26">
        <f t="shared" si="118"/>
        <v>21000000</v>
      </c>
      <c r="F698" s="26">
        <f t="shared" si="119"/>
        <v>5000000</v>
      </c>
      <c r="G698" s="26">
        <f t="shared" si="120"/>
        <v>0</v>
      </c>
      <c r="H698" s="26">
        <f t="shared" si="121"/>
        <v>0</v>
      </c>
      <c r="I698" s="26">
        <f t="shared" si="116"/>
        <v>0</v>
      </c>
      <c r="J698" s="26">
        <f t="shared" si="117"/>
        <v>7710000</v>
      </c>
      <c r="K698" s="26">
        <f t="shared" si="122"/>
        <v>0</v>
      </c>
      <c r="L698" s="150"/>
      <c r="M698" s="26">
        <v>0</v>
      </c>
      <c r="N698" s="26">
        <v>0</v>
      </c>
      <c r="O698" s="26">
        <v>0</v>
      </c>
      <c r="P698" s="26">
        <v>0</v>
      </c>
      <c r="Q698" s="26">
        <v>0</v>
      </c>
      <c r="R698" s="26">
        <v>0</v>
      </c>
      <c r="S698" s="26">
        <v>0</v>
      </c>
      <c r="T698" s="26">
        <v>6000000</v>
      </c>
      <c r="U698" s="26">
        <v>5000000</v>
      </c>
      <c r="V698" s="26">
        <v>5000000</v>
      </c>
      <c r="W698" s="26">
        <v>5000000</v>
      </c>
      <c r="X698" s="26">
        <v>0</v>
      </c>
      <c r="Y698" s="26">
        <v>0</v>
      </c>
      <c r="Z698" s="26">
        <v>0</v>
      </c>
      <c r="AA698" s="26">
        <v>5000000</v>
      </c>
      <c r="AB698" s="26">
        <v>0</v>
      </c>
      <c r="AC698" s="26">
        <v>0</v>
      </c>
      <c r="AD698" s="26">
        <v>0</v>
      </c>
      <c r="AE698" s="26">
        <v>0</v>
      </c>
      <c r="AF698" s="26">
        <v>0</v>
      </c>
      <c r="AG698" s="26">
        <v>0</v>
      </c>
      <c r="AH698" s="26">
        <v>0</v>
      </c>
      <c r="AI698" s="26">
        <v>0</v>
      </c>
      <c r="AJ698" s="26">
        <v>0</v>
      </c>
      <c r="AK698" s="26">
        <v>0</v>
      </c>
      <c r="AL698" s="26">
        <v>0</v>
      </c>
      <c r="AM698" s="26">
        <v>0</v>
      </c>
      <c r="AN698" s="26">
        <v>0</v>
      </c>
      <c r="AO698" s="26">
        <v>0</v>
      </c>
      <c r="AP698" s="26">
        <v>0</v>
      </c>
      <c r="AQ698" s="26">
        <v>0</v>
      </c>
      <c r="AR698" s="26">
        <v>0</v>
      </c>
      <c r="AS698" s="26">
        <v>0</v>
      </c>
      <c r="AT698" s="26">
        <v>0</v>
      </c>
      <c r="AU698" s="26">
        <v>0</v>
      </c>
      <c r="AV698" s="26">
        <v>0</v>
      </c>
      <c r="AW698" s="26">
        <v>0</v>
      </c>
      <c r="AX698" s="26">
        <v>0</v>
      </c>
      <c r="AY698" s="26">
        <v>0</v>
      </c>
      <c r="AZ698" s="26">
        <v>0</v>
      </c>
      <c r="BA698" s="26">
        <v>0</v>
      </c>
      <c r="BB698" s="26">
        <v>0</v>
      </c>
      <c r="BC698" s="26">
        <v>0</v>
      </c>
      <c r="BD698" s="26">
        <v>0</v>
      </c>
      <c r="BE698" s="26">
        <v>0</v>
      </c>
      <c r="BF698" s="26">
        <v>0</v>
      </c>
      <c r="BG698" s="26">
        <v>0</v>
      </c>
      <c r="BH698" s="26">
        <v>0</v>
      </c>
      <c r="BI698" s="26">
        <v>0</v>
      </c>
      <c r="BJ698" s="26">
        <v>0</v>
      </c>
      <c r="BK698" s="26">
        <v>0</v>
      </c>
      <c r="BL698" s="26">
        <v>7710000</v>
      </c>
      <c r="BM698" s="26">
        <v>0</v>
      </c>
      <c r="BN698" s="26">
        <v>0</v>
      </c>
      <c r="BO698" s="26">
        <v>0</v>
      </c>
      <c r="BP698" s="26">
        <v>0</v>
      </c>
      <c r="BQ698" s="26"/>
      <c r="BR698" s="26"/>
      <c r="BS698" s="26"/>
      <c r="BT698" s="26"/>
      <c r="BV698" s="26">
        <f>'[2]51xx'!$BH$50</f>
        <v>0</v>
      </c>
      <c r="BW698" s="26">
        <f>'[2]51xx'!$BH$50</f>
        <v>0</v>
      </c>
      <c r="BX698" s="26">
        <f>'[2]51xx'!$BH$50</f>
        <v>0</v>
      </c>
      <c r="BY698" s="26">
        <f>'[2]51xx'!$BH$50</f>
        <v>0</v>
      </c>
      <c r="BZ698" s="26">
        <f>'[2]51xx'!$BH$50</f>
        <v>0</v>
      </c>
      <c r="CA698" s="26">
        <f>'[2]51xx'!$BH$50</f>
        <v>0</v>
      </c>
      <c r="CB698" s="26">
        <f>'[2]51xx'!$BH$50</f>
        <v>0</v>
      </c>
      <c r="CC698" s="26">
        <f>'[2]51xx'!$BH$50</f>
        <v>0</v>
      </c>
      <c r="CD698" s="26">
        <f>'[2]51xx'!$BH$50</f>
        <v>0</v>
      </c>
      <c r="CE698" s="26">
        <f>'[2]51xx'!$BH$50</f>
        <v>0</v>
      </c>
      <c r="CF698" s="26">
        <f>'[2]51xx'!$BH$50</f>
        <v>0</v>
      </c>
      <c r="CG698" s="26">
        <f>'[2]51xx'!$BH$50</f>
        <v>0</v>
      </c>
    </row>
    <row r="699" spans="1:85" hidden="1" outlineLevel="3" x14ac:dyDescent="0.25">
      <c r="A699" s="105" t="s">
        <v>1756</v>
      </c>
      <c r="B699" s="105">
        <f t="shared" si="123"/>
        <v>6</v>
      </c>
      <c r="C699" s="105" t="s">
        <v>1188</v>
      </c>
      <c r="D699" s="105" t="s">
        <v>1189</v>
      </c>
      <c r="E699" s="26">
        <f t="shared" si="118"/>
        <v>69282046</v>
      </c>
      <c r="F699" s="26">
        <f t="shared" si="119"/>
        <v>867707380</v>
      </c>
      <c r="G699" s="26">
        <f t="shared" si="120"/>
        <v>829502870</v>
      </c>
      <c r="H699" s="26">
        <f t="shared" si="121"/>
        <v>497722824</v>
      </c>
      <c r="I699" s="26">
        <f t="shared" si="116"/>
        <v>335140290</v>
      </c>
      <c r="J699" s="26">
        <f t="shared" si="117"/>
        <v>318891916</v>
      </c>
      <c r="K699" s="26">
        <f t="shared" si="122"/>
        <v>411917580.11999995</v>
      </c>
      <c r="L699" s="150">
        <f>(K699-H699)/H699</f>
        <v>-0.17239563817953435</v>
      </c>
      <c r="M699" s="26">
        <v>0</v>
      </c>
      <c r="N699" s="26">
        <v>0</v>
      </c>
      <c r="O699" s="26">
        <v>0</v>
      </c>
      <c r="P699" s="26">
        <v>1500000</v>
      </c>
      <c r="Q699" s="26">
        <v>0</v>
      </c>
      <c r="R699" s="26">
        <v>0</v>
      </c>
      <c r="S699" s="26">
        <v>0</v>
      </c>
      <c r="T699" s="26">
        <v>0</v>
      </c>
      <c r="U699" s="26">
        <v>0</v>
      </c>
      <c r="V699" s="26">
        <v>59950000</v>
      </c>
      <c r="W699" s="26">
        <v>0</v>
      </c>
      <c r="X699" s="26">
        <v>7832046</v>
      </c>
      <c r="Y699" s="26">
        <v>0</v>
      </c>
      <c r="Z699" s="26">
        <v>128487000</v>
      </c>
      <c r="AA699" s="26">
        <v>69243501</v>
      </c>
      <c r="AB699" s="26">
        <v>64237489</v>
      </c>
      <c r="AC699" s="26">
        <v>74237487</v>
      </c>
      <c r="AD699" s="26">
        <v>64237488</v>
      </c>
      <c r="AE699" s="26">
        <v>64237489</v>
      </c>
      <c r="AF699" s="26">
        <v>64237489</v>
      </c>
      <c r="AG699" s="26">
        <v>68299489</v>
      </c>
      <c r="AH699" s="26">
        <v>77777487</v>
      </c>
      <c r="AI699" s="26">
        <v>64237487</v>
      </c>
      <c r="AJ699" s="26">
        <v>128474974</v>
      </c>
      <c r="AK699" s="26">
        <v>88476993</v>
      </c>
      <c r="AL699" s="26">
        <v>124766208</v>
      </c>
      <c r="AM699" s="26">
        <v>73476993</v>
      </c>
      <c r="AN699" s="26">
        <v>73476993</v>
      </c>
      <c r="AO699" s="26">
        <v>73476993</v>
      </c>
      <c r="AP699" s="26">
        <v>110215490</v>
      </c>
      <c r="AQ699" s="26">
        <v>46061516</v>
      </c>
      <c r="AR699" s="26">
        <v>17692380</v>
      </c>
      <c r="AS699" s="26">
        <v>48561516</v>
      </c>
      <c r="AT699" s="26">
        <v>46906519</v>
      </c>
      <c r="AU699" s="26">
        <v>56729824</v>
      </c>
      <c r="AV699" s="26">
        <v>69661445</v>
      </c>
      <c r="AW699" s="26">
        <v>42417747</v>
      </c>
      <c r="AX699" s="26">
        <v>42417748</v>
      </c>
      <c r="AY699" s="26">
        <v>43109419</v>
      </c>
      <c r="AZ699" s="26">
        <v>42417747</v>
      </c>
      <c r="BA699" s="26">
        <v>35901837</v>
      </c>
      <c r="BB699" s="26">
        <v>61671848</v>
      </c>
      <c r="BC699" s="26">
        <v>33601972</v>
      </c>
      <c r="BD699" s="26">
        <v>33601972</v>
      </c>
      <c r="BE699" s="26">
        <v>42768712</v>
      </c>
      <c r="BF699" s="26">
        <v>34144612</v>
      </c>
      <c r="BG699" s="26">
        <v>34814112</v>
      </c>
      <c r="BH699" s="26">
        <v>50855098</v>
      </c>
      <c r="BI699" s="26">
        <v>38596772</v>
      </c>
      <c r="BJ699" s="26">
        <v>34349706</v>
      </c>
      <c r="BK699" s="26">
        <v>34193239</v>
      </c>
      <c r="BL699" s="26">
        <v>34369899</v>
      </c>
      <c r="BM699" s="26">
        <v>41737389</v>
      </c>
      <c r="BN699" s="26">
        <v>50637659</v>
      </c>
      <c r="BO699" s="26">
        <v>41764351</v>
      </c>
      <c r="BP699" s="26">
        <v>43242901</v>
      </c>
      <c r="BQ699" s="26"/>
      <c r="BR699" s="26"/>
      <c r="BS699" s="26"/>
      <c r="BT699" s="26"/>
      <c r="BV699" s="26">
        <f>'[2]51xx'!BH$54</f>
        <v>34237255.259999998</v>
      </c>
      <c r="BW699" s="26">
        <f>'[2]51xx'!BI$54</f>
        <v>34237255.259999998</v>
      </c>
      <c r="BX699" s="26">
        <f>'[2]51xx'!BJ$54</f>
        <v>34237255.259999998</v>
      </c>
      <c r="BY699" s="26">
        <f>'[2]51xx'!BK$54</f>
        <v>34237255.259999998</v>
      </c>
      <c r="BZ699" s="26">
        <f>'[2]51xx'!BL$54</f>
        <v>34237255.259999998</v>
      </c>
      <c r="CA699" s="26">
        <f>'[2]51xx'!BM$54</f>
        <v>54116474.759999998</v>
      </c>
      <c r="CB699" s="26">
        <f>'[2]51xx'!BN$54</f>
        <v>26285267.259999998</v>
      </c>
      <c r="CC699" s="26">
        <f>'[2]51xx'!BO$54</f>
        <v>26285267.259999998</v>
      </c>
      <c r="CD699" s="26">
        <f>'[2]51xx'!BP$54</f>
        <v>31285267.259999998</v>
      </c>
      <c r="CE699" s="26">
        <f>'[2]51xx'!BQ$54</f>
        <v>37285267.259999998</v>
      </c>
      <c r="CF699" s="26">
        <f>'[2]51xx'!BR$54</f>
        <v>26285267.259999998</v>
      </c>
      <c r="CG699" s="26">
        <f>'[2]51xx'!BS$54</f>
        <v>39188492.759999998</v>
      </c>
    </row>
    <row r="700" spans="1:85" hidden="1" outlineLevel="2" collapsed="1" x14ac:dyDescent="0.25">
      <c r="A700" s="103" t="s">
        <v>1756</v>
      </c>
      <c r="B700" s="103">
        <f t="shared" si="123"/>
        <v>4</v>
      </c>
      <c r="C700" s="103" t="s">
        <v>1190</v>
      </c>
      <c r="D700" s="103" t="s">
        <v>1191</v>
      </c>
      <c r="E700" s="104">
        <f t="shared" si="118"/>
        <v>430954080</v>
      </c>
      <c r="F700" s="104">
        <f t="shared" si="119"/>
        <v>148935776</v>
      </c>
      <c r="G700" s="104">
        <f t="shared" si="120"/>
        <v>149325098</v>
      </c>
      <c r="H700" s="104">
        <f t="shared" si="121"/>
        <v>169580007</v>
      </c>
      <c r="I700" s="104">
        <f t="shared" si="116"/>
        <v>107701030</v>
      </c>
      <c r="J700" s="104">
        <f t="shared" si="117"/>
        <v>119117875</v>
      </c>
      <c r="K700" s="104">
        <f t="shared" si="122"/>
        <v>179140000.00000003</v>
      </c>
      <c r="L700" s="150">
        <f t="shared" ref="L700:L709" si="126">(K700-H700)/H700</f>
        <v>5.6374528867663212E-2</v>
      </c>
      <c r="M700" s="104">
        <v>24424254</v>
      </c>
      <c r="N700" s="104">
        <v>27314939</v>
      </c>
      <c r="O700" s="104">
        <v>68504288</v>
      </c>
      <c r="P700" s="104">
        <v>23513806</v>
      </c>
      <c r="Q700" s="104">
        <v>44150670</v>
      </c>
      <c r="R700" s="104">
        <v>26213970</v>
      </c>
      <c r="S700" s="104">
        <v>29123621</v>
      </c>
      <c r="T700" s="104">
        <v>54041689</v>
      </c>
      <c r="U700" s="104">
        <v>28191648</v>
      </c>
      <c r="V700" s="104">
        <v>29770458</v>
      </c>
      <c r="W700" s="104">
        <v>10659736</v>
      </c>
      <c r="X700" s="104">
        <v>65045001</v>
      </c>
      <c r="Y700" s="104">
        <v>18725303</v>
      </c>
      <c r="Z700" s="104">
        <v>5137561</v>
      </c>
      <c r="AA700" s="104">
        <v>17437507</v>
      </c>
      <c r="AB700" s="104">
        <v>12984546</v>
      </c>
      <c r="AC700" s="104">
        <v>13795769</v>
      </c>
      <c r="AD700" s="104">
        <v>13110849</v>
      </c>
      <c r="AE700" s="104">
        <v>11967776</v>
      </c>
      <c r="AF700" s="104">
        <v>13161865</v>
      </c>
      <c r="AG700" s="104">
        <v>10784375</v>
      </c>
      <c r="AH700" s="104">
        <v>12730888</v>
      </c>
      <c r="AI700" s="104">
        <v>12099948</v>
      </c>
      <c r="AJ700" s="104">
        <v>6999389</v>
      </c>
      <c r="AK700" s="104">
        <v>12627567</v>
      </c>
      <c r="AL700" s="104">
        <v>14738051</v>
      </c>
      <c r="AM700" s="104">
        <v>15488879</v>
      </c>
      <c r="AN700" s="104">
        <v>10410683</v>
      </c>
      <c r="AO700" s="104">
        <v>13452165</v>
      </c>
      <c r="AP700" s="104">
        <v>12432913</v>
      </c>
      <c r="AQ700" s="104">
        <v>11960748</v>
      </c>
      <c r="AR700" s="104">
        <v>9293540</v>
      </c>
      <c r="AS700" s="104">
        <v>6494404</v>
      </c>
      <c r="AT700" s="104">
        <v>9207580</v>
      </c>
      <c r="AU700" s="104">
        <v>11502670</v>
      </c>
      <c r="AV700" s="104">
        <v>21715898</v>
      </c>
      <c r="AW700" s="104">
        <v>12614990</v>
      </c>
      <c r="AX700" s="104">
        <v>12355302</v>
      </c>
      <c r="AY700" s="104">
        <v>13180210</v>
      </c>
      <c r="AZ700" s="104">
        <v>10596458</v>
      </c>
      <c r="BA700" s="104">
        <v>12826086</v>
      </c>
      <c r="BB700" s="104">
        <v>20594216</v>
      </c>
      <c r="BC700" s="104">
        <v>13625352</v>
      </c>
      <c r="BD700" s="104">
        <v>11908416</v>
      </c>
      <c r="BE700" s="104">
        <v>14551931</v>
      </c>
      <c r="BF700" s="104">
        <v>13073814</v>
      </c>
      <c r="BG700" s="104">
        <v>15011677</v>
      </c>
      <c r="BH700" s="104">
        <v>19241555</v>
      </c>
      <c r="BI700" s="104">
        <v>14934604</v>
      </c>
      <c r="BJ700" s="104">
        <v>11355508</v>
      </c>
      <c r="BK700" s="104">
        <v>18490905</v>
      </c>
      <c r="BL700" s="104">
        <v>14123943</v>
      </c>
      <c r="BM700" s="104">
        <v>16880858</v>
      </c>
      <c r="BN700" s="104">
        <v>16812521</v>
      </c>
      <c r="BO700" s="104">
        <v>15360612</v>
      </c>
      <c r="BP700" s="104">
        <v>11158924</v>
      </c>
      <c r="BQ700" s="104"/>
      <c r="BR700" s="104"/>
      <c r="BS700" s="104"/>
      <c r="BT700" s="104"/>
      <c r="BU700" s="24" t="s">
        <v>2007</v>
      </c>
      <c r="BV700" s="144">
        <f t="shared" ref="BV700:CG700" si="127">SUM(BV701:BV707)</f>
        <v>14828333.333333334</v>
      </c>
      <c r="BW700" s="144">
        <f t="shared" si="127"/>
        <v>15028333.333333334</v>
      </c>
      <c r="BX700" s="144">
        <f t="shared" si="127"/>
        <v>14828333.333333334</v>
      </c>
      <c r="BY700" s="144">
        <f t="shared" si="127"/>
        <v>15028333.333333334</v>
      </c>
      <c r="BZ700" s="144">
        <f t="shared" si="127"/>
        <v>14828333.333333334</v>
      </c>
      <c r="CA700" s="144">
        <f t="shared" si="127"/>
        <v>15028333.333333334</v>
      </c>
      <c r="CB700" s="144">
        <f t="shared" si="127"/>
        <v>14828333.333333334</v>
      </c>
      <c r="CC700" s="144">
        <f t="shared" si="127"/>
        <v>15028333.333333334</v>
      </c>
      <c r="CD700" s="144">
        <f t="shared" si="127"/>
        <v>14828333.333333334</v>
      </c>
      <c r="CE700" s="144">
        <f t="shared" si="127"/>
        <v>15028333.333333334</v>
      </c>
      <c r="CF700" s="144">
        <f t="shared" si="127"/>
        <v>14828333.333333334</v>
      </c>
      <c r="CG700" s="144">
        <f t="shared" si="127"/>
        <v>15028333.333333334</v>
      </c>
    </row>
    <row r="701" spans="1:85" hidden="1" outlineLevel="3" x14ac:dyDescent="0.25">
      <c r="A701" s="105" t="s">
        <v>1756</v>
      </c>
      <c r="B701" s="105">
        <f t="shared" si="123"/>
        <v>6</v>
      </c>
      <c r="C701" s="105" t="s">
        <v>1192</v>
      </c>
      <c r="D701" s="105" t="s">
        <v>1193</v>
      </c>
      <c r="E701" s="26">
        <f t="shared" si="118"/>
        <v>244785000</v>
      </c>
      <c r="F701" s="26">
        <f t="shared" si="119"/>
        <v>2305000</v>
      </c>
      <c r="G701" s="26">
        <f t="shared" si="120"/>
        <v>12553000</v>
      </c>
      <c r="H701" s="26">
        <f t="shared" si="121"/>
        <v>12713000</v>
      </c>
      <c r="I701" s="26">
        <f t="shared" si="116"/>
        <v>10236000</v>
      </c>
      <c r="J701" s="26">
        <f t="shared" si="117"/>
        <v>888000</v>
      </c>
      <c r="K701" s="26">
        <f t="shared" si="122"/>
        <v>13440000</v>
      </c>
      <c r="L701" s="150">
        <f t="shared" si="126"/>
        <v>5.7185558090143945E-2</v>
      </c>
      <c r="M701" s="26">
        <v>15980000</v>
      </c>
      <c r="N701" s="26">
        <v>16406000</v>
      </c>
      <c r="O701" s="26">
        <v>28480000</v>
      </c>
      <c r="P701" s="26">
        <v>15714000</v>
      </c>
      <c r="Q701" s="26">
        <v>18400000</v>
      </c>
      <c r="R701" s="26">
        <v>17473000</v>
      </c>
      <c r="S701" s="26">
        <v>16346000</v>
      </c>
      <c r="T701" s="26">
        <v>29332000</v>
      </c>
      <c r="U701" s="26">
        <v>18506000</v>
      </c>
      <c r="V701" s="26">
        <v>21018000</v>
      </c>
      <c r="W701" s="26">
        <v>0</v>
      </c>
      <c r="X701" s="26">
        <v>47130000</v>
      </c>
      <c r="Y701" s="26">
        <v>8254113</v>
      </c>
      <c r="Z701" s="26">
        <v>201000</v>
      </c>
      <c r="AA701" s="26">
        <v>309000</v>
      </c>
      <c r="AB701" s="26">
        <v>157000</v>
      </c>
      <c r="AC701" s="26">
        <v>279000</v>
      </c>
      <c r="AD701" s="26">
        <v>138000</v>
      </c>
      <c r="AE701" s="26">
        <v>88000</v>
      </c>
      <c r="AF701" s="26">
        <v>116000</v>
      </c>
      <c r="AG701" s="26">
        <v>140000</v>
      </c>
      <c r="AH701" s="26">
        <v>170000</v>
      </c>
      <c r="AI701" s="26">
        <v>229000</v>
      </c>
      <c r="AJ701" s="26">
        <v>-7776113</v>
      </c>
      <c r="AK701" s="26">
        <v>1000</v>
      </c>
      <c r="AL701" s="26">
        <v>183000</v>
      </c>
      <c r="AM701" s="26">
        <v>148000</v>
      </c>
      <c r="AN701" s="26">
        <v>90000</v>
      </c>
      <c r="AO701" s="26">
        <v>407000</v>
      </c>
      <c r="AP701" s="26">
        <v>301000</v>
      </c>
      <c r="AQ701" s="26">
        <v>196000</v>
      </c>
      <c r="AR701" s="26">
        <v>583000</v>
      </c>
      <c r="AS701" s="26">
        <v>267000</v>
      </c>
      <c r="AT701" s="26">
        <v>153000</v>
      </c>
      <c r="AU701" s="26">
        <v>82000</v>
      </c>
      <c r="AV701" s="26">
        <v>10142000</v>
      </c>
      <c r="AW701" s="26">
        <v>166000</v>
      </c>
      <c r="AX701" s="26">
        <v>171000</v>
      </c>
      <c r="AY701" s="26">
        <v>184000</v>
      </c>
      <c r="AZ701" s="26">
        <v>117000</v>
      </c>
      <c r="BA701" s="26">
        <v>220000</v>
      </c>
      <c r="BB701" s="26">
        <v>7340000</v>
      </c>
      <c r="BC701" s="26">
        <v>1647000</v>
      </c>
      <c r="BD701" s="26">
        <v>391000</v>
      </c>
      <c r="BE701" s="26">
        <v>171000</v>
      </c>
      <c r="BF701" s="26">
        <v>1696000</v>
      </c>
      <c r="BG701" s="26">
        <v>344000</v>
      </c>
      <c r="BH701" s="26">
        <v>266000</v>
      </c>
      <c r="BI701" s="26">
        <v>164000</v>
      </c>
      <c r="BJ701" s="26">
        <v>143000</v>
      </c>
      <c r="BK701" s="26">
        <v>209000</v>
      </c>
      <c r="BL701" s="26">
        <v>182000</v>
      </c>
      <c r="BM701" s="26">
        <v>190000</v>
      </c>
      <c r="BN701" s="26">
        <v>0</v>
      </c>
      <c r="BO701" s="26">
        <v>0</v>
      </c>
      <c r="BP701" s="26">
        <v>0</v>
      </c>
      <c r="BQ701" s="26"/>
      <c r="BR701" s="26"/>
      <c r="BS701" s="26"/>
      <c r="BT701" s="26"/>
      <c r="BV701" s="26">
        <f>'[2]51xx'!BH70</f>
        <v>1120000</v>
      </c>
      <c r="BW701" s="26">
        <f>'[2]51xx'!BI70</f>
        <v>1120000</v>
      </c>
      <c r="BX701" s="26">
        <f>'[2]51xx'!BJ70</f>
        <v>1120000</v>
      </c>
      <c r="BY701" s="26">
        <f>'[2]51xx'!BK70</f>
        <v>1120000</v>
      </c>
      <c r="BZ701" s="26">
        <f>'[2]51xx'!BL70</f>
        <v>1120000</v>
      </c>
      <c r="CA701" s="26">
        <f>'[2]51xx'!BM70</f>
        <v>1120000</v>
      </c>
      <c r="CB701" s="26">
        <f>'[2]51xx'!BN70</f>
        <v>1120000</v>
      </c>
      <c r="CC701" s="26">
        <f>'[2]51xx'!BO70</f>
        <v>1120000</v>
      </c>
      <c r="CD701" s="26">
        <f>'[2]51xx'!BP70</f>
        <v>1120000</v>
      </c>
      <c r="CE701" s="26">
        <f>'[2]51xx'!BQ70</f>
        <v>1120000</v>
      </c>
      <c r="CF701" s="26">
        <f>'[2]51xx'!BR70</f>
        <v>1120000</v>
      </c>
      <c r="CG701" s="26">
        <f>'[2]51xx'!BS70</f>
        <v>1120000</v>
      </c>
    </row>
    <row r="702" spans="1:85" hidden="1" outlineLevel="3" x14ac:dyDescent="0.25">
      <c r="A702" s="105" t="s">
        <v>1757</v>
      </c>
      <c r="B702" s="105">
        <f t="shared" si="123"/>
        <v>6</v>
      </c>
      <c r="C702" s="105" t="s">
        <v>1727</v>
      </c>
      <c r="D702" s="105" t="s">
        <v>1194</v>
      </c>
      <c r="E702" s="114">
        <f t="shared" si="118"/>
        <v>124452177</v>
      </c>
      <c r="F702" s="114">
        <f t="shared" si="119"/>
        <v>145389351</v>
      </c>
      <c r="G702" s="114">
        <f t="shared" si="120"/>
        <v>136091385</v>
      </c>
      <c r="H702" s="26">
        <f t="shared" si="121"/>
        <v>156302764</v>
      </c>
      <c r="I702" s="26">
        <f t="shared" si="116"/>
        <v>97465030</v>
      </c>
      <c r="J702" s="26">
        <f t="shared" si="117"/>
        <v>116137209</v>
      </c>
      <c r="K702" s="26">
        <f t="shared" si="122"/>
        <v>164500000</v>
      </c>
      <c r="L702" s="150">
        <f t="shared" si="126"/>
        <v>5.2444600403867461E-2</v>
      </c>
      <c r="M702" s="26">
        <v>8444254</v>
      </c>
      <c r="N702" s="26">
        <v>10908939</v>
      </c>
      <c r="O702" s="26">
        <v>11922288</v>
      </c>
      <c r="P702" s="26">
        <v>7799806</v>
      </c>
      <c r="Q702" s="26">
        <v>9842670</v>
      </c>
      <c r="R702" s="26">
        <v>8740970</v>
      </c>
      <c r="S702" s="26">
        <v>12777621</v>
      </c>
      <c r="T702" s="26">
        <v>7002786</v>
      </c>
      <c r="U702" s="26">
        <v>9685648</v>
      </c>
      <c r="V702" s="26">
        <v>8752458</v>
      </c>
      <c r="W702" s="26">
        <v>10659736</v>
      </c>
      <c r="X702" s="26">
        <v>17915001</v>
      </c>
      <c r="Y702" s="26">
        <v>10471190</v>
      </c>
      <c r="Z702" s="26">
        <v>4936561</v>
      </c>
      <c r="AA702" s="26">
        <v>17128507</v>
      </c>
      <c r="AB702" s="26">
        <v>12758897</v>
      </c>
      <c r="AC702" s="26">
        <v>13516769</v>
      </c>
      <c r="AD702" s="26">
        <v>12972849</v>
      </c>
      <c r="AE702" s="26">
        <v>11879776</v>
      </c>
      <c r="AF702" s="26">
        <v>12765124</v>
      </c>
      <c r="AG702" s="26">
        <v>10713024</v>
      </c>
      <c r="AH702" s="26">
        <v>12176756</v>
      </c>
      <c r="AI702" s="26">
        <v>11870948</v>
      </c>
      <c r="AJ702" s="26">
        <v>14198950</v>
      </c>
      <c r="AK702" s="26">
        <v>12626567</v>
      </c>
      <c r="AL702" s="26">
        <v>14222094</v>
      </c>
      <c r="AM702" s="26">
        <v>15340879</v>
      </c>
      <c r="AN702" s="26">
        <v>10239905</v>
      </c>
      <c r="AO702" s="26">
        <v>13045165</v>
      </c>
      <c r="AP702" s="26">
        <v>11994149</v>
      </c>
      <c r="AQ702" s="26">
        <v>11764748</v>
      </c>
      <c r="AR702" s="26">
        <v>8633577</v>
      </c>
      <c r="AS702" s="26">
        <v>6227404</v>
      </c>
      <c r="AT702" s="26">
        <v>9007387</v>
      </c>
      <c r="AU702" s="26">
        <v>11420670</v>
      </c>
      <c r="AV702" s="26">
        <v>11568840</v>
      </c>
      <c r="AW702" s="26">
        <v>12448990</v>
      </c>
      <c r="AX702" s="26">
        <v>12184302</v>
      </c>
      <c r="AY702" s="26">
        <v>12996210</v>
      </c>
      <c r="AZ702" s="26">
        <v>10479458</v>
      </c>
      <c r="BA702" s="26">
        <v>12606086</v>
      </c>
      <c r="BB702" s="26">
        <v>13254216</v>
      </c>
      <c r="BC702" s="26">
        <v>11978352</v>
      </c>
      <c r="BD702" s="26">
        <v>11517416</v>
      </c>
      <c r="BE702" s="26">
        <v>14380931</v>
      </c>
      <c r="BF702" s="26">
        <v>11377814</v>
      </c>
      <c r="BG702" s="26">
        <v>14667677</v>
      </c>
      <c r="BH702" s="26">
        <v>18411312</v>
      </c>
      <c r="BI702" s="26">
        <v>14770604</v>
      </c>
      <c r="BJ702" s="26">
        <v>10817581</v>
      </c>
      <c r="BK702" s="26">
        <v>18281905</v>
      </c>
      <c r="BL702" s="26">
        <v>13941943</v>
      </c>
      <c r="BM702" s="26">
        <v>16250645</v>
      </c>
      <c r="BN702" s="26">
        <v>15554995</v>
      </c>
      <c r="BO702" s="26">
        <v>15360612</v>
      </c>
      <c r="BP702" s="26">
        <v>11158924</v>
      </c>
      <c r="BQ702" s="26"/>
      <c r="BR702" s="26"/>
      <c r="BS702" s="26"/>
      <c r="BT702" s="26"/>
      <c r="BU702" s="24" t="s">
        <v>2007</v>
      </c>
      <c r="BV702" s="26">
        <f>'[2]51xx'!BH71</f>
        <v>13708333.333333334</v>
      </c>
      <c r="BW702" s="26">
        <f>'[2]51xx'!BI71</f>
        <v>13708333.333333334</v>
      </c>
      <c r="BX702" s="26">
        <f>'[2]51xx'!BJ71</f>
        <v>13708333.333333334</v>
      </c>
      <c r="BY702" s="26">
        <f>'[2]51xx'!BK71</f>
        <v>13708333.333333334</v>
      </c>
      <c r="BZ702" s="26">
        <f>'[2]51xx'!BL71</f>
        <v>13708333.333333334</v>
      </c>
      <c r="CA702" s="26">
        <f>'[2]51xx'!BM71</f>
        <v>13708333.333333334</v>
      </c>
      <c r="CB702" s="26">
        <f>'[2]51xx'!BN71</f>
        <v>13708333.333333334</v>
      </c>
      <c r="CC702" s="26">
        <f>'[2]51xx'!BO71</f>
        <v>13708333.333333334</v>
      </c>
      <c r="CD702" s="26">
        <f>'[2]51xx'!BP71</f>
        <v>13708333.333333334</v>
      </c>
      <c r="CE702" s="26">
        <f>'[2]51xx'!BQ71</f>
        <v>13708333.333333334</v>
      </c>
      <c r="CF702" s="26">
        <f>'[2]51xx'!BR71</f>
        <v>13708333.333333334</v>
      </c>
      <c r="CG702" s="26">
        <f>'[2]51xx'!BS71</f>
        <v>13708333.333333334</v>
      </c>
    </row>
    <row r="703" spans="1:85" hidden="1" outlineLevel="3" x14ac:dyDescent="0.25">
      <c r="A703" s="105" t="s">
        <v>1756</v>
      </c>
      <c r="B703" s="105">
        <f t="shared" si="123"/>
        <v>6</v>
      </c>
      <c r="C703" s="105" t="s">
        <v>1195</v>
      </c>
      <c r="D703" s="105" t="s">
        <v>1196</v>
      </c>
      <c r="E703" s="26">
        <f t="shared" si="118"/>
        <v>28102000</v>
      </c>
      <c r="F703" s="26">
        <f t="shared" si="119"/>
        <v>0</v>
      </c>
      <c r="G703" s="26">
        <f t="shared" si="120"/>
        <v>0</v>
      </c>
      <c r="H703" s="26">
        <f t="shared" si="121"/>
        <v>0</v>
      </c>
      <c r="I703" s="26">
        <f t="shared" si="116"/>
        <v>0</v>
      </c>
      <c r="J703" s="26">
        <f t="shared" si="117"/>
        <v>0</v>
      </c>
      <c r="K703" s="26">
        <f t="shared" si="122"/>
        <v>0</v>
      </c>
      <c r="L703" s="150" t="e">
        <f t="shared" si="126"/>
        <v>#DIV/0!</v>
      </c>
      <c r="M703" s="26">
        <v>0</v>
      </c>
      <c r="N703" s="26">
        <v>0</v>
      </c>
      <c r="O703" s="26">
        <v>28102000</v>
      </c>
      <c r="P703" s="26">
        <v>0</v>
      </c>
      <c r="Q703" s="26">
        <v>0</v>
      </c>
      <c r="R703" s="26">
        <v>0</v>
      </c>
      <c r="S703" s="26">
        <v>0</v>
      </c>
      <c r="T703" s="26">
        <v>0</v>
      </c>
      <c r="U703" s="26">
        <v>0</v>
      </c>
      <c r="V703" s="26">
        <v>0</v>
      </c>
      <c r="W703" s="26">
        <v>0</v>
      </c>
      <c r="X703" s="26">
        <v>0</v>
      </c>
      <c r="Y703" s="26">
        <v>0</v>
      </c>
      <c r="Z703" s="26">
        <v>0</v>
      </c>
      <c r="AA703" s="26">
        <v>0</v>
      </c>
      <c r="AB703" s="26">
        <v>0</v>
      </c>
      <c r="AC703" s="26">
        <v>0</v>
      </c>
      <c r="AD703" s="26">
        <v>0</v>
      </c>
      <c r="AE703" s="26">
        <v>0</v>
      </c>
      <c r="AF703" s="26">
        <v>0</v>
      </c>
      <c r="AG703" s="26">
        <v>0</v>
      </c>
      <c r="AH703" s="26">
        <v>0</v>
      </c>
      <c r="AI703" s="26">
        <v>0</v>
      </c>
      <c r="AJ703" s="26">
        <v>0</v>
      </c>
      <c r="AK703" s="26">
        <v>0</v>
      </c>
      <c r="AL703" s="26">
        <v>0</v>
      </c>
      <c r="AM703" s="26">
        <v>0</v>
      </c>
      <c r="AN703" s="26">
        <v>0</v>
      </c>
      <c r="AO703" s="26">
        <v>0</v>
      </c>
      <c r="AP703" s="26">
        <v>0</v>
      </c>
      <c r="AQ703" s="26">
        <v>0</v>
      </c>
      <c r="AR703" s="26">
        <v>0</v>
      </c>
      <c r="AS703" s="26">
        <v>0</v>
      </c>
      <c r="AT703" s="26">
        <v>0</v>
      </c>
      <c r="AU703" s="26">
        <v>0</v>
      </c>
      <c r="AV703" s="26">
        <v>0</v>
      </c>
      <c r="AW703" s="26">
        <v>0</v>
      </c>
      <c r="AX703" s="26">
        <v>0</v>
      </c>
      <c r="AY703" s="26">
        <v>0</v>
      </c>
      <c r="AZ703" s="26">
        <v>0</v>
      </c>
      <c r="BA703" s="26">
        <v>0</v>
      </c>
      <c r="BB703" s="26">
        <v>0</v>
      </c>
      <c r="BC703" s="26">
        <v>0</v>
      </c>
      <c r="BD703" s="26">
        <v>0</v>
      </c>
      <c r="BE703" s="26">
        <v>0</v>
      </c>
      <c r="BF703" s="26">
        <v>0</v>
      </c>
      <c r="BG703" s="26">
        <v>0</v>
      </c>
      <c r="BH703" s="26">
        <v>0</v>
      </c>
      <c r="BI703" s="26">
        <v>0</v>
      </c>
      <c r="BJ703" s="26">
        <v>0</v>
      </c>
      <c r="BK703" s="26">
        <v>0</v>
      </c>
      <c r="BL703" s="26">
        <v>0</v>
      </c>
      <c r="BM703" s="26">
        <v>0</v>
      </c>
      <c r="BN703" s="26">
        <v>0</v>
      </c>
      <c r="BO703" s="26">
        <v>0</v>
      </c>
      <c r="BP703" s="26">
        <v>0</v>
      </c>
      <c r="BQ703" s="26"/>
      <c r="BR703" s="26"/>
      <c r="BS703" s="26"/>
      <c r="BT703" s="26"/>
      <c r="BV703" s="26">
        <f>'[2]51xx'!BH72</f>
        <v>0</v>
      </c>
      <c r="BW703" s="26">
        <f>'[2]51xx'!BI72</f>
        <v>0</v>
      </c>
      <c r="BX703" s="26">
        <f>'[2]51xx'!BJ72</f>
        <v>0</v>
      </c>
      <c r="BY703" s="26">
        <f>'[2]51xx'!BK72</f>
        <v>0</v>
      </c>
      <c r="BZ703" s="26">
        <f>'[2]51xx'!BL72</f>
        <v>0</v>
      </c>
      <c r="CA703" s="26">
        <f>'[2]51xx'!BM72</f>
        <v>0</v>
      </c>
      <c r="CB703" s="26">
        <f>'[2]51xx'!BN72</f>
        <v>0</v>
      </c>
      <c r="CC703" s="26">
        <f>'[2]51xx'!BO72</f>
        <v>0</v>
      </c>
      <c r="CD703" s="26">
        <f>'[2]51xx'!BP72</f>
        <v>0</v>
      </c>
      <c r="CE703" s="26">
        <f>'[2]51xx'!BQ72</f>
        <v>0</v>
      </c>
      <c r="CF703" s="26">
        <f>'[2]51xx'!BR72</f>
        <v>0</v>
      </c>
      <c r="CG703" s="26">
        <f>'[2]51xx'!BS72</f>
        <v>0</v>
      </c>
    </row>
    <row r="704" spans="1:85" hidden="1" outlineLevel="3" x14ac:dyDescent="0.25">
      <c r="A704" s="105" t="s">
        <v>1756</v>
      </c>
      <c r="B704" s="105">
        <f t="shared" si="123"/>
        <v>6</v>
      </c>
      <c r="C704" s="105" t="s">
        <v>1197</v>
      </c>
      <c r="D704" s="105" t="s">
        <v>1198</v>
      </c>
      <c r="E704" s="26">
        <f t="shared" si="118"/>
        <v>0</v>
      </c>
      <c r="F704" s="26">
        <f t="shared" si="119"/>
        <v>0</v>
      </c>
      <c r="G704" s="26">
        <f t="shared" si="120"/>
        <v>0</v>
      </c>
      <c r="H704" s="26">
        <f t="shared" si="121"/>
        <v>0</v>
      </c>
      <c r="I704" s="26">
        <f t="shared" si="116"/>
        <v>0</v>
      </c>
      <c r="J704" s="26">
        <f t="shared" si="117"/>
        <v>0</v>
      </c>
      <c r="K704" s="26">
        <f t="shared" si="122"/>
        <v>0</v>
      </c>
      <c r="L704" s="150" t="e">
        <f t="shared" si="126"/>
        <v>#DIV/0!</v>
      </c>
      <c r="M704" s="26">
        <v>0</v>
      </c>
      <c r="N704" s="26">
        <v>0</v>
      </c>
      <c r="O704" s="26">
        <v>0</v>
      </c>
      <c r="P704" s="26">
        <v>0</v>
      </c>
      <c r="Q704" s="26">
        <v>0</v>
      </c>
      <c r="R704" s="26">
        <v>0</v>
      </c>
      <c r="S704" s="26">
        <v>0</v>
      </c>
      <c r="T704" s="26">
        <v>0</v>
      </c>
      <c r="U704" s="26">
        <v>0</v>
      </c>
      <c r="V704" s="26">
        <v>0</v>
      </c>
      <c r="W704" s="26">
        <v>0</v>
      </c>
      <c r="X704" s="26">
        <v>0</v>
      </c>
      <c r="Y704" s="26">
        <v>0</v>
      </c>
      <c r="Z704" s="26">
        <v>0</v>
      </c>
      <c r="AA704" s="26">
        <v>0</v>
      </c>
      <c r="AB704" s="26">
        <v>0</v>
      </c>
      <c r="AC704" s="26">
        <v>0</v>
      </c>
      <c r="AD704" s="26">
        <v>0</v>
      </c>
      <c r="AE704" s="26">
        <v>0</v>
      </c>
      <c r="AF704" s="26">
        <v>0</v>
      </c>
      <c r="AG704" s="26">
        <v>0</v>
      </c>
      <c r="AH704" s="26">
        <v>0</v>
      </c>
      <c r="AI704" s="26">
        <v>0</v>
      </c>
      <c r="AJ704" s="26">
        <v>0</v>
      </c>
      <c r="AK704" s="26">
        <v>0</v>
      </c>
      <c r="AL704" s="26">
        <v>0</v>
      </c>
      <c r="AM704" s="26">
        <v>0</v>
      </c>
      <c r="AN704" s="26">
        <v>0</v>
      </c>
      <c r="AO704" s="26">
        <v>0</v>
      </c>
      <c r="AP704" s="26">
        <v>0</v>
      </c>
      <c r="AQ704" s="26">
        <v>0</v>
      </c>
      <c r="AR704" s="26">
        <v>0</v>
      </c>
      <c r="AS704" s="26">
        <v>0</v>
      </c>
      <c r="AT704" s="26">
        <v>0</v>
      </c>
      <c r="AU704" s="26">
        <v>0</v>
      </c>
      <c r="AV704" s="26">
        <v>0</v>
      </c>
      <c r="AW704" s="26">
        <v>0</v>
      </c>
      <c r="AX704" s="26">
        <v>0</v>
      </c>
      <c r="AY704" s="26">
        <v>0</v>
      </c>
      <c r="AZ704" s="26">
        <v>0</v>
      </c>
      <c r="BA704" s="26">
        <v>0</v>
      </c>
      <c r="BB704" s="26">
        <v>0</v>
      </c>
      <c r="BC704" s="26">
        <v>0</v>
      </c>
      <c r="BD704" s="26">
        <v>0</v>
      </c>
      <c r="BE704" s="26">
        <v>0</v>
      </c>
      <c r="BF704" s="26">
        <v>0</v>
      </c>
      <c r="BG704" s="26">
        <v>0</v>
      </c>
      <c r="BH704" s="26">
        <v>0</v>
      </c>
      <c r="BI704" s="26">
        <v>0</v>
      </c>
      <c r="BJ704" s="26">
        <v>0</v>
      </c>
      <c r="BK704" s="26">
        <v>0</v>
      </c>
      <c r="BL704" s="26">
        <v>0</v>
      </c>
      <c r="BM704" s="26">
        <v>0</v>
      </c>
      <c r="BN704" s="26">
        <v>0</v>
      </c>
      <c r="BO704" s="26">
        <v>0</v>
      </c>
      <c r="BP704" s="26">
        <v>0</v>
      </c>
      <c r="BQ704" s="26"/>
      <c r="BR704" s="26"/>
      <c r="BS704" s="26"/>
      <c r="BT704" s="26"/>
      <c r="BV704" s="26">
        <f>'[2]51xx'!BH73</f>
        <v>0</v>
      </c>
      <c r="BW704" s="26">
        <f>'[2]51xx'!BI73</f>
        <v>0</v>
      </c>
      <c r="BX704" s="26">
        <f>'[2]51xx'!BJ73</f>
        <v>0</v>
      </c>
      <c r="BY704" s="26">
        <f>'[2]51xx'!BK73</f>
        <v>0</v>
      </c>
      <c r="BZ704" s="26">
        <f>'[2]51xx'!BL73</f>
        <v>0</v>
      </c>
      <c r="CA704" s="26">
        <f>'[2]51xx'!BM73</f>
        <v>0</v>
      </c>
      <c r="CB704" s="26">
        <f>'[2]51xx'!BN73</f>
        <v>0</v>
      </c>
      <c r="CC704" s="26">
        <f>'[2]51xx'!BO73</f>
        <v>0</v>
      </c>
      <c r="CD704" s="26">
        <f>'[2]51xx'!BP73</f>
        <v>0</v>
      </c>
      <c r="CE704" s="26">
        <f>'[2]51xx'!BQ73</f>
        <v>0</v>
      </c>
      <c r="CF704" s="26">
        <f>'[2]51xx'!BR73</f>
        <v>0</v>
      </c>
      <c r="CG704" s="26">
        <f>'[2]51xx'!BS73</f>
        <v>0</v>
      </c>
    </row>
    <row r="705" spans="1:85" hidden="1" outlineLevel="3" x14ac:dyDescent="0.25">
      <c r="A705" s="105" t="s">
        <v>1756</v>
      </c>
      <c r="B705" s="105">
        <f t="shared" si="123"/>
        <v>6</v>
      </c>
      <c r="C705" s="105" t="s">
        <v>1199</v>
      </c>
      <c r="D705" s="105" t="s">
        <v>1200</v>
      </c>
      <c r="E705" s="26">
        <f t="shared" si="118"/>
        <v>0</v>
      </c>
      <c r="F705" s="26">
        <f t="shared" si="119"/>
        <v>0</v>
      </c>
      <c r="G705" s="26">
        <f t="shared" si="120"/>
        <v>0</v>
      </c>
      <c r="H705" s="26">
        <f t="shared" si="121"/>
        <v>0</v>
      </c>
      <c r="I705" s="26">
        <f t="shared" si="116"/>
        <v>0</v>
      </c>
      <c r="J705" s="26">
        <f t="shared" si="117"/>
        <v>0</v>
      </c>
      <c r="K705" s="26">
        <f t="shared" si="122"/>
        <v>0</v>
      </c>
      <c r="L705" s="150" t="e">
        <f t="shared" si="126"/>
        <v>#DIV/0!</v>
      </c>
      <c r="M705" s="26">
        <v>0</v>
      </c>
      <c r="N705" s="26">
        <v>0</v>
      </c>
      <c r="O705" s="26">
        <v>0</v>
      </c>
      <c r="P705" s="26">
        <v>0</v>
      </c>
      <c r="Q705" s="26">
        <v>0</v>
      </c>
      <c r="R705" s="26">
        <v>0</v>
      </c>
      <c r="S705" s="26">
        <v>0</v>
      </c>
      <c r="T705" s="26">
        <v>0</v>
      </c>
      <c r="U705" s="26">
        <v>0</v>
      </c>
      <c r="V705" s="26">
        <v>0</v>
      </c>
      <c r="W705" s="26">
        <v>0</v>
      </c>
      <c r="X705" s="26">
        <v>0</v>
      </c>
      <c r="Y705" s="26">
        <v>0</v>
      </c>
      <c r="Z705" s="26">
        <v>0</v>
      </c>
      <c r="AA705" s="26">
        <v>0</v>
      </c>
      <c r="AB705" s="26">
        <v>0</v>
      </c>
      <c r="AC705" s="26">
        <v>0</v>
      </c>
      <c r="AD705" s="26">
        <v>0</v>
      </c>
      <c r="AE705" s="26">
        <v>0</v>
      </c>
      <c r="AF705" s="26">
        <v>0</v>
      </c>
      <c r="AG705" s="26">
        <v>0</v>
      </c>
      <c r="AH705" s="26">
        <v>0</v>
      </c>
      <c r="AI705" s="26">
        <v>0</v>
      </c>
      <c r="AJ705" s="26">
        <v>0</v>
      </c>
      <c r="AK705" s="26">
        <v>0</v>
      </c>
      <c r="AL705" s="26">
        <v>0</v>
      </c>
      <c r="AM705" s="26">
        <v>0</v>
      </c>
      <c r="AN705" s="26">
        <v>0</v>
      </c>
      <c r="AO705" s="26">
        <v>0</v>
      </c>
      <c r="AP705" s="26">
        <v>0</v>
      </c>
      <c r="AQ705" s="26">
        <v>0</v>
      </c>
      <c r="AR705" s="26">
        <v>0</v>
      </c>
      <c r="AS705" s="26">
        <v>0</v>
      </c>
      <c r="AT705" s="26">
        <v>0</v>
      </c>
      <c r="AU705" s="26">
        <v>0</v>
      </c>
      <c r="AV705" s="26">
        <v>0</v>
      </c>
      <c r="AW705" s="26">
        <v>0</v>
      </c>
      <c r="AX705" s="26">
        <v>0</v>
      </c>
      <c r="AY705" s="26">
        <v>0</v>
      </c>
      <c r="AZ705" s="26">
        <v>0</v>
      </c>
      <c r="BA705" s="26">
        <v>0</v>
      </c>
      <c r="BB705" s="26">
        <v>0</v>
      </c>
      <c r="BC705" s="26">
        <v>0</v>
      </c>
      <c r="BD705" s="26">
        <v>0</v>
      </c>
      <c r="BE705" s="26">
        <v>0</v>
      </c>
      <c r="BF705" s="26">
        <v>0</v>
      </c>
      <c r="BG705" s="26">
        <v>0</v>
      </c>
      <c r="BH705" s="26">
        <v>0</v>
      </c>
      <c r="BI705" s="26">
        <v>0</v>
      </c>
      <c r="BJ705" s="26">
        <v>0</v>
      </c>
      <c r="BK705" s="26">
        <v>0</v>
      </c>
      <c r="BL705" s="26">
        <v>0</v>
      </c>
      <c r="BM705" s="26">
        <v>0</v>
      </c>
      <c r="BN705" s="26">
        <v>0</v>
      </c>
      <c r="BO705" s="26">
        <v>0</v>
      </c>
      <c r="BP705" s="26">
        <v>0</v>
      </c>
      <c r="BQ705" s="26"/>
      <c r="BR705" s="26"/>
      <c r="BS705" s="26"/>
      <c r="BT705" s="26"/>
      <c r="BV705" s="26">
        <f>'[2]51xx'!BH74</f>
        <v>0</v>
      </c>
      <c r="BW705" s="26">
        <f>'[2]51xx'!BI74</f>
        <v>0</v>
      </c>
      <c r="BX705" s="26">
        <f>'[2]51xx'!BJ74</f>
        <v>0</v>
      </c>
      <c r="BY705" s="26">
        <f>'[2]51xx'!BK74</f>
        <v>0</v>
      </c>
      <c r="BZ705" s="26">
        <f>'[2]51xx'!BL74</f>
        <v>0</v>
      </c>
      <c r="CA705" s="26">
        <f>'[2]51xx'!BM74</f>
        <v>0</v>
      </c>
      <c r="CB705" s="26">
        <f>'[2]51xx'!BN74</f>
        <v>0</v>
      </c>
      <c r="CC705" s="26">
        <f>'[2]51xx'!BO74</f>
        <v>0</v>
      </c>
      <c r="CD705" s="26">
        <f>'[2]51xx'!BP74</f>
        <v>0</v>
      </c>
      <c r="CE705" s="26">
        <f>'[2]51xx'!BQ74</f>
        <v>0</v>
      </c>
      <c r="CF705" s="26">
        <f>'[2]51xx'!BR74</f>
        <v>0</v>
      </c>
      <c r="CG705" s="26">
        <f>'[2]51xx'!BS74</f>
        <v>0</v>
      </c>
    </row>
    <row r="706" spans="1:85" hidden="1" outlineLevel="3" x14ac:dyDescent="0.25">
      <c r="A706" s="105" t="s">
        <v>1756</v>
      </c>
      <c r="B706" s="105">
        <f t="shared" si="123"/>
        <v>6</v>
      </c>
      <c r="C706" s="105" t="s">
        <v>1201</v>
      </c>
      <c r="D706" s="105" t="s">
        <v>768</v>
      </c>
      <c r="E706" s="26">
        <f t="shared" si="118"/>
        <v>0</v>
      </c>
      <c r="F706" s="26">
        <f t="shared" si="119"/>
        <v>1241425</v>
      </c>
      <c r="G706" s="26">
        <f t="shared" si="120"/>
        <v>680713</v>
      </c>
      <c r="H706" s="26">
        <f t="shared" si="121"/>
        <v>564243</v>
      </c>
      <c r="I706" s="26">
        <f t="shared" si="116"/>
        <v>0</v>
      </c>
      <c r="J706" s="26">
        <f t="shared" si="117"/>
        <v>2092666</v>
      </c>
      <c r="K706" s="26">
        <f t="shared" si="122"/>
        <v>1200000</v>
      </c>
      <c r="L706" s="150">
        <f t="shared" si="126"/>
        <v>1.1267432648699232</v>
      </c>
      <c r="M706" s="26">
        <v>0</v>
      </c>
      <c r="N706" s="26">
        <v>0</v>
      </c>
      <c r="O706" s="26">
        <v>0</v>
      </c>
      <c r="P706" s="26">
        <v>0</v>
      </c>
      <c r="Q706" s="26">
        <v>0</v>
      </c>
      <c r="R706" s="26">
        <v>0</v>
      </c>
      <c r="S706" s="26">
        <v>0</v>
      </c>
      <c r="T706" s="26">
        <v>0</v>
      </c>
      <c r="U706" s="26">
        <v>0</v>
      </c>
      <c r="V706" s="26">
        <v>0</v>
      </c>
      <c r="W706" s="26">
        <v>0</v>
      </c>
      <c r="X706" s="26">
        <v>0</v>
      </c>
      <c r="Y706" s="26">
        <v>0</v>
      </c>
      <c r="Z706" s="26">
        <v>0</v>
      </c>
      <c r="AA706" s="26">
        <v>0</v>
      </c>
      <c r="AB706" s="26">
        <v>0</v>
      </c>
      <c r="AC706" s="26">
        <v>0</v>
      </c>
      <c r="AD706" s="26">
        <v>0</v>
      </c>
      <c r="AE706" s="26">
        <v>0</v>
      </c>
      <c r="AF706" s="26">
        <v>280741</v>
      </c>
      <c r="AG706" s="26">
        <v>0</v>
      </c>
      <c r="AH706" s="26">
        <v>384132</v>
      </c>
      <c r="AI706" s="26">
        <v>0</v>
      </c>
      <c r="AJ706" s="26">
        <v>576552</v>
      </c>
      <c r="AK706" s="26">
        <v>0</v>
      </c>
      <c r="AL706" s="26">
        <v>332957</v>
      </c>
      <c r="AM706" s="26">
        <v>0</v>
      </c>
      <c r="AN706" s="26">
        <v>80778</v>
      </c>
      <c r="AO706" s="26">
        <v>0</v>
      </c>
      <c r="AP706" s="26">
        <v>137764</v>
      </c>
      <c r="AQ706" s="26">
        <v>0</v>
      </c>
      <c r="AR706" s="26">
        <v>76963</v>
      </c>
      <c r="AS706" s="26">
        <v>0</v>
      </c>
      <c r="AT706" s="26">
        <v>47193</v>
      </c>
      <c r="AU706" s="26">
        <v>0</v>
      </c>
      <c r="AV706" s="26">
        <v>5058</v>
      </c>
      <c r="AW706" s="26">
        <v>0</v>
      </c>
      <c r="AX706" s="26">
        <v>0</v>
      </c>
      <c r="AY706" s="26">
        <v>0</v>
      </c>
      <c r="AZ706" s="26">
        <v>0</v>
      </c>
      <c r="BA706" s="26">
        <v>0</v>
      </c>
      <c r="BB706" s="26">
        <v>0</v>
      </c>
      <c r="BC706" s="26">
        <v>0</v>
      </c>
      <c r="BD706" s="26">
        <v>0</v>
      </c>
      <c r="BE706" s="26">
        <v>0</v>
      </c>
      <c r="BF706" s="26">
        <v>0</v>
      </c>
      <c r="BG706" s="26">
        <v>0</v>
      </c>
      <c r="BH706" s="26">
        <v>564243</v>
      </c>
      <c r="BI706" s="26">
        <v>0</v>
      </c>
      <c r="BJ706" s="26">
        <v>394927</v>
      </c>
      <c r="BK706" s="26">
        <v>0</v>
      </c>
      <c r="BL706" s="26">
        <v>0</v>
      </c>
      <c r="BM706" s="26">
        <v>440213</v>
      </c>
      <c r="BN706" s="26">
        <v>1257526</v>
      </c>
      <c r="BO706" s="26">
        <v>0</v>
      </c>
      <c r="BP706" s="26">
        <v>0</v>
      </c>
      <c r="BQ706" s="26"/>
      <c r="BR706" s="26"/>
      <c r="BS706" s="26"/>
      <c r="BT706" s="26"/>
      <c r="BV706" s="26">
        <f>'[2]51xx'!BH75</f>
        <v>0</v>
      </c>
      <c r="BW706" s="26">
        <v>200000</v>
      </c>
      <c r="BX706" s="26">
        <f>'[2]51xx'!BJ75</f>
        <v>0</v>
      </c>
      <c r="BY706" s="26">
        <v>200000</v>
      </c>
      <c r="BZ706" s="26">
        <f>'[2]51xx'!BL75</f>
        <v>0</v>
      </c>
      <c r="CA706" s="26">
        <v>200000</v>
      </c>
      <c r="CB706" s="26">
        <f>'[2]51xx'!BN75</f>
        <v>0</v>
      </c>
      <c r="CC706" s="26">
        <v>200000</v>
      </c>
      <c r="CD706" s="26">
        <f>'[2]51xx'!BP75</f>
        <v>0</v>
      </c>
      <c r="CE706" s="26">
        <v>200000</v>
      </c>
      <c r="CF706" s="26">
        <f>'[2]51xx'!BR75</f>
        <v>0</v>
      </c>
      <c r="CG706" s="26">
        <v>200000</v>
      </c>
    </row>
    <row r="707" spans="1:85" hidden="1" outlineLevel="3" x14ac:dyDescent="0.25">
      <c r="A707" s="105" t="s">
        <v>1756</v>
      </c>
      <c r="B707" s="105">
        <f t="shared" si="123"/>
        <v>6</v>
      </c>
      <c r="C707" s="105" t="s">
        <v>1202</v>
      </c>
      <c r="D707" s="105" t="s">
        <v>222</v>
      </c>
      <c r="E707" s="26">
        <f t="shared" si="118"/>
        <v>33614903</v>
      </c>
      <c r="F707" s="26">
        <f t="shared" si="119"/>
        <v>0</v>
      </c>
      <c r="G707" s="26">
        <f t="shared" si="120"/>
        <v>0</v>
      </c>
      <c r="H707" s="26">
        <f t="shared" si="121"/>
        <v>0</v>
      </c>
      <c r="I707" s="26">
        <f t="shared" si="116"/>
        <v>0</v>
      </c>
      <c r="J707" s="26">
        <f t="shared" si="117"/>
        <v>0</v>
      </c>
      <c r="K707" s="26">
        <f t="shared" si="122"/>
        <v>0</v>
      </c>
      <c r="L707" s="150" t="e">
        <f t="shared" si="126"/>
        <v>#DIV/0!</v>
      </c>
      <c r="M707" s="26">
        <v>0</v>
      </c>
      <c r="N707" s="26">
        <v>0</v>
      </c>
      <c r="O707" s="26">
        <v>0</v>
      </c>
      <c r="P707" s="26">
        <v>0</v>
      </c>
      <c r="Q707" s="26">
        <v>15908000</v>
      </c>
      <c r="R707" s="26">
        <v>0</v>
      </c>
      <c r="S707" s="26">
        <v>0</v>
      </c>
      <c r="T707" s="26">
        <v>17706903</v>
      </c>
      <c r="U707" s="26">
        <v>0</v>
      </c>
      <c r="V707" s="26">
        <v>0</v>
      </c>
      <c r="W707" s="26">
        <v>0</v>
      </c>
      <c r="X707" s="26">
        <v>0</v>
      </c>
      <c r="Y707" s="26">
        <v>0</v>
      </c>
      <c r="Z707" s="26">
        <v>0</v>
      </c>
      <c r="AA707" s="26">
        <v>0</v>
      </c>
      <c r="AB707" s="26">
        <v>68649</v>
      </c>
      <c r="AC707" s="26">
        <v>0</v>
      </c>
      <c r="AD707" s="26">
        <v>0</v>
      </c>
      <c r="AE707" s="26">
        <v>0</v>
      </c>
      <c r="AF707" s="26">
        <v>0</v>
      </c>
      <c r="AG707" s="26">
        <v>-68649</v>
      </c>
      <c r="AH707" s="26">
        <v>0</v>
      </c>
      <c r="AI707" s="26">
        <v>0</v>
      </c>
      <c r="AJ707" s="26">
        <v>0</v>
      </c>
      <c r="AK707" s="26">
        <v>0</v>
      </c>
      <c r="AL707" s="26">
        <v>0</v>
      </c>
      <c r="AM707" s="26">
        <v>0</v>
      </c>
      <c r="AN707" s="26">
        <v>0</v>
      </c>
      <c r="AO707" s="26">
        <v>0</v>
      </c>
      <c r="AP707" s="26">
        <v>0</v>
      </c>
      <c r="AQ707" s="26">
        <v>0</v>
      </c>
      <c r="AR707" s="26">
        <v>0</v>
      </c>
      <c r="AS707" s="26">
        <v>0</v>
      </c>
      <c r="AT707" s="26">
        <v>0</v>
      </c>
      <c r="AU707" s="26">
        <v>0</v>
      </c>
      <c r="AV707" s="26">
        <v>0</v>
      </c>
      <c r="AW707" s="26">
        <v>0</v>
      </c>
      <c r="AX707" s="26">
        <v>0</v>
      </c>
      <c r="AY707" s="26">
        <v>0</v>
      </c>
      <c r="AZ707" s="26">
        <v>0</v>
      </c>
      <c r="BA707" s="26">
        <v>0</v>
      </c>
      <c r="BB707" s="26">
        <v>0</v>
      </c>
      <c r="BC707" s="26">
        <v>0</v>
      </c>
      <c r="BD707" s="26">
        <v>0</v>
      </c>
      <c r="BE707" s="26">
        <v>0</v>
      </c>
      <c r="BF707" s="26">
        <v>0</v>
      </c>
      <c r="BG707" s="26">
        <v>0</v>
      </c>
      <c r="BH707" s="26">
        <v>0</v>
      </c>
      <c r="BI707" s="26">
        <v>0</v>
      </c>
      <c r="BJ707" s="26">
        <v>0</v>
      </c>
      <c r="BK707" s="26">
        <v>0</v>
      </c>
      <c r="BL707" s="26">
        <v>0</v>
      </c>
      <c r="BM707" s="26">
        <v>0</v>
      </c>
      <c r="BN707" s="26">
        <v>0</v>
      </c>
      <c r="BO707" s="26">
        <v>0</v>
      </c>
      <c r="BP707" s="26">
        <v>0</v>
      </c>
      <c r="BQ707" s="26"/>
      <c r="BR707" s="26"/>
      <c r="BS707" s="26"/>
      <c r="BT707" s="26"/>
      <c r="BV707" s="26">
        <f>'[2]51xx'!BH76</f>
        <v>0</v>
      </c>
      <c r="BW707" s="26">
        <f>'[2]51xx'!BI76</f>
        <v>0</v>
      </c>
      <c r="BX707" s="26">
        <f>'[2]51xx'!BJ76</f>
        <v>0</v>
      </c>
      <c r="BY707" s="26">
        <f>'[2]51xx'!BK76</f>
        <v>0</v>
      </c>
      <c r="BZ707" s="26">
        <f>'[2]51xx'!BL76</f>
        <v>0</v>
      </c>
      <c r="CA707" s="26">
        <f>'[2]51xx'!BM76</f>
        <v>0</v>
      </c>
      <c r="CB707" s="26">
        <f>'[2]51xx'!BN76</f>
        <v>0</v>
      </c>
      <c r="CC707" s="26">
        <f>'[2]51xx'!BO76</f>
        <v>0</v>
      </c>
      <c r="CD707" s="26">
        <f>'[2]51xx'!BP76</f>
        <v>0</v>
      </c>
      <c r="CE707" s="26">
        <f>'[2]51xx'!BQ76</f>
        <v>0</v>
      </c>
      <c r="CF707" s="26">
        <f>'[2]51xx'!BR76</f>
        <v>0</v>
      </c>
      <c r="CG707" s="26">
        <f>'[2]51xx'!BS76</f>
        <v>0</v>
      </c>
    </row>
    <row r="708" spans="1:85" hidden="1" outlineLevel="2" collapsed="1" x14ac:dyDescent="0.25">
      <c r="A708" s="103" t="s">
        <v>1756</v>
      </c>
      <c r="B708" s="103">
        <f t="shared" si="123"/>
        <v>4</v>
      </c>
      <c r="C708" s="103" t="s">
        <v>1203</v>
      </c>
      <c r="D708" s="103" t="s">
        <v>649</v>
      </c>
      <c r="E708" s="104">
        <f t="shared" si="118"/>
        <v>416840475</v>
      </c>
      <c r="F708" s="104">
        <f t="shared" si="119"/>
        <v>523483945</v>
      </c>
      <c r="G708" s="104">
        <f t="shared" si="120"/>
        <v>539817572</v>
      </c>
      <c r="H708" s="104">
        <f t="shared" si="121"/>
        <v>570405166</v>
      </c>
      <c r="I708" s="104">
        <f t="shared" si="116"/>
        <v>377650450</v>
      </c>
      <c r="J708" s="104">
        <f t="shared" si="117"/>
        <v>392069644</v>
      </c>
      <c r="K708" s="104">
        <f t="shared" si="122"/>
        <v>595448422.44599998</v>
      </c>
      <c r="L708" s="150">
        <f t="shared" si="126"/>
        <v>4.3904329656789927E-2</v>
      </c>
      <c r="M708" s="104">
        <v>3151177</v>
      </c>
      <c r="N708" s="104">
        <v>2960164</v>
      </c>
      <c r="O708" s="104">
        <v>2725552</v>
      </c>
      <c r="P708" s="104">
        <v>2503926</v>
      </c>
      <c r="Q708" s="104">
        <v>2271601</v>
      </c>
      <c r="R708" s="104">
        <v>2128055</v>
      </c>
      <c r="S708" s="104">
        <v>0</v>
      </c>
      <c r="T708" s="104">
        <v>0</v>
      </c>
      <c r="U708" s="104">
        <v>0</v>
      </c>
      <c r="V708" s="104">
        <v>0</v>
      </c>
      <c r="W708" s="104">
        <v>320000000</v>
      </c>
      <c r="X708" s="104">
        <v>81100000</v>
      </c>
      <c r="Y708" s="104">
        <v>40523945</v>
      </c>
      <c r="Z708" s="104">
        <v>40000000</v>
      </c>
      <c r="AA708" s="104">
        <v>0</v>
      </c>
      <c r="AB708" s="104">
        <v>82928000</v>
      </c>
      <c r="AC708" s="104">
        <v>0</v>
      </c>
      <c r="AD708" s="104">
        <v>86848000</v>
      </c>
      <c r="AE708" s="104">
        <v>600000</v>
      </c>
      <c r="AF708" s="104">
        <v>83488000</v>
      </c>
      <c r="AG708" s="104">
        <v>560000</v>
      </c>
      <c r="AH708" s="104">
        <v>83488000</v>
      </c>
      <c r="AI708" s="104">
        <v>560000</v>
      </c>
      <c r="AJ708" s="104">
        <v>104488000</v>
      </c>
      <c r="AK708" s="104">
        <v>560000</v>
      </c>
      <c r="AL708" s="104">
        <v>83576000</v>
      </c>
      <c r="AM708" s="104">
        <v>1244434</v>
      </c>
      <c r="AN708" s="104">
        <v>90106226</v>
      </c>
      <c r="AO708" s="104">
        <v>45355114</v>
      </c>
      <c r="AP708" s="104">
        <v>45355114</v>
      </c>
      <c r="AQ708" s="104">
        <v>45355114</v>
      </c>
      <c r="AR708" s="104">
        <v>45355114</v>
      </c>
      <c r="AS708" s="104">
        <v>45355114</v>
      </c>
      <c r="AT708" s="104">
        <v>45355114</v>
      </c>
      <c r="AU708" s="104">
        <v>45735114</v>
      </c>
      <c r="AV708" s="104">
        <v>46465114</v>
      </c>
      <c r="AW708" s="104">
        <v>45255114</v>
      </c>
      <c r="AX708" s="104">
        <v>45339114</v>
      </c>
      <c r="AY708" s="104">
        <v>45297114</v>
      </c>
      <c r="AZ708" s="104">
        <v>45297114</v>
      </c>
      <c r="BA708" s="104">
        <v>52933882</v>
      </c>
      <c r="BB708" s="104">
        <v>47842704</v>
      </c>
      <c r="BC708" s="104">
        <v>47842704</v>
      </c>
      <c r="BD708" s="104">
        <v>47842704</v>
      </c>
      <c r="BE708" s="104">
        <v>47842704</v>
      </c>
      <c r="BF708" s="104">
        <v>49192704</v>
      </c>
      <c r="BG708" s="104">
        <v>47842704</v>
      </c>
      <c r="BH708" s="104">
        <v>47876604</v>
      </c>
      <c r="BI708" s="104">
        <v>47914604</v>
      </c>
      <c r="BJ708" s="104">
        <v>47914604</v>
      </c>
      <c r="BK708" s="104">
        <v>49829406</v>
      </c>
      <c r="BL708" s="104">
        <v>49829406</v>
      </c>
      <c r="BM708" s="104">
        <v>49145406</v>
      </c>
      <c r="BN708" s="104">
        <v>49145406</v>
      </c>
      <c r="BO708" s="104">
        <v>49145406</v>
      </c>
      <c r="BP708" s="104">
        <v>49145406</v>
      </c>
      <c r="BQ708" s="104"/>
      <c r="BR708" s="104"/>
      <c r="BS708" s="104"/>
      <c r="BT708" s="104"/>
      <c r="BU708" s="24" t="s">
        <v>2007</v>
      </c>
      <c r="BV708" s="144">
        <f t="shared" ref="BV708:CG708" si="128">SUM(BV709:BV713)</f>
        <v>48001604</v>
      </c>
      <c r="BW708" s="144">
        <f t="shared" si="128"/>
        <v>48001604</v>
      </c>
      <c r="BX708" s="144">
        <f t="shared" si="128"/>
        <v>49942828.593599997</v>
      </c>
      <c r="BY708" s="144">
        <f t="shared" si="128"/>
        <v>49942828.593599997</v>
      </c>
      <c r="BZ708" s="144">
        <f t="shared" si="128"/>
        <v>49942828.593599997</v>
      </c>
      <c r="CA708" s="144">
        <f t="shared" si="128"/>
        <v>49942828.593599997</v>
      </c>
      <c r="CB708" s="144">
        <f t="shared" si="128"/>
        <v>49942828.593599997</v>
      </c>
      <c r="CC708" s="144">
        <f t="shared" si="128"/>
        <v>49942828.593599997</v>
      </c>
      <c r="CD708" s="144">
        <f t="shared" si="128"/>
        <v>49942828.593599997</v>
      </c>
      <c r="CE708" s="144">
        <f t="shared" si="128"/>
        <v>49942828.593599997</v>
      </c>
      <c r="CF708" s="144">
        <f t="shared" si="128"/>
        <v>49942828.593599997</v>
      </c>
      <c r="CG708" s="144">
        <f t="shared" si="128"/>
        <v>49959757.103599995</v>
      </c>
    </row>
    <row r="709" spans="1:85" hidden="1" outlineLevel="3" x14ac:dyDescent="0.25">
      <c r="A709" s="105" t="s">
        <v>1756</v>
      </c>
      <c r="B709" s="105">
        <f t="shared" si="123"/>
        <v>6</v>
      </c>
      <c r="C709" s="105" t="s">
        <v>1204</v>
      </c>
      <c r="D709" s="105" t="s">
        <v>433</v>
      </c>
      <c r="E709" s="26">
        <f t="shared" si="118"/>
        <v>415740475</v>
      </c>
      <c r="F709" s="26">
        <f t="shared" si="119"/>
        <v>503483945</v>
      </c>
      <c r="G709" s="26">
        <f t="shared" si="120"/>
        <v>538227572</v>
      </c>
      <c r="H709" s="26">
        <f t="shared" si="121"/>
        <v>569055166</v>
      </c>
      <c r="I709" s="26">
        <f t="shared" si="116"/>
        <v>377650450</v>
      </c>
      <c r="J709" s="26">
        <f t="shared" si="117"/>
        <v>392069644</v>
      </c>
      <c r="K709" s="26">
        <f t="shared" si="122"/>
        <v>593948422.44599998</v>
      </c>
      <c r="L709" s="150">
        <f t="shared" si="126"/>
        <v>4.3744891415325414E-2</v>
      </c>
      <c r="M709" s="26">
        <v>3151177</v>
      </c>
      <c r="N709" s="26">
        <v>2960164</v>
      </c>
      <c r="O709" s="26">
        <v>2725552</v>
      </c>
      <c r="P709" s="26">
        <v>2503926</v>
      </c>
      <c r="Q709" s="26">
        <v>2271601</v>
      </c>
      <c r="R709" s="26">
        <v>2128055</v>
      </c>
      <c r="S709" s="26">
        <v>0</v>
      </c>
      <c r="T709" s="26">
        <v>0</v>
      </c>
      <c r="U709" s="26">
        <v>0</v>
      </c>
      <c r="V709" s="26">
        <v>0</v>
      </c>
      <c r="W709" s="26">
        <v>320000000</v>
      </c>
      <c r="X709" s="26">
        <v>80000000</v>
      </c>
      <c r="Y709" s="26">
        <v>40523945</v>
      </c>
      <c r="Z709" s="26">
        <v>40000000</v>
      </c>
      <c r="AA709" s="26">
        <v>0</v>
      </c>
      <c r="AB709" s="26">
        <v>82928000</v>
      </c>
      <c r="AC709" s="26">
        <v>0</v>
      </c>
      <c r="AD709" s="26">
        <v>86848000</v>
      </c>
      <c r="AE709" s="26">
        <v>600000</v>
      </c>
      <c r="AF709" s="26">
        <v>83488000</v>
      </c>
      <c r="AG709" s="26">
        <v>560000</v>
      </c>
      <c r="AH709" s="26">
        <v>83488000</v>
      </c>
      <c r="AI709" s="26">
        <v>560000</v>
      </c>
      <c r="AJ709" s="26">
        <v>84488000</v>
      </c>
      <c r="AK709" s="26">
        <v>560000</v>
      </c>
      <c r="AL709" s="26">
        <v>83576000</v>
      </c>
      <c r="AM709" s="26">
        <v>1244434</v>
      </c>
      <c r="AN709" s="26">
        <v>90106226</v>
      </c>
      <c r="AO709" s="26">
        <v>45355114</v>
      </c>
      <c r="AP709" s="26">
        <v>45355114</v>
      </c>
      <c r="AQ709" s="26">
        <v>45355114</v>
      </c>
      <c r="AR709" s="26">
        <v>45355114</v>
      </c>
      <c r="AS709" s="26">
        <v>45355114</v>
      </c>
      <c r="AT709" s="26">
        <v>45355114</v>
      </c>
      <c r="AU709" s="26">
        <v>45735114</v>
      </c>
      <c r="AV709" s="26">
        <v>44875114</v>
      </c>
      <c r="AW709" s="26">
        <v>45255114</v>
      </c>
      <c r="AX709" s="26">
        <v>45339114</v>
      </c>
      <c r="AY709" s="26">
        <v>45297114</v>
      </c>
      <c r="AZ709" s="26">
        <v>45297114</v>
      </c>
      <c r="BA709" s="26">
        <v>52933882</v>
      </c>
      <c r="BB709" s="26">
        <v>47842704</v>
      </c>
      <c r="BC709" s="26">
        <v>47842704</v>
      </c>
      <c r="BD709" s="26">
        <v>47842704</v>
      </c>
      <c r="BE709" s="26">
        <v>47842704</v>
      </c>
      <c r="BF709" s="26">
        <v>47842704</v>
      </c>
      <c r="BG709" s="26">
        <v>47842704</v>
      </c>
      <c r="BH709" s="26">
        <v>47876604</v>
      </c>
      <c r="BI709" s="26">
        <v>47914604</v>
      </c>
      <c r="BJ709" s="26">
        <v>47914604</v>
      </c>
      <c r="BK709" s="26">
        <v>49829406</v>
      </c>
      <c r="BL709" s="26">
        <v>49829406</v>
      </c>
      <c r="BM709" s="26">
        <v>49145406</v>
      </c>
      <c r="BN709" s="26">
        <v>49145406</v>
      </c>
      <c r="BO709" s="26">
        <v>49145406</v>
      </c>
      <c r="BP709" s="26">
        <v>49145406</v>
      </c>
      <c r="BQ709" s="26"/>
      <c r="BR709" s="26"/>
      <c r="BS709" s="26"/>
      <c r="BT709" s="26"/>
      <c r="BV709" s="26">
        <f>'[2]51xx'!BH$78</f>
        <v>47876604</v>
      </c>
      <c r="BW709" s="26">
        <f>'[2]51xx'!BI$78</f>
        <v>47876604</v>
      </c>
      <c r="BX709" s="26">
        <f>'[2]51xx'!BJ$78</f>
        <v>49817828.593599997</v>
      </c>
      <c r="BY709" s="26">
        <f>'[2]51xx'!BK$78</f>
        <v>49817828.593599997</v>
      </c>
      <c r="BZ709" s="26">
        <f>'[2]51xx'!BL$78</f>
        <v>49817828.593599997</v>
      </c>
      <c r="CA709" s="26">
        <f>'[2]51xx'!BM$78</f>
        <v>49817828.593599997</v>
      </c>
      <c r="CB709" s="26">
        <f>'[2]51xx'!BN$78</f>
        <v>49817828.593599997</v>
      </c>
      <c r="CC709" s="26">
        <f>'[2]51xx'!BO$78</f>
        <v>49817828.593599997</v>
      </c>
      <c r="CD709" s="26">
        <f>'[2]51xx'!BP$78</f>
        <v>49817828.593599997</v>
      </c>
      <c r="CE709" s="26">
        <f>'[2]51xx'!BQ$78</f>
        <v>49817828.593599997</v>
      </c>
      <c r="CF709" s="26">
        <f>'[2]51xx'!BR$78</f>
        <v>49817828.593599997</v>
      </c>
      <c r="CG709" s="26">
        <f>'[2]51xx'!BS$78</f>
        <v>49834757.103599995</v>
      </c>
    </row>
    <row r="710" spans="1:85" hidden="1" outlineLevel="3" x14ac:dyDescent="0.25">
      <c r="A710" s="105" t="s">
        <v>1756</v>
      </c>
      <c r="B710" s="105">
        <f t="shared" si="123"/>
        <v>6</v>
      </c>
      <c r="C710" s="105" t="s">
        <v>1205</v>
      </c>
      <c r="D710" s="105" t="s">
        <v>1206</v>
      </c>
      <c r="E710" s="26">
        <f t="shared" si="118"/>
        <v>0</v>
      </c>
      <c r="F710" s="26">
        <f t="shared" si="119"/>
        <v>0</v>
      </c>
      <c r="G710" s="26">
        <f t="shared" si="120"/>
        <v>0</v>
      </c>
      <c r="H710" s="26">
        <f t="shared" si="121"/>
        <v>0</v>
      </c>
      <c r="I710" s="26">
        <f t="shared" si="116"/>
        <v>0</v>
      </c>
      <c r="J710" s="26">
        <f t="shared" si="117"/>
        <v>0</v>
      </c>
      <c r="K710" s="26">
        <f t="shared" si="122"/>
        <v>0</v>
      </c>
      <c r="L710" s="150"/>
      <c r="M710" s="26">
        <v>0</v>
      </c>
      <c r="N710" s="26">
        <v>0</v>
      </c>
      <c r="O710" s="26">
        <v>0</v>
      </c>
      <c r="P710" s="26">
        <v>0</v>
      </c>
      <c r="Q710" s="26">
        <v>0</v>
      </c>
      <c r="R710" s="26">
        <v>0</v>
      </c>
      <c r="S710" s="26">
        <v>0</v>
      </c>
      <c r="T710" s="26">
        <v>0</v>
      </c>
      <c r="U710" s="26">
        <v>0</v>
      </c>
      <c r="V710" s="26">
        <v>0</v>
      </c>
      <c r="W710" s="26">
        <v>0</v>
      </c>
      <c r="X710" s="26">
        <v>0</v>
      </c>
      <c r="Y710" s="26">
        <v>0</v>
      </c>
      <c r="Z710" s="26">
        <v>0</v>
      </c>
      <c r="AA710" s="26">
        <v>0</v>
      </c>
      <c r="AB710" s="26">
        <v>0</v>
      </c>
      <c r="AC710" s="26">
        <v>0</v>
      </c>
      <c r="AD710" s="26">
        <v>0</v>
      </c>
      <c r="AE710" s="26">
        <v>0</v>
      </c>
      <c r="AF710" s="26">
        <v>0</v>
      </c>
      <c r="AG710" s="26">
        <v>0</v>
      </c>
      <c r="AH710" s="26">
        <v>0</v>
      </c>
      <c r="AI710" s="26">
        <v>0</v>
      </c>
      <c r="AJ710" s="26">
        <v>0</v>
      </c>
      <c r="AK710" s="26">
        <v>0</v>
      </c>
      <c r="AL710" s="26">
        <v>0</v>
      </c>
      <c r="AM710" s="26">
        <v>0</v>
      </c>
      <c r="AN710" s="26">
        <v>0</v>
      </c>
      <c r="AO710" s="26">
        <v>0</v>
      </c>
      <c r="AP710" s="26">
        <v>0</v>
      </c>
      <c r="AQ710" s="26">
        <v>0</v>
      </c>
      <c r="AR710" s="26">
        <v>0</v>
      </c>
      <c r="AS710" s="26">
        <v>0</v>
      </c>
      <c r="AT710" s="26">
        <v>0</v>
      </c>
      <c r="AU710" s="26">
        <v>0</v>
      </c>
      <c r="AV710" s="26">
        <v>0</v>
      </c>
      <c r="AW710" s="26">
        <v>0</v>
      </c>
      <c r="AX710" s="26">
        <v>0</v>
      </c>
      <c r="AY710" s="26">
        <v>0</v>
      </c>
      <c r="AZ710" s="26">
        <v>0</v>
      </c>
      <c r="BA710" s="26">
        <v>0</v>
      </c>
      <c r="BB710" s="26">
        <v>0</v>
      </c>
      <c r="BC710" s="26">
        <v>0</v>
      </c>
      <c r="BD710" s="26">
        <v>0</v>
      </c>
      <c r="BE710" s="26">
        <v>0</v>
      </c>
      <c r="BF710" s="26">
        <v>0</v>
      </c>
      <c r="BG710" s="26">
        <v>0</v>
      </c>
      <c r="BH710" s="26">
        <v>0</v>
      </c>
      <c r="BI710" s="26">
        <v>0</v>
      </c>
      <c r="BJ710" s="26">
        <v>0</v>
      </c>
      <c r="BK710" s="26">
        <v>0</v>
      </c>
      <c r="BL710" s="26">
        <v>0</v>
      </c>
      <c r="BM710" s="26">
        <v>0</v>
      </c>
      <c r="BN710" s="26">
        <v>0</v>
      </c>
      <c r="BO710" s="26">
        <v>0</v>
      </c>
      <c r="BP710" s="26">
        <v>0</v>
      </c>
      <c r="BQ710" s="26"/>
      <c r="BR710" s="26"/>
      <c r="BS710" s="26"/>
      <c r="BT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</row>
    <row r="711" spans="1:85" hidden="1" outlineLevel="3" x14ac:dyDescent="0.25">
      <c r="A711" s="105" t="s">
        <v>1756</v>
      </c>
      <c r="B711" s="105">
        <f t="shared" si="123"/>
        <v>6</v>
      </c>
      <c r="C711" s="105" t="s">
        <v>1207</v>
      </c>
      <c r="D711" s="105" t="s">
        <v>451</v>
      </c>
      <c r="E711" s="26">
        <f t="shared" si="118"/>
        <v>0</v>
      </c>
      <c r="F711" s="26">
        <f t="shared" si="119"/>
        <v>0</v>
      </c>
      <c r="G711" s="26">
        <f t="shared" si="120"/>
        <v>0</v>
      </c>
      <c r="H711" s="26">
        <f t="shared" si="121"/>
        <v>0</v>
      </c>
      <c r="I711" s="26">
        <f t="shared" si="116"/>
        <v>0</v>
      </c>
      <c r="J711" s="26">
        <f t="shared" si="117"/>
        <v>0</v>
      </c>
      <c r="K711" s="26">
        <f t="shared" si="122"/>
        <v>0</v>
      </c>
      <c r="L711" s="150"/>
      <c r="M711" s="26">
        <v>0</v>
      </c>
      <c r="N711" s="26">
        <v>0</v>
      </c>
      <c r="O711" s="26">
        <v>0</v>
      </c>
      <c r="P711" s="26">
        <v>0</v>
      </c>
      <c r="Q711" s="26">
        <v>0</v>
      </c>
      <c r="R711" s="26">
        <v>0</v>
      </c>
      <c r="S711" s="26">
        <v>0</v>
      </c>
      <c r="T711" s="26">
        <v>0</v>
      </c>
      <c r="U711" s="26">
        <v>0</v>
      </c>
      <c r="V711" s="26">
        <v>0</v>
      </c>
      <c r="W711" s="26">
        <v>0</v>
      </c>
      <c r="X711" s="26">
        <v>0</v>
      </c>
      <c r="Y711" s="26">
        <v>0</v>
      </c>
      <c r="Z711" s="26">
        <v>0</v>
      </c>
      <c r="AA711" s="26">
        <v>0</v>
      </c>
      <c r="AB711" s="26">
        <v>0</v>
      </c>
      <c r="AC711" s="26">
        <v>0</v>
      </c>
      <c r="AD711" s="26">
        <v>0</v>
      </c>
      <c r="AE711" s="26">
        <v>0</v>
      </c>
      <c r="AF711" s="26">
        <v>0</v>
      </c>
      <c r="AG711" s="26">
        <v>0</v>
      </c>
      <c r="AH711" s="26">
        <v>0</v>
      </c>
      <c r="AI711" s="26">
        <v>0</v>
      </c>
      <c r="AJ711" s="26">
        <v>0</v>
      </c>
      <c r="AK711" s="26">
        <v>0</v>
      </c>
      <c r="AL711" s="26">
        <v>0</v>
      </c>
      <c r="AM711" s="26">
        <v>0</v>
      </c>
      <c r="AN711" s="26">
        <v>0</v>
      </c>
      <c r="AO711" s="26">
        <v>0</v>
      </c>
      <c r="AP711" s="26">
        <v>0</v>
      </c>
      <c r="AQ711" s="26">
        <v>0</v>
      </c>
      <c r="AR711" s="26">
        <v>0</v>
      </c>
      <c r="AS711" s="26">
        <v>0</v>
      </c>
      <c r="AT711" s="26">
        <v>0</v>
      </c>
      <c r="AU711" s="26">
        <v>0</v>
      </c>
      <c r="AV711" s="26">
        <v>0</v>
      </c>
      <c r="AW711" s="26">
        <v>0</v>
      </c>
      <c r="AX711" s="26">
        <v>0</v>
      </c>
      <c r="AY711" s="26">
        <v>0</v>
      </c>
      <c r="AZ711" s="26">
        <v>0</v>
      </c>
      <c r="BA711" s="26">
        <v>0</v>
      </c>
      <c r="BB711" s="26">
        <v>0</v>
      </c>
      <c r="BC711" s="26">
        <v>0</v>
      </c>
      <c r="BD711" s="26">
        <v>0</v>
      </c>
      <c r="BE711" s="26">
        <v>0</v>
      </c>
      <c r="BF711" s="26">
        <v>0</v>
      </c>
      <c r="BG711" s="26">
        <v>0</v>
      </c>
      <c r="BH711" s="26">
        <v>0</v>
      </c>
      <c r="BI711" s="26">
        <v>0</v>
      </c>
      <c r="BJ711" s="26">
        <v>0</v>
      </c>
      <c r="BK711" s="26">
        <v>0</v>
      </c>
      <c r="BL711" s="26">
        <v>0</v>
      </c>
      <c r="BM711" s="26">
        <v>0</v>
      </c>
      <c r="BN711" s="26">
        <v>0</v>
      </c>
      <c r="BO711" s="26">
        <v>0</v>
      </c>
      <c r="BP711" s="26">
        <v>0</v>
      </c>
      <c r="BQ711" s="26"/>
      <c r="BR711" s="26"/>
      <c r="BS711" s="26"/>
      <c r="BT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</row>
    <row r="712" spans="1:85" hidden="1" outlineLevel="3" x14ac:dyDescent="0.25">
      <c r="A712" s="105" t="s">
        <v>1756</v>
      </c>
      <c r="B712" s="105">
        <f t="shared" si="123"/>
        <v>6</v>
      </c>
      <c r="C712" s="105" t="s">
        <v>1208</v>
      </c>
      <c r="D712" s="105" t="s">
        <v>1209</v>
      </c>
      <c r="E712" s="26">
        <f t="shared" si="118"/>
        <v>1100000</v>
      </c>
      <c r="F712" s="26">
        <f t="shared" si="119"/>
        <v>0</v>
      </c>
      <c r="G712" s="26">
        <f t="shared" si="120"/>
        <v>0</v>
      </c>
      <c r="H712" s="26">
        <f t="shared" si="121"/>
        <v>0</v>
      </c>
      <c r="I712" s="26">
        <f t="shared" si="116"/>
        <v>0</v>
      </c>
      <c r="J712" s="26">
        <f t="shared" si="117"/>
        <v>0</v>
      </c>
      <c r="K712" s="26">
        <f t="shared" si="122"/>
        <v>0</v>
      </c>
      <c r="L712" s="150"/>
      <c r="M712" s="26">
        <v>0</v>
      </c>
      <c r="N712" s="26">
        <v>0</v>
      </c>
      <c r="O712" s="26">
        <v>0</v>
      </c>
      <c r="P712" s="26">
        <v>0</v>
      </c>
      <c r="Q712" s="26">
        <v>0</v>
      </c>
      <c r="R712" s="26">
        <v>0</v>
      </c>
      <c r="S712" s="26">
        <v>0</v>
      </c>
      <c r="T712" s="26">
        <v>0</v>
      </c>
      <c r="U712" s="26">
        <v>0</v>
      </c>
      <c r="V712" s="26">
        <v>0</v>
      </c>
      <c r="W712" s="26">
        <v>0</v>
      </c>
      <c r="X712" s="26">
        <v>1100000</v>
      </c>
      <c r="Y712" s="26">
        <v>0</v>
      </c>
      <c r="Z712" s="26">
        <v>0</v>
      </c>
      <c r="AA712" s="26">
        <v>0</v>
      </c>
      <c r="AB712" s="26">
        <v>0</v>
      </c>
      <c r="AC712" s="26">
        <v>0</v>
      </c>
      <c r="AD712" s="26">
        <v>0</v>
      </c>
      <c r="AE712" s="26">
        <v>0</v>
      </c>
      <c r="AF712" s="26">
        <v>0</v>
      </c>
      <c r="AG712" s="26">
        <v>0</v>
      </c>
      <c r="AH712" s="26">
        <v>0</v>
      </c>
      <c r="AI712" s="26">
        <v>0</v>
      </c>
      <c r="AJ712" s="26">
        <v>0</v>
      </c>
      <c r="AK712" s="26">
        <v>0</v>
      </c>
      <c r="AL712" s="26">
        <v>0</v>
      </c>
      <c r="AM712" s="26">
        <v>0</v>
      </c>
      <c r="AN712" s="26">
        <v>0</v>
      </c>
      <c r="AO712" s="26">
        <v>0</v>
      </c>
      <c r="AP712" s="26">
        <v>0</v>
      </c>
      <c r="AQ712" s="26">
        <v>0</v>
      </c>
      <c r="AR712" s="26">
        <v>0</v>
      </c>
      <c r="AS712" s="26">
        <v>0</v>
      </c>
      <c r="AT712" s="26">
        <v>0</v>
      </c>
      <c r="AU712" s="26">
        <v>0</v>
      </c>
      <c r="AV712" s="26">
        <v>0</v>
      </c>
      <c r="AW712" s="26">
        <v>0</v>
      </c>
      <c r="AX712" s="26">
        <v>0</v>
      </c>
      <c r="AY712" s="26">
        <v>0</v>
      </c>
      <c r="AZ712" s="26">
        <v>0</v>
      </c>
      <c r="BA712" s="26">
        <v>0</v>
      </c>
      <c r="BB712" s="26">
        <v>0</v>
      </c>
      <c r="BC712" s="26">
        <v>0</v>
      </c>
      <c r="BD712" s="26">
        <v>0</v>
      </c>
      <c r="BE712" s="26">
        <v>0</v>
      </c>
      <c r="BF712" s="26">
        <v>0</v>
      </c>
      <c r="BG712" s="26">
        <v>0</v>
      </c>
      <c r="BH712" s="26">
        <v>0</v>
      </c>
      <c r="BI712" s="26">
        <v>0</v>
      </c>
      <c r="BJ712" s="26">
        <v>0</v>
      </c>
      <c r="BK712" s="26">
        <v>0</v>
      </c>
      <c r="BL712" s="26">
        <v>0</v>
      </c>
      <c r="BM712" s="26">
        <v>0</v>
      </c>
      <c r="BN712" s="26">
        <v>0</v>
      </c>
      <c r="BO712" s="26">
        <v>0</v>
      </c>
      <c r="BP712" s="26">
        <v>0</v>
      </c>
      <c r="BQ712" s="26"/>
      <c r="BR712" s="26"/>
      <c r="BS712" s="26"/>
      <c r="BT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</row>
    <row r="713" spans="1:85" hidden="1" outlineLevel="3" x14ac:dyDescent="0.25">
      <c r="A713" s="105" t="s">
        <v>1756</v>
      </c>
      <c r="B713" s="105">
        <f t="shared" si="123"/>
        <v>6</v>
      </c>
      <c r="C713" s="105" t="s">
        <v>1210</v>
      </c>
      <c r="D713" s="105" t="s">
        <v>222</v>
      </c>
      <c r="E713" s="26">
        <f t="shared" si="118"/>
        <v>0</v>
      </c>
      <c r="F713" s="26">
        <f t="shared" si="119"/>
        <v>20000000</v>
      </c>
      <c r="G713" s="26">
        <f t="shared" si="120"/>
        <v>1590000</v>
      </c>
      <c r="H713" s="26">
        <f t="shared" si="121"/>
        <v>1350000</v>
      </c>
      <c r="I713" s="26">
        <f t="shared" si="116"/>
        <v>0</v>
      </c>
      <c r="J713" s="26">
        <f t="shared" si="117"/>
        <v>0</v>
      </c>
      <c r="K713" s="26">
        <f t="shared" si="122"/>
        <v>1500000</v>
      </c>
      <c r="L713" s="150">
        <f>(K713-H713)/H713</f>
        <v>0.1111111111111111</v>
      </c>
      <c r="M713" s="26">
        <v>0</v>
      </c>
      <c r="N713" s="26">
        <v>0</v>
      </c>
      <c r="O713" s="26">
        <v>0</v>
      </c>
      <c r="P713" s="26">
        <v>0</v>
      </c>
      <c r="Q713" s="26">
        <v>0</v>
      </c>
      <c r="R713" s="26">
        <v>0</v>
      </c>
      <c r="S713" s="26">
        <v>0</v>
      </c>
      <c r="T713" s="26">
        <v>0</v>
      </c>
      <c r="U713" s="26">
        <v>0</v>
      </c>
      <c r="V713" s="26">
        <v>0</v>
      </c>
      <c r="W713" s="26">
        <v>0</v>
      </c>
      <c r="X713" s="26">
        <v>0</v>
      </c>
      <c r="Y713" s="26">
        <v>0</v>
      </c>
      <c r="Z713" s="26">
        <v>0</v>
      </c>
      <c r="AA713" s="26">
        <v>0</v>
      </c>
      <c r="AB713" s="26">
        <v>0</v>
      </c>
      <c r="AC713" s="26">
        <v>0</v>
      </c>
      <c r="AD713" s="26">
        <v>0</v>
      </c>
      <c r="AE713" s="26">
        <v>0</v>
      </c>
      <c r="AF713" s="26">
        <v>0</v>
      </c>
      <c r="AG713" s="26">
        <v>0</v>
      </c>
      <c r="AH713" s="26">
        <v>0</v>
      </c>
      <c r="AI713" s="26">
        <v>0</v>
      </c>
      <c r="AJ713" s="26">
        <v>20000000</v>
      </c>
      <c r="AK713" s="26">
        <v>0</v>
      </c>
      <c r="AL713" s="26">
        <v>0</v>
      </c>
      <c r="AM713" s="26">
        <v>0</v>
      </c>
      <c r="AN713" s="26">
        <v>0</v>
      </c>
      <c r="AO713" s="26">
        <v>0</v>
      </c>
      <c r="AP713" s="26">
        <v>0</v>
      </c>
      <c r="AQ713" s="26">
        <v>0</v>
      </c>
      <c r="AR713" s="26">
        <v>0</v>
      </c>
      <c r="AS713" s="26">
        <v>0</v>
      </c>
      <c r="AT713" s="26">
        <v>0</v>
      </c>
      <c r="AU713" s="26">
        <v>0</v>
      </c>
      <c r="AV713" s="26">
        <v>1590000</v>
      </c>
      <c r="AW713" s="26">
        <v>0</v>
      </c>
      <c r="AX713" s="26">
        <v>0</v>
      </c>
      <c r="AY713" s="26">
        <v>0</v>
      </c>
      <c r="AZ713" s="26">
        <v>0</v>
      </c>
      <c r="BA713" s="26">
        <v>0</v>
      </c>
      <c r="BB713" s="26">
        <v>0</v>
      </c>
      <c r="BC713" s="26">
        <v>0</v>
      </c>
      <c r="BD713" s="26">
        <v>0</v>
      </c>
      <c r="BE713" s="26">
        <v>0</v>
      </c>
      <c r="BF713" s="26">
        <v>1350000</v>
      </c>
      <c r="BG713" s="26">
        <v>0</v>
      </c>
      <c r="BH713" s="26">
        <v>0</v>
      </c>
      <c r="BI713" s="26">
        <v>0</v>
      </c>
      <c r="BJ713" s="26">
        <v>0</v>
      </c>
      <c r="BK713" s="26">
        <v>0</v>
      </c>
      <c r="BL713" s="26">
        <v>0</v>
      </c>
      <c r="BM713" s="26">
        <v>0</v>
      </c>
      <c r="BN713" s="26">
        <v>0</v>
      </c>
      <c r="BO713" s="26">
        <v>0</v>
      </c>
      <c r="BP713" s="26">
        <v>0</v>
      </c>
      <c r="BQ713" s="26"/>
      <c r="BR713" s="26"/>
      <c r="BS713" s="26"/>
      <c r="BT713" s="26"/>
      <c r="BV713" s="26">
        <f>'[2]51xx'!$BH$91</f>
        <v>125000</v>
      </c>
      <c r="BW713" s="26">
        <f>'[2]51xx'!$BH$91</f>
        <v>125000</v>
      </c>
      <c r="BX713" s="26">
        <f>'[2]51xx'!$BH$91</f>
        <v>125000</v>
      </c>
      <c r="BY713" s="26">
        <f>'[2]51xx'!$BH$91</f>
        <v>125000</v>
      </c>
      <c r="BZ713" s="26">
        <f>'[2]51xx'!$BH$91</f>
        <v>125000</v>
      </c>
      <c r="CA713" s="26">
        <f>'[2]51xx'!$BH$91</f>
        <v>125000</v>
      </c>
      <c r="CB713" s="26">
        <f>'[2]51xx'!$BH$91</f>
        <v>125000</v>
      </c>
      <c r="CC713" s="26">
        <f>'[2]51xx'!$BH$91</f>
        <v>125000</v>
      </c>
      <c r="CD713" s="26">
        <f>'[2]51xx'!$BH$91</f>
        <v>125000</v>
      </c>
      <c r="CE713" s="26">
        <f>'[2]51xx'!$BH$91</f>
        <v>125000</v>
      </c>
      <c r="CF713" s="26">
        <f>'[2]51xx'!$BH$91</f>
        <v>125000</v>
      </c>
      <c r="CG713" s="26">
        <f>'[2]51xx'!$BH$91</f>
        <v>125000</v>
      </c>
    </row>
    <row r="714" spans="1:85" hidden="1" outlineLevel="2" collapsed="1" x14ac:dyDescent="0.25">
      <c r="A714" s="103" t="s">
        <v>1756</v>
      </c>
      <c r="B714" s="103">
        <f t="shared" si="123"/>
        <v>4</v>
      </c>
      <c r="C714" s="103" t="s">
        <v>1211</v>
      </c>
      <c r="D714" s="103" t="s">
        <v>1212</v>
      </c>
      <c r="E714" s="104">
        <f t="shared" si="118"/>
        <v>50899898</v>
      </c>
      <c r="F714" s="104">
        <f t="shared" si="119"/>
        <v>59624934</v>
      </c>
      <c r="G714" s="104">
        <f t="shared" si="120"/>
        <v>51746710</v>
      </c>
      <c r="H714" s="104">
        <f t="shared" si="121"/>
        <v>57819067</v>
      </c>
      <c r="I714" s="104">
        <f t="shared" si="116"/>
        <v>40678007</v>
      </c>
      <c r="J714" s="104">
        <f t="shared" si="117"/>
        <v>32260556</v>
      </c>
      <c r="K714" s="104">
        <f t="shared" si="122"/>
        <v>58778982.786399983</v>
      </c>
      <c r="L714" s="150">
        <f>(K714-H714)/H714</f>
        <v>1.6602062886970883E-2</v>
      </c>
      <c r="M714" s="104">
        <v>0</v>
      </c>
      <c r="N714" s="104">
        <v>2832552</v>
      </c>
      <c r="O714" s="104">
        <v>4737401</v>
      </c>
      <c r="P714" s="104">
        <v>4163605</v>
      </c>
      <c r="Q714" s="104">
        <v>3165384</v>
      </c>
      <c r="R714" s="104">
        <v>3318769</v>
      </c>
      <c r="S714" s="104">
        <v>5208750</v>
      </c>
      <c r="T714" s="104">
        <v>3380246</v>
      </c>
      <c r="U714" s="104">
        <v>9579547</v>
      </c>
      <c r="V714" s="104">
        <v>3429155</v>
      </c>
      <c r="W714" s="104">
        <v>3237648</v>
      </c>
      <c r="X714" s="104">
        <v>7846841</v>
      </c>
      <c r="Y714" s="104">
        <v>3346841</v>
      </c>
      <c r="Z714" s="104">
        <v>3586966</v>
      </c>
      <c r="AA714" s="104">
        <v>2899637</v>
      </c>
      <c r="AB714" s="104">
        <v>3425782</v>
      </c>
      <c r="AC714" s="104">
        <v>6914268</v>
      </c>
      <c r="AD714" s="104">
        <v>3544215</v>
      </c>
      <c r="AE714" s="104">
        <v>6365490</v>
      </c>
      <c r="AF714" s="104">
        <v>3536978</v>
      </c>
      <c r="AG714" s="104">
        <v>3555313</v>
      </c>
      <c r="AH714" s="104">
        <v>3610481</v>
      </c>
      <c r="AI714" s="104">
        <v>6475704</v>
      </c>
      <c r="AJ714" s="104">
        <v>12363259</v>
      </c>
      <c r="AK714" s="104">
        <v>0</v>
      </c>
      <c r="AL714" s="104">
        <v>3354649</v>
      </c>
      <c r="AM714" s="104">
        <v>3951641</v>
      </c>
      <c r="AN714" s="104">
        <v>3938348</v>
      </c>
      <c r="AO714" s="104">
        <v>3829617</v>
      </c>
      <c r="AP714" s="104">
        <v>5822504</v>
      </c>
      <c r="AQ714" s="104">
        <v>5221810</v>
      </c>
      <c r="AR714" s="104">
        <v>3927001</v>
      </c>
      <c r="AS714" s="104">
        <v>3967667</v>
      </c>
      <c r="AT714" s="104">
        <v>3761826</v>
      </c>
      <c r="AU714" s="104">
        <v>10030118</v>
      </c>
      <c r="AV714" s="104">
        <v>3941529</v>
      </c>
      <c r="AW714" s="104">
        <v>8461880</v>
      </c>
      <c r="AX714" s="104">
        <v>3461983</v>
      </c>
      <c r="AY714" s="104">
        <v>4016035</v>
      </c>
      <c r="AZ714" s="104">
        <v>0</v>
      </c>
      <c r="BA714" s="104">
        <v>7787021</v>
      </c>
      <c r="BB714" s="104">
        <v>5229783</v>
      </c>
      <c r="BC714" s="104">
        <v>3811430</v>
      </c>
      <c r="BD714" s="104">
        <v>7909875</v>
      </c>
      <c r="BE714" s="104">
        <v>4104686</v>
      </c>
      <c r="BF714" s="104">
        <v>4210598</v>
      </c>
      <c r="BG714" s="104">
        <v>4382901</v>
      </c>
      <c r="BH714" s="104">
        <v>4442875</v>
      </c>
      <c r="BI714" s="104">
        <v>3999134</v>
      </c>
      <c r="BJ714" s="104">
        <v>4531978</v>
      </c>
      <c r="BK714" s="104">
        <v>875000</v>
      </c>
      <c r="BL714" s="104">
        <v>4297147</v>
      </c>
      <c r="BM714" s="104">
        <v>4349139</v>
      </c>
      <c r="BN714" s="104">
        <v>4236417</v>
      </c>
      <c r="BO714" s="104">
        <v>5743081</v>
      </c>
      <c r="BP714" s="104">
        <v>4228660</v>
      </c>
      <c r="BQ714" s="104"/>
      <c r="BR714" s="104"/>
      <c r="BS714" s="104"/>
      <c r="BT714" s="104"/>
      <c r="BU714" s="24" t="s">
        <v>2007</v>
      </c>
      <c r="BV714" s="144">
        <f t="shared" ref="BV714:CG714" si="129">SUM(BV715:BV717)</f>
        <v>4439915.2321999995</v>
      </c>
      <c r="BW714" s="144">
        <f t="shared" si="129"/>
        <v>4439915.2321999995</v>
      </c>
      <c r="BX714" s="144">
        <f t="shared" si="129"/>
        <v>4439915.2321999995</v>
      </c>
      <c r="BY714" s="144">
        <f t="shared" si="129"/>
        <v>4439915.2321999995</v>
      </c>
      <c r="BZ714" s="144">
        <f t="shared" si="129"/>
        <v>4439915.2321999995</v>
      </c>
      <c r="CA714" s="144">
        <f t="shared" si="129"/>
        <v>9939915.2322000004</v>
      </c>
      <c r="CB714" s="144">
        <f t="shared" si="129"/>
        <v>4439915.2321999995</v>
      </c>
      <c r="CC714" s="144">
        <f t="shared" si="129"/>
        <v>4439915.2321999995</v>
      </c>
      <c r="CD714" s="144">
        <f t="shared" si="129"/>
        <v>4439915.2321999995</v>
      </c>
      <c r="CE714" s="144">
        <f t="shared" si="129"/>
        <v>4439915.2321999995</v>
      </c>
      <c r="CF714" s="144">
        <f t="shared" si="129"/>
        <v>4439915.2321999995</v>
      </c>
      <c r="CG714" s="144">
        <f t="shared" si="129"/>
        <v>4439915.2321999995</v>
      </c>
    </row>
    <row r="715" spans="1:85" hidden="1" outlineLevel="3" x14ac:dyDescent="0.25">
      <c r="A715" s="105" t="s">
        <v>1756</v>
      </c>
      <c r="B715" s="105">
        <f t="shared" si="123"/>
        <v>6</v>
      </c>
      <c r="C715" s="105" t="s">
        <v>1213</v>
      </c>
      <c r="D715" s="105" t="s">
        <v>1214</v>
      </c>
      <c r="E715" s="26">
        <f t="shared" si="118"/>
        <v>1722000</v>
      </c>
      <c r="F715" s="26">
        <f t="shared" si="119"/>
        <v>1590000</v>
      </c>
      <c r="G715" s="26">
        <f t="shared" si="120"/>
        <v>1904000</v>
      </c>
      <c r="H715" s="26">
        <f t="shared" si="121"/>
        <v>3758000</v>
      </c>
      <c r="I715" s="26">
        <f t="shared" si="116"/>
        <v>3758000</v>
      </c>
      <c r="J715" s="26">
        <f t="shared" si="117"/>
        <v>0</v>
      </c>
      <c r="K715" s="26">
        <f t="shared" si="122"/>
        <v>4000000</v>
      </c>
      <c r="L715" s="150"/>
      <c r="M715" s="26">
        <v>0</v>
      </c>
      <c r="N715" s="26">
        <v>0</v>
      </c>
      <c r="O715" s="26">
        <v>0</v>
      </c>
      <c r="P715" s="26">
        <v>0</v>
      </c>
      <c r="Q715" s="26">
        <v>0</v>
      </c>
      <c r="R715" s="26">
        <v>0</v>
      </c>
      <c r="S715" s="26">
        <v>1722000</v>
      </c>
      <c r="T715" s="26">
        <v>0</v>
      </c>
      <c r="U715" s="26">
        <v>0</v>
      </c>
      <c r="V715" s="26">
        <v>0</v>
      </c>
      <c r="W715" s="26">
        <v>0</v>
      </c>
      <c r="X715" s="26">
        <v>0</v>
      </c>
      <c r="Y715" s="26">
        <v>0</v>
      </c>
      <c r="Z715" s="26">
        <v>0</v>
      </c>
      <c r="AA715" s="26">
        <v>0</v>
      </c>
      <c r="AB715" s="26">
        <v>0</v>
      </c>
      <c r="AC715" s="26">
        <v>0</v>
      </c>
      <c r="AD715" s="26">
        <v>0</v>
      </c>
      <c r="AE715" s="26">
        <v>1590000</v>
      </c>
      <c r="AF715" s="26">
        <v>0</v>
      </c>
      <c r="AG715" s="26">
        <v>0</v>
      </c>
      <c r="AH715" s="26">
        <v>0</v>
      </c>
      <c r="AI715" s="26">
        <v>0</v>
      </c>
      <c r="AJ715" s="26">
        <v>0</v>
      </c>
      <c r="AK715" s="26">
        <v>0</v>
      </c>
      <c r="AL715" s="26">
        <v>0</v>
      </c>
      <c r="AM715" s="26">
        <v>0</v>
      </c>
      <c r="AN715" s="26">
        <v>0</v>
      </c>
      <c r="AO715" s="26">
        <v>0</v>
      </c>
      <c r="AP715" s="26">
        <v>1904000</v>
      </c>
      <c r="AQ715" s="26">
        <v>0</v>
      </c>
      <c r="AR715" s="26">
        <v>0</v>
      </c>
      <c r="AS715" s="26">
        <v>0</v>
      </c>
      <c r="AT715" s="26">
        <v>0</v>
      </c>
      <c r="AU715" s="26">
        <v>0</v>
      </c>
      <c r="AV715" s="26">
        <v>0</v>
      </c>
      <c r="AW715" s="26">
        <v>0</v>
      </c>
      <c r="AX715" s="26">
        <v>0</v>
      </c>
      <c r="AY715" s="26">
        <v>0</v>
      </c>
      <c r="AZ715" s="26">
        <v>0</v>
      </c>
      <c r="BA715" s="26">
        <v>0</v>
      </c>
      <c r="BB715" s="26">
        <v>0</v>
      </c>
      <c r="BC715" s="26">
        <v>0</v>
      </c>
      <c r="BD715" s="26">
        <v>3758000</v>
      </c>
      <c r="BE715" s="26">
        <v>0</v>
      </c>
      <c r="BF715" s="26">
        <v>0</v>
      </c>
      <c r="BG715" s="26">
        <v>0</v>
      </c>
      <c r="BH715" s="26">
        <v>0</v>
      </c>
      <c r="BI715" s="26">
        <v>0</v>
      </c>
      <c r="BJ715" s="26">
        <v>0</v>
      </c>
      <c r="BK715" s="26">
        <v>0</v>
      </c>
      <c r="BL715" s="26">
        <v>0</v>
      </c>
      <c r="BM715" s="26">
        <v>0</v>
      </c>
      <c r="BN715" s="26">
        <v>0</v>
      </c>
      <c r="BO715" s="26">
        <v>0</v>
      </c>
      <c r="BP715" s="26">
        <v>0</v>
      </c>
      <c r="BQ715" s="26"/>
      <c r="BR715" s="26"/>
      <c r="BS715" s="26"/>
      <c r="BT715" s="26"/>
      <c r="BV715" s="26">
        <f>'[2]51xx'!BH$93</f>
        <v>0</v>
      </c>
      <c r="BW715" s="26">
        <f>'[2]51xx'!BI$93</f>
        <v>0</v>
      </c>
      <c r="BX715" s="26">
        <f>'[2]51xx'!BJ$93</f>
        <v>0</v>
      </c>
      <c r="BY715" s="26">
        <f>'[2]51xx'!BK$93</f>
        <v>0</v>
      </c>
      <c r="BZ715" s="26">
        <f>'[2]51xx'!BL$93</f>
        <v>0</v>
      </c>
      <c r="CA715" s="26">
        <f>'[2]51xx'!BM$93</f>
        <v>4000000</v>
      </c>
      <c r="CB715" s="26">
        <f>'[2]51xx'!BN$93</f>
        <v>0</v>
      </c>
      <c r="CC715" s="26">
        <f>'[2]51xx'!BO$93</f>
        <v>0</v>
      </c>
      <c r="CD715" s="26">
        <f>'[2]51xx'!BP$93</f>
        <v>0</v>
      </c>
      <c r="CE715" s="26">
        <f>'[2]51xx'!BQ$93</f>
        <v>0</v>
      </c>
      <c r="CF715" s="26">
        <f>'[2]51xx'!BR$93</f>
        <v>0</v>
      </c>
      <c r="CG715" s="26">
        <f>'[2]51xx'!BS$93</f>
        <v>0</v>
      </c>
    </row>
    <row r="716" spans="1:85" hidden="1" outlineLevel="3" x14ac:dyDescent="0.25">
      <c r="A716" s="105" t="s">
        <v>1756</v>
      </c>
      <c r="B716" s="105">
        <f t="shared" si="123"/>
        <v>6</v>
      </c>
      <c r="C716" s="105" t="s">
        <v>1215</v>
      </c>
      <c r="D716" s="111" t="s">
        <v>1216</v>
      </c>
      <c r="E716" s="26">
        <f t="shared" si="118"/>
        <v>36176804</v>
      </c>
      <c r="F716" s="26">
        <f t="shared" si="119"/>
        <v>49606539</v>
      </c>
      <c r="G716" s="26">
        <f t="shared" si="120"/>
        <v>45940032</v>
      </c>
      <c r="H716" s="26">
        <f t="shared" si="121"/>
        <v>47382007</v>
      </c>
      <c r="I716" s="26">
        <f t="shared" si="116"/>
        <v>30480947</v>
      </c>
      <c r="J716" s="26">
        <f t="shared" si="117"/>
        <v>29881738</v>
      </c>
      <c r="K716" s="26">
        <f t="shared" si="122"/>
        <v>53278982.786399983</v>
      </c>
      <c r="L716" s="150"/>
      <c r="M716" s="26">
        <v>0</v>
      </c>
      <c r="N716" s="26">
        <v>2832552</v>
      </c>
      <c r="O716" s="26">
        <v>3234854</v>
      </c>
      <c r="P716" s="26">
        <v>3380058</v>
      </c>
      <c r="Q716" s="26">
        <v>3165384</v>
      </c>
      <c r="R716" s="26">
        <v>3318769</v>
      </c>
      <c r="S716" s="26">
        <v>3486750</v>
      </c>
      <c r="T716" s="26">
        <v>3380246</v>
      </c>
      <c r="U716" s="26">
        <v>3364547</v>
      </c>
      <c r="V716" s="26">
        <v>3429155</v>
      </c>
      <c r="W716" s="26">
        <v>3237648</v>
      </c>
      <c r="X716" s="26">
        <v>3346841</v>
      </c>
      <c r="Y716" s="26">
        <v>3346841</v>
      </c>
      <c r="Z716" s="26">
        <v>3586966</v>
      </c>
      <c r="AA716" s="26">
        <v>2899637</v>
      </c>
      <c r="AB716" s="26">
        <v>3425782</v>
      </c>
      <c r="AC716" s="26">
        <v>6914268</v>
      </c>
      <c r="AD716" s="26">
        <v>3544215</v>
      </c>
      <c r="AE716" s="26">
        <v>3489490</v>
      </c>
      <c r="AF716" s="26">
        <v>3536978</v>
      </c>
      <c r="AG716" s="26">
        <v>3555313</v>
      </c>
      <c r="AH716" s="26">
        <v>3610481</v>
      </c>
      <c r="AI716" s="26">
        <v>3833309</v>
      </c>
      <c r="AJ716" s="26">
        <v>7863259</v>
      </c>
      <c r="AK716" s="26">
        <v>0</v>
      </c>
      <c r="AL716" s="26">
        <v>3354649</v>
      </c>
      <c r="AM716" s="26">
        <v>3951641</v>
      </c>
      <c r="AN716" s="26">
        <v>3938348</v>
      </c>
      <c r="AO716" s="26">
        <v>3829617</v>
      </c>
      <c r="AP716" s="26">
        <v>3918504</v>
      </c>
      <c r="AQ716" s="26">
        <v>3891810</v>
      </c>
      <c r="AR716" s="26">
        <v>3927001</v>
      </c>
      <c r="AS716" s="26">
        <v>3967667</v>
      </c>
      <c r="AT716" s="26">
        <v>3761826</v>
      </c>
      <c r="AU716" s="26">
        <v>7457440</v>
      </c>
      <c r="AV716" s="26">
        <v>3941529</v>
      </c>
      <c r="AW716" s="26">
        <v>3461880</v>
      </c>
      <c r="AX716" s="26">
        <v>3461983</v>
      </c>
      <c r="AY716" s="26">
        <v>4016035</v>
      </c>
      <c r="AZ716" s="26">
        <v>0</v>
      </c>
      <c r="BA716" s="26">
        <v>7787021</v>
      </c>
      <c r="BB716" s="26">
        <v>3790723</v>
      </c>
      <c r="BC716" s="26">
        <v>3811430</v>
      </c>
      <c r="BD716" s="26">
        <v>4151875</v>
      </c>
      <c r="BE716" s="26">
        <v>4104686</v>
      </c>
      <c r="BF716" s="26">
        <v>4210598</v>
      </c>
      <c r="BG716" s="26">
        <v>4142901</v>
      </c>
      <c r="BH716" s="26">
        <v>4442875</v>
      </c>
      <c r="BI716" s="26">
        <v>3999134</v>
      </c>
      <c r="BJ716" s="26">
        <v>4531978</v>
      </c>
      <c r="BK716" s="26">
        <v>0</v>
      </c>
      <c r="BL716" s="26">
        <v>4297147</v>
      </c>
      <c r="BM716" s="26">
        <v>4349139</v>
      </c>
      <c r="BN716" s="26">
        <v>4236417</v>
      </c>
      <c r="BO716" s="26">
        <v>4239263</v>
      </c>
      <c r="BP716" s="26">
        <v>4228660</v>
      </c>
      <c r="BQ716" s="26"/>
      <c r="BR716" s="26"/>
      <c r="BS716" s="26"/>
      <c r="BT716" s="26"/>
      <c r="BV716" s="26">
        <f>'[2]51xx'!BH$97</f>
        <v>4439915.2321999995</v>
      </c>
      <c r="BW716" s="26">
        <f>'[2]51xx'!BI$97</f>
        <v>4439915.2321999995</v>
      </c>
      <c r="BX716" s="26">
        <f>'[2]51xx'!BJ$97</f>
        <v>4439915.2321999995</v>
      </c>
      <c r="BY716" s="26">
        <f>'[2]51xx'!BK$97</f>
        <v>4439915.2321999995</v>
      </c>
      <c r="BZ716" s="26">
        <f>'[2]51xx'!BL$97</f>
        <v>4439915.2321999995</v>
      </c>
      <c r="CA716" s="26">
        <f>'[2]51xx'!BM$97</f>
        <v>4439915.2321999995</v>
      </c>
      <c r="CB716" s="26">
        <f>'[2]51xx'!BN$97</f>
        <v>4439915.2321999995</v>
      </c>
      <c r="CC716" s="26">
        <f>'[2]51xx'!BO$97</f>
        <v>4439915.2321999995</v>
      </c>
      <c r="CD716" s="26">
        <f>'[2]51xx'!BP$97</f>
        <v>4439915.2321999995</v>
      </c>
      <c r="CE716" s="26">
        <f>'[2]51xx'!BQ$97</f>
        <v>4439915.2321999995</v>
      </c>
      <c r="CF716" s="26">
        <f>'[2]51xx'!BR$97</f>
        <v>4439915.2321999995</v>
      </c>
      <c r="CG716" s="26">
        <f>'[2]51xx'!BS$97</f>
        <v>4439915.2321999995</v>
      </c>
    </row>
    <row r="717" spans="1:85" hidden="1" outlineLevel="3" x14ac:dyDescent="0.25">
      <c r="A717" s="105" t="s">
        <v>1756</v>
      </c>
      <c r="B717" s="105">
        <f t="shared" si="123"/>
        <v>6</v>
      </c>
      <c r="C717" s="105" t="s">
        <v>1217</v>
      </c>
      <c r="D717" s="105" t="s">
        <v>1218</v>
      </c>
      <c r="E717" s="26">
        <f t="shared" si="118"/>
        <v>13001094</v>
      </c>
      <c r="F717" s="26">
        <f t="shared" si="119"/>
        <v>8428395</v>
      </c>
      <c r="G717" s="26">
        <f t="shared" si="120"/>
        <v>3902678</v>
      </c>
      <c r="H717" s="26">
        <f t="shared" si="121"/>
        <v>6679060</v>
      </c>
      <c r="I717" s="26">
        <f t="shared" si="116"/>
        <v>6439060</v>
      </c>
      <c r="J717" s="26">
        <f t="shared" si="117"/>
        <v>2378818</v>
      </c>
      <c r="K717" s="26">
        <f t="shared" si="122"/>
        <v>1500000</v>
      </c>
      <c r="L717" s="150"/>
      <c r="M717" s="26">
        <v>0</v>
      </c>
      <c r="N717" s="26">
        <v>0</v>
      </c>
      <c r="O717" s="26">
        <v>1502547</v>
      </c>
      <c r="P717" s="26">
        <v>783547</v>
      </c>
      <c r="Q717" s="26">
        <v>0</v>
      </c>
      <c r="R717" s="26">
        <v>0</v>
      </c>
      <c r="S717" s="26">
        <v>0</v>
      </c>
      <c r="T717" s="26">
        <v>0</v>
      </c>
      <c r="U717" s="26">
        <v>6215000</v>
      </c>
      <c r="V717" s="26">
        <v>0</v>
      </c>
      <c r="W717" s="26">
        <v>0</v>
      </c>
      <c r="X717" s="26">
        <v>4500000</v>
      </c>
      <c r="Y717" s="26">
        <v>0</v>
      </c>
      <c r="Z717" s="26">
        <v>0</v>
      </c>
      <c r="AA717" s="26">
        <v>0</v>
      </c>
      <c r="AB717" s="26">
        <v>0</v>
      </c>
      <c r="AC717" s="26">
        <v>0</v>
      </c>
      <c r="AD717" s="26">
        <v>0</v>
      </c>
      <c r="AE717" s="26">
        <v>1286000</v>
      </c>
      <c r="AF717" s="26">
        <v>0</v>
      </c>
      <c r="AG717" s="26">
        <v>0</v>
      </c>
      <c r="AH717" s="26">
        <v>0</v>
      </c>
      <c r="AI717" s="26">
        <v>2642395</v>
      </c>
      <c r="AJ717" s="26">
        <v>4500000</v>
      </c>
      <c r="AK717" s="26">
        <v>0</v>
      </c>
      <c r="AL717" s="26">
        <v>0</v>
      </c>
      <c r="AM717" s="26">
        <v>0</v>
      </c>
      <c r="AN717" s="26">
        <v>0</v>
      </c>
      <c r="AO717" s="26">
        <v>0</v>
      </c>
      <c r="AP717" s="26">
        <v>0</v>
      </c>
      <c r="AQ717" s="26">
        <v>1330000</v>
      </c>
      <c r="AR717" s="26">
        <v>0</v>
      </c>
      <c r="AS717" s="26">
        <v>0</v>
      </c>
      <c r="AT717" s="26">
        <v>0</v>
      </c>
      <c r="AU717" s="26">
        <v>2572678</v>
      </c>
      <c r="AV717" s="26">
        <v>0</v>
      </c>
      <c r="AW717" s="26">
        <v>5000000</v>
      </c>
      <c r="AX717" s="26">
        <v>0</v>
      </c>
      <c r="AY717" s="26">
        <v>0</v>
      </c>
      <c r="AZ717" s="26">
        <v>0</v>
      </c>
      <c r="BA717" s="26">
        <v>0</v>
      </c>
      <c r="BB717" s="26">
        <v>1439060</v>
      </c>
      <c r="BC717" s="26">
        <v>0</v>
      </c>
      <c r="BD717" s="26">
        <v>0</v>
      </c>
      <c r="BE717" s="26">
        <v>0</v>
      </c>
      <c r="BF717" s="26">
        <v>0</v>
      </c>
      <c r="BG717" s="26">
        <v>240000</v>
      </c>
      <c r="BH717" s="26">
        <v>0</v>
      </c>
      <c r="BI717" s="26">
        <v>0</v>
      </c>
      <c r="BJ717" s="26">
        <v>0</v>
      </c>
      <c r="BK717" s="83">
        <v>875000</v>
      </c>
      <c r="BL717" s="26">
        <v>0</v>
      </c>
      <c r="BM717" s="26">
        <v>0</v>
      </c>
      <c r="BN717" s="26">
        <v>0</v>
      </c>
      <c r="BO717" s="26">
        <v>1503818</v>
      </c>
      <c r="BP717" s="26">
        <v>0</v>
      </c>
      <c r="BQ717" s="26"/>
      <c r="BR717" s="26"/>
      <c r="BS717" s="26"/>
      <c r="BT717" s="26"/>
      <c r="BV717" s="26">
        <f>'[2]51xx'!BH$100</f>
        <v>0</v>
      </c>
      <c r="BW717" s="26">
        <f>'[2]51xx'!BI$100</f>
        <v>0</v>
      </c>
      <c r="BX717" s="26">
        <f>'[2]51xx'!BJ$100</f>
        <v>0</v>
      </c>
      <c r="BY717" s="26">
        <f>'[2]51xx'!BK$100</f>
        <v>0</v>
      </c>
      <c r="BZ717" s="26">
        <f>'[2]51xx'!BL$100</f>
        <v>0</v>
      </c>
      <c r="CA717" s="26">
        <f>'[2]51xx'!BM$100</f>
        <v>1500000</v>
      </c>
      <c r="CB717" s="26">
        <f>'[2]51xx'!BN$100</f>
        <v>0</v>
      </c>
      <c r="CC717" s="26">
        <f>'[2]51xx'!BO$100</f>
        <v>0</v>
      </c>
      <c r="CD717" s="26">
        <f>'[2]51xx'!BP$100</f>
        <v>0</v>
      </c>
      <c r="CE717" s="26">
        <f>'[2]51xx'!BQ$100</f>
        <v>0</v>
      </c>
      <c r="CF717" s="26">
        <f>'[2]51xx'!BR$100</f>
        <v>0</v>
      </c>
      <c r="CG717" s="26">
        <f>'[2]51xx'!BS$100</f>
        <v>0</v>
      </c>
    </row>
    <row r="718" spans="1:85" hidden="1" outlineLevel="2" collapsed="1" x14ac:dyDescent="0.25">
      <c r="A718" s="103" t="s">
        <v>1756</v>
      </c>
      <c r="B718" s="103">
        <f t="shared" si="123"/>
        <v>4</v>
      </c>
      <c r="C718" s="103" t="s">
        <v>1219</v>
      </c>
      <c r="D718" s="103" t="s">
        <v>1083</v>
      </c>
      <c r="E718" s="104">
        <f t="shared" si="118"/>
        <v>3108800</v>
      </c>
      <c r="F718" s="104">
        <f t="shared" si="119"/>
        <v>79377352</v>
      </c>
      <c r="G718" s="104">
        <f t="shared" si="120"/>
        <v>88942333</v>
      </c>
      <c r="H718" s="104">
        <f t="shared" si="121"/>
        <v>83492616</v>
      </c>
      <c r="I718" s="104">
        <f t="shared" si="116"/>
        <v>159360</v>
      </c>
      <c r="J718" s="104">
        <f t="shared" si="117"/>
        <v>0</v>
      </c>
      <c r="K718" s="104">
        <f t="shared" si="122"/>
        <v>85500000</v>
      </c>
      <c r="L718" s="150">
        <f t="shared" ref="L718:L779" si="130">(K718-H718)/H718</f>
        <v>2.4042653065272264E-2</v>
      </c>
      <c r="M718" s="104">
        <v>0</v>
      </c>
      <c r="N718" s="104">
        <v>0</v>
      </c>
      <c r="O718" s="104">
        <v>0</v>
      </c>
      <c r="P718" s="104">
        <v>0</v>
      </c>
      <c r="Q718" s="104">
        <v>0</v>
      </c>
      <c r="R718" s="104">
        <v>0</v>
      </c>
      <c r="S718" s="104">
        <v>0</v>
      </c>
      <c r="T718" s="104">
        <v>0</v>
      </c>
      <c r="U718" s="104">
        <v>0</v>
      </c>
      <c r="V718" s="104">
        <v>3108800</v>
      </c>
      <c r="W718" s="104">
        <v>0</v>
      </c>
      <c r="X718" s="104">
        <v>0</v>
      </c>
      <c r="Y718" s="104">
        <v>0</v>
      </c>
      <c r="Z718" s="104">
        <v>0</v>
      </c>
      <c r="AA718" s="104">
        <v>0</v>
      </c>
      <c r="AB718" s="104">
        <v>0</v>
      </c>
      <c r="AC718" s="104">
        <v>0</v>
      </c>
      <c r="AD718" s="104">
        <v>0</v>
      </c>
      <c r="AE718" s="104">
        <v>0</v>
      </c>
      <c r="AF718" s="104">
        <v>0</v>
      </c>
      <c r="AG718" s="104">
        <v>0</v>
      </c>
      <c r="AH718" s="104">
        <v>0</v>
      </c>
      <c r="AI718" s="104">
        <v>2811600</v>
      </c>
      <c r="AJ718" s="104">
        <v>76565752</v>
      </c>
      <c r="AK718" s="104">
        <v>0</v>
      </c>
      <c r="AL718" s="104">
        <v>0</v>
      </c>
      <c r="AM718" s="104">
        <v>0</v>
      </c>
      <c r="AN718" s="104">
        <v>0</v>
      </c>
      <c r="AO718" s="104">
        <v>0</v>
      </c>
      <c r="AP718" s="104">
        <v>0</v>
      </c>
      <c r="AQ718" s="104">
        <v>0</v>
      </c>
      <c r="AR718" s="104">
        <v>0</v>
      </c>
      <c r="AS718" s="104">
        <v>0</v>
      </c>
      <c r="AT718" s="104">
        <v>0</v>
      </c>
      <c r="AU718" s="104">
        <v>0</v>
      </c>
      <c r="AV718" s="104">
        <v>88942333</v>
      </c>
      <c r="AW718" s="104">
        <v>0</v>
      </c>
      <c r="AX718" s="104">
        <v>0</v>
      </c>
      <c r="AY718" s="104">
        <v>0</v>
      </c>
      <c r="AZ718" s="104">
        <v>0</v>
      </c>
      <c r="BA718" s="104">
        <v>37360</v>
      </c>
      <c r="BB718" s="104">
        <v>0</v>
      </c>
      <c r="BC718" s="104">
        <v>122000</v>
      </c>
      <c r="BD718" s="104">
        <v>0</v>
      </c>
      <c r="BE718" s="104">
        <v>0</v>
      </c>
      <c r="BF718" s="104">
        <v>0</v>
      </c>
      <c r="BG718" s="104">
        <v>83333256</v>
      </c>
      <c r="BH718" s="104">
        <v>0</v>
      </c>
      <c r="BI718" s="104">
        <v>0</v>
      </c>
      <c r="BJ718" s="104">
        <v>0</v>
      </c>
      <c r="BK718" s="104">
        <v>0</v>
      </c>
      <c r="BL718" s="104">
        <v>0</v>
      </c>
      <c r="BM718" s="104">
        <v>0</v>
      </c>
      <c r="BN718" s="104">
        <v>0</v>
      </c>
      <c r="BO718" s="104">
        <v>0</v>
      </c>
      <c r="BP718" s="104">
        <v>0</v>
      </c>
      <c r="BQ718" s="104"/>
      <c r="BR718" s="104"/>
      <c r="BS718" s="104"/>
      <c r="BT718" s="104"/>
      <c r="BU718" s="24" t="s">
        <v>2007</v>
      </c>
      <c r="BV718" s="144">
        <f t="shared" ref="BV718:CG718" si="131">SUM(BV719:BV728)</f>
        <v>0</v>
      </c>
      <c r="BW718" s="144">
        <f t="shared" si="131"/>
        <v>0</v>
      </c>
      <c r="BX718" s="144">
        <f t="shared" si="131"/>
        <v>0</v>
      </c>
      <c r="BY718" s="144">
        <f t="shared" si="131"/>
        <v>0</v>
      </c>
      <c r="BZ718" s="144">
        <f t="shared" si="131"/>
        <v>0</v>
      </c>
      <c r="CA718" s="144">
        <f t="shared" si="131"/>
        <v>0</v>
      </c>
      <c r="CB718" s="144">
        <f t="shared" si="131"/>
        <v>0</v>
      </c>
      <c r="CC718" s="144">
        <f t="shared" si="131"/>
        <v>0</v>
      </c>
      <c r="CD718" s="144">
        <f t="shared" si="131"/>
        <v>0</v>
      </c>
      <c r="CE718" s="144">
        <f t="shared" si="131"/>
        <v>0</v>
      </c>
      <c r="CF718" s="144">
        <f t="shared" si="131"/>
        <v>85500000</v>
      </c>
      <c r="CG718" s="144">
        <f t="shared" si="131"/>
        <v>0</v>
      </c>
    </row>
    <row r="719" spans="1:85" hidden="1" outlineLevel="3" x14ac:dyDescent="0.25">
      <c r="A719" s="105" t="s">
        <v>1756</v>
      </c>
      <c r="B719" s="105">
        <f t="shared" si="123"/>
        <v>6</v>
      </c>
      <c r="C719" s="105" t="s">
        <v>1220</v>
      </c>
      <c r="D719" s="105" t="s">
        <v>1221</v>
      </c>
      <c r="E719" s="26">
        <f t="shared" si="118"/>
        <v>0</v>
      </c>
      <c r="F719" s="26">
        <f t="shared" si="119"/>
        <v>0</v>
      </c>
      <c r="G719" s="26">
        <f t="shared" si="120"/>
        <v>0</v>
      </c>
      <c r="H719" s="26">
        <f t="shared" si="121"/>
        <v>0</v>
      </c>
      <c r="I719" s="26">
        <f t="shared" si="116"/>
        <v>0</v>
      </c>
      <c r="J719" s="26">
        <f t="shared" si="117"/>
        <v>0</v>
      </c>
      <c r="K719" s="26">
        <f t="shared" si="122"/>
        <v>0</v>
      </c>
      <c r="L719" s="150"/>
      <c r="M719" s="26">
        <v>0</v>
      </c>
      <c r="N719" s="26">
        <v>0</v>
      </c>
      <c r="O719" s="26">
        <v>0</v>
      </c>
      <c r="P719" s="26">
        <v>0</v>
      </c>
      <c r="Q719" s="26">
        <v>0</v>
      </c>
      <c r="R719" s="26">
        <v>0</v>
      </c>
      <c r="S719" s="26">
        <v>0</v>
      </c>
      <c r="T719" s="26">
        <v>0</v>
      </c>
      <c r="U719" s="26">
        <v>0</v>
      </c>
      <c r="V719" s="26">
        <v>0</v>
      </c>
      <c r="W719" s="26">
        <v>0</v>
      </c>
      <c r="X719" s="26">
        <v>0</v>
      </c>
      <c r="Y719" s="26">
        <v>0</v>
      </c>
      <c r="Z719" s="26">
        <v>0</v>
      </c>
      <c r="AA719" s="26">
        <v>0</v>
      </c>
      <c r="AB719" s="26">
        <v>0</v>
      </c>
      <c r="AC719" s="26">
        <v>0</v>
      </c>
      <c r="AD719" s="26">
        <v>0</v>
      </c>
      <c r="AE719" s="26">
        <v>0</v>
      </c>
      <c r="AF719" s="26">
        <v>0</v>
      </c>
      <c r="AG719" s="26">
        <v>0</v>
      </c>
      <c r="AH719" s="26">
        <v>0</v>
      </c>
      <c r="AI719" s="26">
        <v>0</v>
      </c>
      <c r="AJ719" s="26">
        <v>0</v>
      </c>
      <c r="AK719" s="26">
        <v>0</v>
      </c>
      <c r="AL719" s="26">
        <v>0</v>
      </c>
      <c r="AM719" s="26">
        <v>0</v>
      </c>
      <c r="AN719" s="26">
        <v>0</v>
      </c>
      <c r="AO719" s="26">
        <v>0</v>
      </c>
      <c r="AP719" s="26">
        <v>0</v>
      </c>
      <c r="AQ719" s="26">
        <v>0</v>
      </c>
      <c r="AR719" s="26">
        <v>0</v>
      </c>
      <c r="AS719" s="26">
        <v>0</v>
      </c>
      <c r="AT719" s="26">
        <v>0</v>
      </c>
      <c r="AU719" s="26">
        <v>0</v>
      </c>
      <c r="AV719" s="26">
        <v>0</v>
      </c>
      <c r="AW719" s="26">
        <v>0</v>
      </c>
      <c r="AX719" s="26">
        <v>0</v>
      </c>
      <c r="AY719" s="26">
        <v>0</v>
      </c>
      <c r="AZ719" s="26">
        <v>0</v>
      </c>
      <c r="BA719" s="26">
        <v>0</v>
      </c>
      <c r="BB719" s="26">
        <v>0</v>
      </c>
      <c r="BC719" s="26">
        <v>0</v>
      </c>
      <c r="BD719" s="26">
        <v>0</v>
      </c>
      <c r="BE719" s="26">
        <v>0</v>
      </c>
      <c r="BF719" s="26">
        <v>0</v>
      </c>
      <c r="BG719" s="26">
        <v>0</v>
      </c>
      <c r="BH719" s="26">
        <v>0</v>
      </c>
      <c r="BI719" s="26">
        <v>0</v>
      </c>
      <c r="BJ719" s="26">
        <v>0</v>
      </c>
      <c r="BK719" s="26">
        <v>0</v>
      </c>
      <c r="BL719" s="26">
        <v>0</v>
      </c>
      <c r="BM719" s="26">
        <v>0</v>
      </c>
      <c r="BN719" s="26">
        <v>0</v>
      </c>
      <c r="BO719" s="26">
        <v>0</v>
      </c>
      <c r="BP719" s="26">
        <v>0</v>
      </c>
      <c r="BQ719" s="26"/>
      <c r="BR719" s="26"/>
      <c r="BS719" s="26"/>
      <c r="BT719" s="26"/>
      <c r="BV719" s="26">
        <f>'[2]51xx'!BH$110</f>
        <v>0</v>
      </c>
      <c r="BW719" s="26">
        <f>'[2]51xx'!BI$110</f>
        <v>0</v>
      </c>
      <c r="BX719" s="26">
        <f>'[2]51xx'!BJ$110</f>
        <v>0</v>
      </c>
      <c r="BY719" s="26">
        <f>'[2]51xx'!BK$110</f>
        <v>0</v>
      </c>
      <c r="BZ719" s="26">
        <f>'[2]51xx'!BL$110</f>
        <v>0</v>
      </c>
      <c r="CA719" s="26">
        <f>'[2]51xx'!BM$110</f>
        <v>0</v>
      </c>
      <c r="CB719" s="26">
        <f>'[2]51xx'!BN$110</f>
        <v>0</v>
      </c>
      <c r="CC719" s="26">
        <f>'[2]51xx'!BO$110</f>
        <v>0</v>
      </c>
      <c r="CD719" s="26">
        <f>'[2]51xx'!BP$110</f>
        <v>0</v>
      </c>
      <c r="CE719" s="26">
        <f>'[2]51xx'!BQ$110</f>
        <v>0</v>
      </c>
      <c r="CF719" s="26">
        <f>'[2]51xx'!BR$110</f>
        <v>0</v>
      </c>
      <c r="CG719" s="26">
        <f>'[2]51xx'!BS$110</f>
        <v>0</v>
      </c>
    </row>
    <row r="720" spans="1:85" hidden="1" outlineLevel="3" x14ac:dyDescent="0.25">
      <c r="A720" s="105" t="s">
        <v>1756</v>
      </c>
      <c r="B720" s="105">
        <f t="shared" si="123"/>
        <v>6</v>
      </c>
      <c r="C720" s="105" t="s">
        <v>1222</v>
      </c>
      <c r="D720" s="105" t="s">
        <v>1223</v>
      </c>
      <c r="E720" s="26">
        <f t="shared" si="118"/>
        <v>0</v>
      </c>
      <c r="F720" s="26">
        <f t="shared" si="119"/>
        <v>2811600</v>
      </c>
      <c r="G720" s="26">
        <f t="shared" si="120"/>
        <v>126602</v>
      </c>
      <c r="H720" s="26">
        <f t="shared" si="121"/>
        <v>103360</v>
      </c>
      <c r="I720" s="26">
        <f t="shared" si="116"/>
        <v>103360</v>
      </c>
      <c r="J720" s="26">
        <f t="shared" si="117"/>
        <v>0</v>
      </c>
      <c r="K720" s="26">
        <f t="shared" si="122"/>
        <v>0</v>
      </c>
      <c r="L720" s="150">
        <f t="shared" si="130"/>
        <v>-1</v>
      </c>
      <c r="M720" s="26">
        <v>0</v>
      </c>
      <c r="N720" s="26">
        <v>0</v>
      </c>
      <c r="O720" s="26">
        <v>0</v>
      </c>
      <c r="P720" s="26">
        <v>0</v>
      </c>
      <c r="Q720" s="26">
        <v>0</v>
      </c>
      <c r="R720" s="26">
        <v>0</v>
      </c>
      <c r="S720" s="26">
        <v>0</v>
      </c>
      <c r="T720" s="26">
        <v>0</v>
      </c>
      <c r="U720" s="26">
        <v>0</v>
      </c>
      <c r="V720" s="26">
        <v>0</v>
      </c>
      <c r="W720" s="26">
        <v>0</v>
      </c>
      <c r="X720" s="26">
        <v>0</v>
      </c>
      <c r="Y720" s="26">
        <v>0</v>
      </c>
      <c r="Z720" s="26">
        <v>0</v>
      </c>
      <c r="AA720" s="26">
        <v>0</v>
      </c>
      <c r="AB720" s="26">
        <v>0</v>
      </c>
      <c r="AC720" s="26">
        <v>0</v>
      </c>
      <c r="AD720" s="26">
        <v>0</v>
      </c>
      <c r="AE720" s="26">
        <v>0</v>
      </c>
      <c r="AF720" s="26">
        <v>0</v>
      </c>
      <c r="AG720" s="26">
        <v>0</v>
      </c>
      <c r="AH720" s="26">
        <v>0</v>
      </c>
      <c r="AI720" s="26">
        <v>2811600</v>
      </c>
      <c r="AJ720" s="26">
        <v>0</v>
      </c>
      <c r="AK720" s="26">
        <v>0</v>
      </c>
      <c r="AL720" s="26">
        <v>0</v>
      </c>
      <c r="AM720" s="26">
        <v>0</v>
      </c>
      <c r="AN720" s="26">
        <v>0</v>
      </c>
      <c r="AO720" s="26">
        <v>0</v>
      </c>
      <c r="AP720" s="26">
        <v>0</v>
      </c>
      <c r="AQ720" s="26">
        <v>0</v>
      </c>
      <c r="AR720" s="26">
        <v>0</v>
      </c>
      <c r="AS720" s="26">
        <v>0</v>
      </c>
      <c r="AT720" s="26">
        <v>0</v>
      </c>
      <c r="AU720" s="26">
        <v>0</v>
      </c>
      <c r="AV720" s="26">
        <v>126602</v>
      </c>
      <c r="AW720" s="26">
        <v>0</v>
      </c>
      <c r="AX720" s="26">
        <v>0</v>
      </c>
      <c r="AY720" s="26">
        <v>0</v>
      </c>
      <c r="AZ720" s="26">
        <v>0</v>
      </c>
      <c r="BA720" s="26">
        <v>37360</v>
      </c>
      <c r="BB720" s="26">
        <v>0</v>
      </c>
      <c r="BC720" s="26">
        <v>66000</v>
      </c>
      <c r="BD720" s="26">
        <v>0</v>
      </c>
      <c r="BE720" s="26">
        <v>0</v>
      </c>
      <c r="BF720" s="26">
        <v>0</v>
      </c>
      <c r="BG720" s="26">
        <v>0</v>
      </c>
      <c r="BH720" s="26">
        <v>0</v>
      </c>
      <c r="BI720" s="26">
        <v>0</v>
      </c>
      <c r="BJ720" s="26">
        <v>0</v>
      </c>
      <c r="BK720" s="26">
        <v>0</v>
      </c>
      <c r="BL720" s="26">
        <v>0</v>
      </c>
      <c r="BM720" s="26">
        <v>0</v>
      </c>
      <c r="BN720" s="26">
        <v>0</v>
      </c>
      <c r="BO720" s="26">
        <v>0</v>
      </c>
      <c r="BP720" s="26">
        <v>0</v>
      </c>
      <c r="BQ720" s="26"/>
      <c r="BR720" s="26"/>
      <c r="BS720" s="26"/>
      <c r="BT720" s="26"/>
      <c r="BV720" s="26">
        <f>'[2]51xx'!BH$111</f>
        <v>0</v>
      </c>
      <c r="BW720" s="26">
        <f>'[2]51xx'!BI$111</f>
        <v>0</v>
      </c>
      <c r="BX720" s="26">
        <f>'[2]51xx'!BJ$111</f>
        <v>0</v>
      </c>
      <c r="BY720" s="26">
        <f>'[2]51xx'!BK$111</f>
        <v>0</v>
      </c>
      <c r="BZ720" s="26">
        <f>'[2]51xx'!BL$111</f>
        <v>0</v>
      </c>
      <c r="CA720" s="26">
        <f>'[2]51xx'!BM$111</f>
        <v>0</v>
      </c>
      <c r="CB720" s="26">
        <f>'[2]51xx'!BN$111</f>
        <v>0</v>
      </c>
      <c r="CC720" s="26">
        <f>'[2]51xx'!BO$111</f>
        <v>0</v>
      </c>
      <c r="CD720" s="26">
        <f>'[2]51xx'!BP$111</f>
        <v>0</v>
      </c>
      <c r="CE720" s="26">
        <f>'[2]51xx'!BQ$111</f>
        <v>0</v>
      </c>
      <c r="CF720" s="26">
        <f>'[2]51xx'!BR$111</f>
        <v>0</v>
      </c>
      <c r="CG720" s="26">
        <f>'[2]51xx'!BS$111</f>
        <v>0</v>
      </c>
    </row>
    <row r="721" spans="1:85" hidden="1" outlineLevel="3" x14ac:dyDescent="0.25">
      <c r="A721" s="105" t="s">
        <v>1756</v>
      </c>
      <c r="B721" s="105">
        <f t="shared" si="123"/>
        <v>6</v>
      </c>
      <c r="C721" s="105" t="s">
        <v>1224</v>
      </c>
      <c r="D721" s="105" t="s">
        <v>1225</v>
      </c>
      <c r="E721" s="26">
        <f t="shared" si="118"/>
        <v>0</v>
      </c>
      <c r="F721" s="26">
        <f t="shared" si="119"/>
        <v>0</v>
      </c>
      <c r="G721" s="26">
        <f t="shared" si="120"/>
        <v>0</v>
      </c>
      <c r="H721" s="26">
        <f t="shared" si="121"/>
        <v>0</v>
      </c>
      <c r="I721" s="26">
        <f t="shared" ref="I721:I784" si="132">SUM(AW721:BD721)</f>
        <v>0</v>
      </c>
      <c r="J721" s="26">
        <f t="shared" ref="J721:J784" si="133">SUM(BI721:BP721)</f>
        <v>0</v>
      </c>
      <c r="K721" s="26">
        <f t="shared" si="122"/>
        <v>0</v>
      </c>
      <c r="L721" s="150"/>
      <c r="M721" s="26">
        <v>0</v>
      </c>
      <c r="N721" s="26">
        <v>0</v>
      </c>
      <c r="O721" s="26">
        <v>0</v>
      </c>
      <c r="P721" s="26">
        <v>0</v>
      </c>
      <c r="Q721" s="26">
        <v>0</v>
      </c>
      <c r="R721" s="26">
        <v>0</v>
      </c>
      <c r="S721" s="26">
        <v>0</v>
      </c>
      <c r="T721" s="26">
        <v>0</v>
      </c>
      <c r="U721" s="26">
        <v>0</v>
      </c>
      <c r="V721" s="26">
        <v>0</v>
      </c>
      <c r="W721" s="26">
        <v>0</v>
      </c>
      <c r="X721" s="26">
        <v>0</v>
      </c>
      <c r="Y721" s="26">
        <v>0</v>
      </c>
      <c r="Z721" s="26">
        <v>0</v>
      </c>
      <c r="AA721" s="26">
        <v>0</v>
      </c>
      <c r="AB721" s="26">
        <v>0</v>
      </c>
      <c r="AC721" s="26">
        <v>0</v>
      </c>
      <c r="AD721" s="26">
        <v>0</v>
      </c>
      <c r="AE721" s="26">
        <v>0</v>
      </c>
      <c r="AF721" s="26">
        <v>0</v>
      </c>
      <c r="AG721" s="26">
        <v>0</v>
      </c>
      <c r="AH721" s="26">
        <v>0</v>
      </c>
      <c r="AI721" s="26">
        <v>0</v>
      </c>
      <c r="AJ721" s="26">
        <v>0</v>
      </c>
      <c r="AK721" s="26">
        <v>0</v>
      </c>
      <c r="AL721" s="26">
        <v>0</v>
      </c>
      <c r="AM721" s="26">
        <v>0</v>
      </c>
      <c r="AN721" s="26">
        <v>0</v>
      </c>
      <c r="AO721" s="26">
        <v>0</v>
      </c>
      <c r="AP721" s="26">
        <v>0</v>
      </c>
      <c r="AQ721" s="26">
        <v>0</v>
      </c>
      <c r="AR721" s="26">
        <v>0</v>
      </c>
      <c r="AS721" s="26">
        <v>0</v>
      </c>
      <c r="AT721" s="26">
        <v>0</v>
      </c>
      <c r="AU721" s="26">
        <v>0</v>
      </c>
      <c r="AV721" s="26">
        <v>0</v>
      </c>
      <c r="AW721" s="26">
        <v>0</v>
      </c>
      <c r="AX721" s="26">
        <v>0</v>
      </c>
      <c r="AY721" s="26">
        <v>0</v>
      </c>
      <c r="AZ721" s="26">
        <v>0</v>
      </c>
      <c r="BA721" s="26">
        <v>0</v>
      </c>
      <c r="BB721" s="26">
        <v>0</v>
      </c>
      <c r="BC721" s="26">
        <v>0</v>
      </c>
      <c r="BD721" s="26">
        <v>0</v>
      </c>
      <c r="BE721" s="26">
        <v>0</v>
      </c>
      <c r="BF721" s="26">
        <v>0</v>
      </c>
      <c r="BG721" s="26">
        <v>0</v>
      </c>
      <c r="BH721" s="26">
        <v>0</v>
      </c>
      <c r="BI721" s="26">
        <v>0</v>
      </c>
      <c r="BJ721" s="26">
        <v>0</v>
      </c>
      <c r="BK721" s="26">
        <v>0</v>
      </c>
      <c r="BL721" s="26">
        <v>0</v>
      </c>
      <c r="BM721" s="26">
        <v>0</v>
      </c>
      <c r="BN721" s="26">
        <v>0</v>
      </c>
      <c r="BO721" s="26">
        <v>0</v>
      </c>
      <c r="BP721" s="26">
        <v>0</v>
      </c>
      <c r="BQ721" s="26"/>
      <c r="BR721" s="26"/>
      <c r="BS721" s="26"/>
      <c r="BT721" s="26"/>
      <c r="BV721" s="26">
        <f>'[2]51xx'!BH$116</f>
        <v>0</v>
      </c>
      <c r="BW721" s="26">
        <f>'[2]51xx'!BI$116</f>
        <v>0</v>
      </c>
      <c r="BX721" s="26">
        <f>'[2]51xx'!BJ$116</f>
        <v>0</v>
      </c>
      <c r="BY721" s="26">
        <f>'[2]51xx'!BK$116</f>
        <v>0</v>
      </c>
      <c r="BZ721" s="26">
        <f>'[2]51xx'!BL$116</f>
        <v>0</v>
      </c>
      <c r="CA721" s="26">
        <f>'[2]51xx'!BM$116</f>
        <v>0</v>
      </c>
      <c r="CB721" s="26">
        <f>'[2]51xx'!BN$116</f>
        <v>0</v>
      </c>
      <c r="CC721" s="26">
        <f>'[2]51xx'!BO$116</f>
        <v>0</v>
      </c>
      <c r="CD721" s="26">
        <f>'[2]51xx'!BP$116</f>
        <v>0</v>
      </c>
      <c r="CE721" s="26">
        <f>'[2]51xx'!BQ$116</f>
        <v>0</v>
      </c>
      <c r="CF721" s="26">
        <f>'[2]51xx'!BR$116</f>
        <v>0</v>
      </c>
      <c r="CG721" s="26">
        <f>'[2]51xx'!BS$116</f>
        <v>0</v>
      </c>
    </row>
    <row r="722" spans="1:85" hidden="1" outlineLevel="3" x14ac:dyDescent="0.25">
      <c r="A722" s="105" t="s">
        <v>1756</v>
      </c>
      <c r="B722" s="105">
        <f t="shared" si="123"/>
        <v>6</v>
      </c>
      <c r="C722" s="105" t="s">
        <v>1226</v>
      </c>
      <c r="D722" s="105" t="s">
        <v>1227</v>
      </c>
      <c r="E722" s="26">
        <f t="shared" si="118"/>
        <v>0</v>
      </c>
      <c r="F722" s="26">
        <f t="shared" si="119"/>
        <v>0</v>
      </c>
      <c r="G722" s="26">
        <f t="shared" si="120"/>
        <v>0</v>
      </c>
      <c r="H722" s="26">
        <f t="shared" si="121"/>
        <v>0</v>
      </c>
      <c r="I722" s="26">
        <f t="shared" si="132"/>
        <v>0</v>
      </c>
      <c r="J722" s="26">
        <f t="shared" si="133"/>
        <v>0</v>
      </c>
      <c r="K722" s="26">
        <f t="shared" si="122"/>
        <v>0</v>
      </c>
      <c r="L722" s="150"/>
      <c r="M722" s="26">
        <v>0</v>
      </c>
      <c r="N722" s="26">
        <v>0</v>
      </c>
      <c r="O722" s="26">
        <v>0</v>
      </c>
      <c r="P722" s="26">
        <v>0</v>
      </c>
      <c r="Q722" s="26">
        <v>0</v>
      </c>
      <c r="R722" s="26">
        <v>0</v>
      </c>
      <c r="S722" s="26">
        <v>0</v>
      </c>
      <c r="T722" s="26">
        <v>0</v>
      </c>
      <c r="U722" s="26">
        <v>0</v>
      </c>
      <c r="V722" s="26">
        <v>0</v>
      </c>
      <c r="W722" s="26">
        <v>0</v>
      </c>
      <c r="X722" s="26">
        <v>0</v>
      </c>
      <c r="Y722" s="26">
        <v>0</v>
      </c>
      <c r="Z722" s="26">
        <v>0</v>
      </c>
      <c r="AA722" s="26">
        <v>0</v>
      </c>
      <c r="AB722" s="26">
        <v>0</v>
      </c>
      <c r="AC722" s="26">
        <v>0</v>
      </c>
      <c r="AD722" s="26">
        <v>0</v>
      </c>
      <c r="AE722" s="26">
        <v>0</v>
      </c>
      <c r="AF722" s="26">
        <v>0</v>
      </c>
      <c r="AG722" s="26">
        <v>0</v>
      </c>
      <c r="AH722" s="26">
        <v>0</v>
      </c>
      <c r="AI722" s="26">
        <v>0</v>
      </c>
      <c r="AJ722" s="26">
        <v>0</v>
      </c>
      <c r="AK722" s="26">
        <v>0</v>
      </c>
      <c r="AL722" s="26">
        <v>0</v>
      </c>
      <c r="AM722" s="26">
        <v>0</v>
      </c>
      <c r="AN722" s="26">
        <v>0</v>
      </c>
      <c r="AO722" s="26">
        <v>0</v>
      </c>
      <c r="AP722" s="26">
        <v>0</v>
      </c>
      <c r="AQ722" s="26">
        <v>0</v>
      </c>
      <c r="AR722" s="26">
        <v>0</v>
      </c>
      <c r="AS722" s="26">
        <v>0</v>
      </c>
      <c r="AT722" s="26">
        <v>0</v>
      </c>
      <c r="AU722" s="26">
        <v>0</v>
      </c>
      <c r="AV722" s="26">
        <v>0</v>
      </c>
      <c r="AW722" s="26">
        <v>0</v>
      </c>
      <c r="AX722" s="26">
        <v>0</v>
      </c>
      <c r="AY722" s="26">
        <v>0</v>
      </c>
      <c r="AZ722" s="26">
        <v>0</v>
      </c>
      <c r="BA722" s="26">
        <v>0</v>
      </c>
      <c r="BB722" s="26">
        <v>0</v>
      </c>
      <c r="BC722" s="26">
        <v>0</v>
      </c>
      <c r="BD722" s="26">
        <v>0</v>
      </c>
      <c r="BE722" s="26">
        <v>0</v>
      </c>
      <c r="BF722" s="26">
        <v>0</v>
      </c>
      <c r="BG722" s="26">
        <v>0</v>
      </c>
      <c r="BH722" s="26">
        <v>0</v>
      </c>
      <c r="BI722" s="26">
        <v>0</v>
      </c>
      <c r="BJ722" s="26">
        <v>0</v>
      </c>
      <c r="BK722" s="26">
        <v>0</v>
      </c>
      <c r="BL722" s="26">
        <v>0</v>
      </c>
      <c r="BM722" s="26">
        <v>0</v>
      </c>
      <c r="BN722" s="26">
        <v>0</v>
      </c>
      <c r="BO722" s="26">
        <v>0</v>
      </c>
      <c r="BP722" s="26">
        <v>0</v>
      </c>
      <c r="BQ722" s="26"/>
      <c r="BR722" s="26"/>
      <c r="BS722" s="26"/>
      <c r="BT722" s="26"/>
      <c r="BV722" s="26">
        <f>'[2]51xx'!BH$117</f>
        <v>0</v>
      </c>
      <c r="BW722" s="26">
        <f>'[2]51xx'!BI$117</f>
        <v>0</v>
      </c>
      <c r="BX722" s="26">
        <f>'[2]51xx'!BJ$117</f>
        <v>0</v>
      </c>
      <c r="BY722" s="26">
        <f>'[2]51xx'!BK$117</f>
        <v>0</v>
      </c>
      <c r="BZ722" s="26">
        <f>'[2]51xx'!BL$117</f>
        <v>0</v>
      </c>
      <c r="CA722" s="26">
        <f>'[2]51xx'!BM$117</f>
        <v>0</v>
      </c>
      <c r="CB722" s="26">
        <f>'[2]51xx'!BN$117</f>
        <v>0</v>
      </c>
      <c r="CC722" s="26">
        <f>'[2]51xx'!BO$117</f>
        <v>0</v>
      </c>
      <c r="CD722" s="26">
        <f>'[2]51xx'!BP$117</f>
        <v>0</v>
      </c>
      <c r="CE722" s="26">
        <f>'[2]51xx'!BQ$117</f>
        <v>0</v>
      </c>
      <c r="CF722" s="26">
        <f>'[2]51xx'!BR$117</f>
        <v>0</v>
      </c>
      <c r="CG722" s="26">
        <f>'[2]51xx'!BS$117</f>
        <v>0</v>
      </c>
    </row>
    <row r="723" spans="1:85" hidden="1" outlineLevel="3" x14ac:dyDescent="0.25">
      <c r="A723" s="105" t="s">
        <v>1756</v>
      </c>
      <c r="B723" s="105">
        <f t="shared" si="123"/>
        <v>6</v>
      </c>
      <c r="C723" s="105" t="s">
        <v>1228</v>
      </c>
      <c r="D723" s="105" t="s">
        <v>1229</v>
      </c>
      <c r="E723" s="26">
        <f t="shared" si="118"/>
        <v>0</v>
      </c>
      <c r="F723" s="26">
        <f t="shared" si="119"/>
        <v>0</v>
      </c>
      <c r="G723" s="26">
        <f t="shared" si="120"/>
        <v>0</v>
      </c>
      <c r="H723" s="26">
        <f t="shared" si="121"/>
        <v>0</v>
      </c>
      <c r="I723" s="26">
        <f t="shared" si="132"/>
        <v>0</v>
      </c>
      <c r="J723" s="26">
        <f t="shared" si="133"/>
        <v>0</v>
      </c>
      <c r="K723" s="26">
        <f t="shared" si="122"/>
        <v>0</v>
      </c>
      <c r="L723" s="150"/>
      <c r="M723" s="26">
        <v>0</v>
      </c>
      <c r="N723" s="26">
        <v>0</v>
      </c>
      <c r="O723" s="26">
        <v>0</v>
      </c>
      <c r="P723" s="26">
        <v>0</v>
      </c>
      <c r="Q723" s="26">
        <v>0</v>
      </c>
      <c r="R723" s="26">
        <v>0</v>
      </c>
      <c r="S723" s="26">
        <v>0</v>
      </c>
      <c r="T723" s="26">
        <v>0</v>
      </c>
      <c r="U723" s="26">
        <v>0</v>
      </c>
      <c r="V723" s="26">
        <v>0</v>
      </c>
      <c r="W723" s="26">
        <v>0</v>
      </c>
      <c r="X723" s="26">
        <v>0</v>
      </c>
      <c r="Y723" s="26">
        <v>0</v>
      </c>
      <c r="Z723" s="26">
        <v>0</v>
      </c>
      <c r="AA723" s="26">
        <v>0</v>
      </c>
      <c r="AB723" s="26">
        <v>0</v>
      </c>
      <c r="AC723" s="26">
        <v>0</v>
      </c>
      <c r="AD723" s="26">
        <v>0</v>
      </c>
      <c r="AE723" s="26">
        <v>0</v>
      </c>
      <c r="AF723" s="26">
        <v>0</v>
      </c>
      <c r="AG723" s="26">
        <v>0</v>
      </c>
      <c r="AH723" s="26">
        <v>0</v>
      </c>
      <c r="AI723" s="26">
        <v>0</v>
      </c>
      <c r="AJ723" s="26">
        <v>0</v>
      </c>
      <c r="AK723" s="26">
        <v>0</v>
      </c>
      <c r="AL723" s="26">
        <v>0</v>
      </c>
      <c r="AM723" s="26">
        <v>0</v>
      </c>
      <c r="AN723" s="26">
        <v>0</v>
      </c>
      <c r="AO723" s="26">
        <v>0</v>
      </c>
      <c r="AP723" s="26">
        <v>0</v>
      </c>
      <c r="AQ723" s="26">
        <v>0</v>
      </c>
      <c r="AR723" s="26">
        <v>0</v>
      </c>
      <c r="AS723" s="26">
        <v>0</v>
      </c>
      <c r="AT723" s="26">
        <v>0</v>
      </c>
      <c r="AU723" s="26">
        <v>0</v>
      </c>
      <c r="AV723" s="26">
        <v>0</v>
      </c>
      <c r="AW723" s="26">
        <v>0</v>
      </c>
      <c r="AX723" s="26">
        <v>0</v>
      </c>
      <c r="AY723" s="26">
        <v>0</v>
      </c>
      <c r="AZ723" s="26">
        <v>0</v>
      </c>
      <c r="BA723" s="26">
        <v>0</v>
      </c>
      <c r="BB723" s="26">
        <v>0</v>
      </c>
      <c r="BC723" s="26">
        <v>0</v>
      </c>
      <c r="BD723" s="26">
        <v>0</v>
      </c>
      <c r="BE723" s="26">
        <v>0</v>
      </c>
      <c r="BF723" s="26">
        <v>0</v>
      </c>
      <c r="BG723" s="26">
        <v>0</v>
      </c>
      <c r="BH723" s="26">
        <v>0</v>
      </c>
      <c r="BI723" s="26">
        <v>0</v>
      </c>
      <c r="BJ723" s="26">
        <v>0</v>
      </c>
      <c r="BK723" s="26">
        <v>0</v>
      </c>
      <c r="BL723" s="26">
        <v>0</v>
      </c>
      <c r="BM723" s="26">
        <v>0</v>
      </c>
      <c r="BN723" s="26">
        <v>0</v>
      </c>
      <c r="BO723" s="26">
        <v>0</v>
      </c>
      <c r="BP723" s="26">
        <v>0</v>
      </c>
      <c r="BQ723" s="26"/>
      <c r="BR723" s="26"/>
      <c r="BS723" s="26"/>
      <c r="BT723" s="26"/>
      <c r="BV723" s="26">
        <f>'[2]51xx'!BH$118</f>
        <v>0</v>
      </c>
      <c r="BW723" s="26">
        <f>'[2]51xx'!BI$118</f>
        <v>0</v>
      </c>
      <c r="BX723" s="26">
        <f>'[2]51xx'!BJ$118</f>
        <v>0</v>
      </c>
      <c r="BY723" s="26">
        <f>'[2]51xx'!BK$118</f>
        <v>0</v>
      </c>
      <c r="BZ723" s="26">
        <f>'[2]51xx'!BL$118</f>
        <v>0</v>
      </c>
      <c r="CA723" s="26">
        <f>'[2]51xx'!BM$118</f>
        <v>0</v>
      </c>
      <c r="CB723" s="26">
        <f>'[2]51xx'!BN$118</f>
        <v>0</v>
      </c>
      <c r="CC723" s="26">
        <f>'[2]51xx'!BO$118</f>
        <v>0</v>
      </c>
      <c r="CD723" s="26">
        <f>'[2]51xx'!BP$118</f>
        <v>0</v>
      </c>
      <c r="CE723" s="26">
        <f>'[2]51xx'!BQ$118</f>
        <v>0</v>
      </c>
      <c r="CF723" s="26">
        <f>'[2]51xx'!BR$118</f>
        <v>0</v>
      </c>
      <c r="CG723" s="26">
        <f>'[2]51xx'!BS$118</f>
        <v>0</v>
      </c>
    </row>
    <row r="724" spans="1:85" hidden="1" outlineLevel="3" x14ac:dyDescent="0.25">
      <c r="A724" s="105" t="s">
        <v>1756</v>
      </c>
      <c r="B724" s="105">
        <f t="shared" si="123"/>
        <v>6</v>
      </c>
      <c r="C724" s="105" t="s">
        <v>1230</v>
      </c>
      <c r="D724" s="105" t="s">
        <v>1231</v>
      </c>
      <c r="E724" s="26">
        <f t="shared" si="118"/>
        <v>0</v>
      </c>
      <c r="F724" s="26">
        <f t="shared" si="119"/>
        <v>0</v>
      </c>
      <c r="G724" s="26">
        <f t="shared" si="120"/>
        <v>0</v>
      </c>
      <c r="H724" s="26">
        <f t="shared" si="121"/>
        <v>0</v>
      </c>
      <c r="I724" s="26">
        <f t="shared" si="132"/>
        <v>0</v>
      </c>
      <c r="J724" s="26">
        <f t="shared" si="133"/>
        <v>0</v>
      </c>
      <c r="K724" s="26">
        <f t="shared" si="122"/>
        <v>0</v>
      </c>
      <c r="L724" s="150"/>
      <c r="M724" s="26">
        <v>0</v>
      </c>
      <c r="N724" s="26">
        <v>0</v>
      </c>
      <c r="O724" s="26">
        <v>0</v>
      </c>
      <c r="P724" s="26">
        <v>0</v>
      </c>
      <c r="Q724" s="26">
        <v>0</v>
      </c>
      <c r="R724" s="26">
        <v>0</v>
      </c>
      <c r="S724" s="26">
        <v>0</v>
      </c>
      <c r="T724" s="26">
        <v>0</v>
      </c>
      <c r="U724" s="26">
        <v>0</v>
      </c>
      <c r="V724" s="26">
        <v>0</v>
      </c>
      <c r="W724" s="26">
        <v>0</v>
      </c>
      <c r="X724" s="26">
        <v>0</v>
      </c>
      <c r="Y724" s="26">
        <v>0</v>
      </c>
      <c r="Z724" s="26">
        <v>0</v>
      </c>
      <c r="AA724" s="26">
        <v>0</v>
      </c>
      <c r="AB724" s="26">
        <v>0</v>
      </c>
      <c r="AC724" s="26">
        <v>0</v>
      </c>
      <c r="AD724" s="26">
        <v>0</v>
      </c>
      <c r="AE724" s="26">
        <v>0</v>
      </c>
      <c r="AF724" s="26">
        <v>0</v>
      </c>
      <c r="AG724" s="26">
        <v>0</v>
      </c>
      <c r="AH724" s="26">
        <v>0</v>
      </c>
      <c r="AI724" s="26">
        <v>0</v>
      </c>
      <c r="AJ724" s="26">
        <v>0</v>
      </c>
      <c r="AK724" s="26">
        <v>0</v>
      </c>
      <c r="AL724" s="26">
        <v>0</v>
      </c>
      <c r="AM724" s="26">
        <v>0</v>
      </c>
      <c r="AN724" s="26">
        <v>0</v>
      </c>
      <c r="AO724" s="26">
        <v>0</v>
      </c>
      <c r="AP724" s="26">
        <v>0</v>
      </c>
      <c r="AQ724" s="26">
        <v>0</v>
      </c>
      <c r="AR724" s="26">
        <v>0</v>
      </c>
      <c r="AS724" s="26">
        <v>0</v>
      </c>
      <c r="AT724" s="26">
        <v>0</v>
      </c>
      <c r="AU724" s="26">
        <v>0</v>
      </c>
      <c r="AV724" s="26">
        <v>0</v>
      </c>
      <c r="AW724" s="26">
        <v>0</v>
      </c>
      <c r="AX724" s="26">
        <v>0</v>
      </c>
      <c r="AY724" s="26">
        <v>0</v>
      </c>
      <c r="AZ724" s="26">
        <v>0</v>
      </c>
      <c r="BA724" s="26">
        <v>0</v>
      </c>
      <c r="BB724" s="26">
        <v>0</v>
      </c>
      <c r="BC724" s="26">
        <v>0</v>
      </c>
      <c r="BD724" s="26">
        <v>0</v>
      </c>
      <c r="BE724" s="26">
        <v>0</v>
      </c>
      <c r="BF724" s="26">
        <v>0</v>
      </c>
      <c r="BG724" s="26">
        <v>0</v>
      </c>
      <c r="BH724" s="26">
        <v>0</v>
      </c>
      <c r="BI724" s="26">
        <v>0</v>
      </c>
      <c r="BJ724" s="26">
        <v>0</v>
      </c>
      <c r="BK724" s="26">
        <v>0</v>
      </c>
      <c r="BL724" s="26">
        <v>0</v>
      </c>
      <c r="BM724" s="26">
        <v>0</v>
      </c>
      <c r="BN724" s="26">
        <v>0</v>
      </c>
      <c r="BO724" s="26">
        <v>0</v>
      </c>
      <c r="BP724" s="26">
        <v>0</v>
      </c>
      <c r="BQ724" s="26"/>
      <c r="BR724" s="26"/>
      <c r="BS724" s="26"/>
      <c r="BT724" s="26"/>
      <c r="BV724" s="26">
        <f>'[2]51xx'!BH$119</f>
        <v>0</v>
      </c>
      <c r="BW724" s="26">
        <f>'[2]51xx'!BI$119</f>
        <v>0</v>
      </c>
      <c r="BX724" s="26">
        <f>'[2]51xx'!BJ$119</f>
        <v>0</v>
      </c>
      <c r="BY724" s="26">
        <f>'[2]51xx'!BK$119</f>
        <v>0</v>
      </c>
      <c r="BZ724" s="26">
        <f>'[2]51xx'!BL$119</f>
        <v>0</v>
      </c>
      <c r="CA724" s="26">
        <f>'[2]51xx'!BM$119</f>
        <v>0</v>
      </c>
      <c r="CB724" s="26">
        <f>'[2]51xx'!BN$119</f>
        <v>0</v>
      </c>
      <c r="CC724" s="26">
        <f>'[2]51xx'!BO$119</f>
        <v>0</v>
      </c>
      <c r="CD724" s="26">
        <f>'[2]51xx'!BP$119</f>
        <v>0</v>
      </c>
      <c r="CE724" s="26">
        <f>'[2]51xx'!BQ$119</f>
        <v>0</v>
      </c>
      <c r="CF724" s="26">
        <f>'[2]51xx'!BR$119</f>
        <v>0</v>
      </c>
      <c r="CG724" s="26">
        <f>'[2]51xx'!BS$119</f>
        <v>0</v>
      </c>
    </row>
    <row r="725" spans="1:85" hidden="1" outlineLevel="3" x14ac:dyDescent="0.25">
      <c r="A725" s="105" t="s">
        <v>1756</v>
      </c>
      <c r="B725" s="105">
        <f t="shared" si="123"/>
        <v>6</v>
      </c>
      <c r="C725" s="105" t="s">
        <v>1232</v>
      </c>
      <c r="D725" s="105" t="s">
        <v>1233</v>
      </c>
      <c r="E725" s="26">
        <f t="shared" ref="E725:E788" si="134">SUM(M725:X725)</f>
        <v>0</v>
      </c>
      <c r="F725" s="26">
        <f t="shared" ref="F725:F788" si="135">SUM(Y725:AJ725)</f>
        <v>0</v>
      </c>
      <c r="G725" s="26">
        <f t="shared" ref="G725:G788" si="136">SUM(AK725:AV725)</f>
        <v>0</v>
      </c>
      <c r="H725" s="26">
        <f t="shared" ref="H725:H788" si="137">SUM(AW725:BH725)</f>
        <v>0</v>
      </c>
      <c r="I725" s="26">
        <f t="shared" si="132"/>
        <v>0</v>
      </c>
      <c r="J725" s="26">
        <f t="shared" si="133"/>
        <v>0</v>
      </c>
      <c r="K725" s="26">
        <f t="shared" ref="K725:K788" si="138">SUM(BV725:CG725)</f>
        <v>0</v>
      </c>
      <c r="L725" s="150"/>
      <c r="M725" s="26">
        <v>0</v>
      </c>
      <c r="N725" s="26">
        <v>0</v>
      </c>
      <c r="O725" s="26">
        <v>0</v>
      </c>
      <c r="P725" s="26">
        <v>0</v>
      </c>
      <c r="Q725" s="26">
        <v>0</v>
      </c>
      <c r="R725" s="26">
        <v>0</v>
      </c>
      <c r="S725" s="26">
        <v>0</v>
      </c>
      <c r="T725" s="26">
        <v>0</v>
      </c>
      <c r="U725" s="26">
        <v>0</v>
      </c>
      <c r="V725" s="26">
        <v>0</v>
      </c>
      <c r="W725" s="26">
        <v>0</v>
      </c>
      <c r="X725" s="26">
        <v>0</v>
      </c>
      <c r="Y725" s="26">
        <v>0</v>
      </c>
      <c r="Z725" s="26">
        <v>0</v>
      </c>
      <c r="AA725" s="26">
        <v>0</v>
      </c>
      <c r="AB725" s="26">
        <v>0</v>
      </c>
      <c r="AC725" s="26">
        <v>0</v>
      </c>
      <c r="AD725" s="26">
        <v>0</v>
      </c>
      <c r="AE725" s="26">
        <v>0</v>
      </c>
      <c r="AF725" s="26">
        <v>0</v>
      </c>
      <c r="AG725" s="26">
        <v>0</v>
      </c>
      <c r="AH725" s="26">
        <v>0</v>
      </c>
      <c r="AI725" s="26">
        <v>0</v>
      </c>
      <c r="AJ725" s="26">
        <v>0</v>
      </c>
      <c r="AK725" s="26">
        <v>0</v>
      </c>
      <c r="AL725" s="26">
        <v>0</v>
      </c>
      <c r="AM725" s="26">
        <v>0</v>
      </c>
      <c r="AN725" s="26">
        <v>0</v>
      </c>
      <c r="AO725" s="26">
        <v>0</v>
      </c>
      <c r="AP725" s="26">
        <v>0</v>
      </c>
      <c r="AQ725" s="26">
        <v>0</v>
      </c>
      <c r="AR725" s="26">
        <v>0</v>
      </c>
      <c r="AS725" s="26">
        <v>0</v>
      </c>
      <c r="AT725" s="26">
        <v>0</v>
      </c>
      <c r="AU725" s="26">
        <v>0</v>
      </c>
      <c r="AV725" s="26">
        <v>0</v>
      </c>
      <c r="AW725" s="26">
        <v>0</v>
      </c>
      <c r="AX725" s="26">
        <v>0</v>
      </c>
      <c r="AY725" s="26">
        <v>0</v>
      </c>
      <c r="AZ725" s="26">
        <v>0</v>
      </c>
      <c r="BA725" s="26">
        <v>0</v>
      </c>
      <c r="BB725" s="26">
        <v>0</v>
      </c>
      <c r="BC725" s="26">
        <v>0</v>
      </c>
      <c r="BD725" s="26">
        <v>0</v>
      </c>
      <c r="BE725" s="26">
        <v>0</v>
      </c>
      <c r="BF725" s="26">
        <v>0</v>
      </c>
      <c r="BG725" s="26">
        <v>0</v>
      </c>
      <c r="BH725" s="26">
        <v>0</v>
      </c>
      <c r="BI725" s="26">
        <v>0</v>
      </c>
      <c r="BJ725" s="26">
        <v>0</v>
      </c>
      <c r="BK725" s="26">
        <v>0</v>
      </c>
      <c r="BL725" s="26">
        <v>0</v>
      </c>
      <c r="BM725" s="26">
        <v>0</v>
      </c>
      <c r="BN725" s="26">
        <v>0</v>
      </c>
      <c r="BO725" s="26">
        <v>0</v>
      </c>
      <c r="BP725" s="26">
        <v>0</v>
      </c>
      <c r="BQ725" s="26"/>
      <c r="BR725" s="26"/>
      <c r="BS725" s="26"/>
      <c r="BT725" s="26"/>
      <c r="BV725" s="26">
        <f>'[2]51xx'!BH$120</f>
        <v>0</v>
      </c>
      <c r="BW725" s="26">
        <f>'[2]51xx'!BI$120</f>
        <v>0</v>
      </c>
      <c r="BX725" s="26">
        <f>'[2]51xx'!BJ$120</f>
        <v>0</v>
      </c>
      <c r="BY725" s="26">
        <f>'[2]51xx'!BK$120</f>
        <v>0</v>
      </c>
      <c r="BZ725" s="26">
        <f>'[2]51xx'!BL$120</f>
        <v>0</v>
      </c>
      <c r="CA725" s="26">
        <f>'[2]51xx'!BM$120</f>
        <v>0</v>
      </c>
      <c r="CB725" s="26">
        <f>'[2]51xx'!BN$120</f>
        <v>0</v>
      </c>
      <c r="CC725" s="26">
        <f>'[2]51xx'!BO$120</f>
        <v>0</v>
      </c>
      <c r="CD725" s="26">
        <f>'[2]51xx'!BP$120</f>
        <v>0</v>
      </c>
      <c r="CE725" s="26">
        <f>'[2]51xx'!BQ$120</f>
        <v>0</v>
      </c>
      <c r="CF725" s="26">
        <f>'[2]51xx'!BR$120</f>
        <v>0</v>
      </c>
      <c r="CG725" s="26">
        <f>'[2]51xx'!BS$120</f>
        <v>0</v>
      </c>
    </row>
    <row r="726" spans="1:85" hidden="1" outlineLevel="3" x14ac:dyDescent="0.25">
      <c r="A726" s="105" t="s">
        <v>1756</v>
      </c>
      <c r="B726" s="105">
        <f t="shared" si="123"/>
        <v>6</v>
      </c>
      <c r="C726" s="105" t="s">
        <v>1234</v>
      </c>
      <c r="D726" s="105" t="s">
        <v>1235</v>
      </c>
      <c r="E726" s="26">
        <f t="shared" si="134"/>
        <v>0</v>
      </c>
      <c r="F726" s="26">
        <f t="shared" si="135"/>
        <v>0</v>
      </c>
      <c r="G726" s="26">
        <f t="shared" si="136"/>
        <v>0</v>
      </c>
      <c r="H726" s="26">
        <f t="shared" si="137"/>
        <v>0</v>
      </c>
      <c r="I726" s="26">
        <f t="shared" si="132"/>
        <v>0</v>
      </c>
      <c r="J726" s="26">
        <f t="shared" si="133"/>
        <v>0</v>
      </c>
      <c r="K726" s="26">
        <f t="shared" si="138"/>
        <v>0</v>
      </c>
      <c r="L726" s="150"/>
      <c r="M726" s="26">
        <v>0</v>
      </c>
      <c r="N726" s="26">
        <v>0</v>
      </c>
      <c r="O726" s="26">
        <v>0</v>
      </c>
      <c r="P726" s="26">
        <v>0</v>
      </c>
      <c r="Q726" s="26">
        <v>0</v>
      </c>
      <c r="R726" s="26">
        <v>0</v>
      </c>
      <c r="S726" s="26">
        <v>0</v>
      </c>
      <c r="T726" s="26">
        <v>0</v>
      </c>
      <c r="U726" s="26">
        <v>0</v>
      </c>
      <c r="V726" s="26">
        <v>0</v>
      </c>
      <c r="W726" s="26">
        <v>0</v>
      </c>
      <c r="X726" s="26">
        <v>0</v>
      </c>
      <c r="Y726" s="26">
        <v>0</v>
      </c>
      <c r="Z726" s="26">
        <v>0</v>
      </c>
      <c r="AA726" s="26">
        <v>0</v>
      </c>
      <c r="AB726" s="26">
        <v>0</v>
      </c>
      <c r="AC726" s="26">
        <v>0</v>
      </c>
      <c r="AD726" s="26">
        <v>0</v>
      </c>
      <c r="AE726" s="26">
        <v>0</v>
      </c>
      <c r="AF726" s="26">
        <v>0</v>
      </c>
      <c r="AG726" s="26">
        <v>0</v>
      </c>
      <c r="AH726" s="26">
        <v>0</v>
      </c>
      <c r="AI726" s="26">
        <v>0</v>
      </c>
      <c r="AJ726" s="26">
        <v>0</v>
      </c>
      <c r="AK726" s="26">
        <v>0</v>
      </c>
      <c r="AL726" s="26">
        <v>0</v>
      </c>
      <c r="AM726" s="26">
        <v>0</v>
      </c>
      <c r="AN726" s="26">
        <v>0</v>
      </c>
      <c r="AO726" s="26">
        <v>0</v>
      </c>
      <c r="AP726" s="26">
        <v>0</v>
      </c>
      <c r="AQ726" s="26">
        <v>0</v>
      </c>
      <c r="AR726" s="26">
        <v>0</v>
      </c>
      <c r="AS726" s="26">
        <v>0</v>
      </c>
      <c r="AT726" s="26">
        <v>0</v>
      </c>
      <c r="AU726" s="26">
        <v>0</v>
      </c>
      <c r="AV726" s="26">
        <v>0</v>
      </c>
      <c r="AW726" s="26">
        <v>0</v>
      </c>
      <c r="AX726" s="26">
        <v>0</v>
      </c>
      <c r="AY726" s="26">
        <v>0</v>
      </c>
      <c r="AZ726" s="26">
        <v>0</v>
      </c>
      <c r="BA726" s="26">
        <v>0</v>
      </c>
      <c r="BB726" s="26">
        <v>0</v>
      </c>
      <c r="BC726" s="26">
        <v>0</v>
      </c>
      <c r="BD726" s="26">
        <v>0</v>
      </c>
      <c r="BE726" s="26">
        <v>0</v>
      </c>
      <c r="BF726" s="26">
        <v>0</v>
      </c>
      <c r="BG726" s="26">
        <v>0</v>
      </c>
      <c r="BH726" s="26">
        <v>0</v>
      </c>
      <c r="BI726" s="26">
        <v>0</v>
      </c>
      <c r="BJ726" s="26">
        <v>0</v>
      </c>
      <c r="BK726" s="26">
        <v>0</v>
      </c>
      <c r="BL726" s="26">
        <v>0</v>
      </c>
      <c r="BM726" s="26">
        <v>0</v>
      </c>
      <c r="BN726" s="26">
        <v>0</v>
      </c>
      <c r="BO726" s="26">
        <v>0</v>
      </c>
      <c r="BP726" s="26">
        <v>0</v>
      </c>
      <c r="BQ726" s="26"/>
      <c r="BR726" s="26"/>
      <c r="BS726" s="26"/>
      <c r="BT726" s="26"/>
      <c r="BV726" s="26">
        <f>'[2]51xx'!BH$121</f>
        <v>0</v>
      </c>
      <c r="BW726" s="26">
        <f>'[2]51xx'!BI$121</f>
        <v>0</v>
      </c>
      <c r="BX726" s="26">
        <f>'[2]51xx'!BJ$121</f>
        <v>0</v>
      </c>
      <c r="BY726" s="26">
        <f>'[2]51xx'!BK$121</f>
        <v>0</v>
      </c>
      <c r="BZ726" s="26">
        <f>'[2]51xx'!BL$121</f>
        <v>0</v>
      </c>
      <c r="CA726" s="26">
        <f>'[2]51xx'!BM$121</f>
        <v>0</v>
      </c>
      <c r="CB726" s="26">
        <f>'[2]51xx'!BN$121</f>
        <v>0</v>
      </c>
      <c r="CC726" s="26">
        <f>'[2]51xx'!BO$121</f>
        <v>0</v>
      </c>
      <c r="CD726" s="26">
        <f>'[2]51xx'!BP$121</f>
        <v>0</v>
      </c>
      <c r="CE726" s="26">
        <f>'[2]51xx'!BQ$121</f>
        <v>0</v>
      </c>
      <c r="CF726" s="26">
        <f>'[2]51xx'!BR$121</f>
        <v>0</v>
      </c>
      <c r="CG726" s="26">
        <f>'[2]51xx'!BS$121</f>
        <v>0</v>
      </c>
    </row>
    <row r="727" spans="1:85" hidden="1" outlineLevel="3" x14ac:dyDescent="0.25">
      <c r="A727" s="105" t="s">
        <v>1756</v>
      </c>
      <c r="B727" s="105">
        <f t="shared" si="123"/>
        <v>6</v>
      </c>
      <c r="C727" s="105" t="s">
        <v>1236</v>
      </c>
      <c r="D727" s="105" t="s">
        <v>1237</v>
      </c>
      <c r="E727" s="26">
        <f t="shared" si="134"/>
        <v>0</v>
      </c>
      <c r="F727" s="26">
        <f t="shared" si="135"/>
        <v>76565752</v>
      </c>
      <c r="G727" s="26">
        <f t="shared" si="136"/>
        <v>88815731</v>
      </c>
      <c r="H727" s="26">
        <f t="shared" si="137"/>
        <v>80435861</v>
      </c>
      <c r="I727" s="26">
        <f t="shared" si="132"/>
        <v>56000</v>
      </c>
      <c r="J727" s="26">
        <f t="shared" si="133"/>
        <v>0</v>
      </c>
      <c r="K727" s="26">
        <f t="shared" si="138"/>
        <v>82000000</v>
      </c>
      <c r="L727" s="150">
        <f t="shared" si="130"/>
        <v>1.9445791722177252E-2</v>
      </c>
      <c r="M727" s="26">
        <v>0</v>
      </c>
      <c r="N727" s="26">
        <v>0</v>
      </c>
      <c r="O727" s="26">
        <v>0</v>
      </c>
      <c r="P727" s="26">
        <v>0</v>
      </c>
      <c r="Q727" s="26">
        <v>0</v>
      </c>
      <c r="R727" s="26">
        <v>0</v>
      </c>
      <c r="S727" s="26">
        <v>0</v>
      </c>
      <c r="T727" s="26">
        <v>0</v>
      </c>
      <c r="U727" s="26">
        <v>0</v>
      </c>
      <c r="V727" s="26">
        <v>0</v>
      </c>
      <c r="W727" s="26">
        <v>0</v>
      </c>
      <c r="X727" s="26">
        <v>0</v>
      </c>
      <c r="Y727" s="26">
        <v>0</v>
      </c>
      <c r="Z727" s="26">
        <v>0</v>
      </c>
      <c r="AA727" s="26">
        <v>0</v>
      </c>
      <c r="AB727" s="26">
        <v>0</v>
      </c>
      <c r="AC727" s="26">
        <v>0</v>
      </c>
      <c r="AD727" s="26">
        <v>0</v>
      </c>
      <c r="AE727" s="26">
        <v>0</v>
      </c>
      <c r="AF727" s="26">
        <v>0</v>
      </c>
      <c r="AG727" s="26">
        <v>0</v>
      </c>
      <c r="AH727" s="26">
        <v>0</v>
      </c>
      <c r="AI727" s="26">
        <v>0</v>
      </c>
      <c r="AJ727" s="26">
        <v>76565752</v>
      </c>
      <c r="AK727" s="26">
        <v>0</v>
      </c>
      <c r="AL727" s="26">
        <v>0</v>
      </c>
      <c r="AM727" s="26">
        <v>0</v>
      </c>
      <c r="AN727" s="26">
        <v>0</v>
      </c>
      <c r="AO727" s="26">
        <v>0</v>
      </c>
      <c r="AP727" s="26">
        <v>0</v>
      </c>
      <c r="AQ727" s="26">
        <v>0</v>
      </c>
      <c r="AR727" s="26">
        <v>0</v>
      </c>
      <c r="AS727" s="26">
        <v>0</v>
      </c>
      <c r="AT727" s="26">
        <v>0</v>
      </c>
      <c r="AU727" s="26">
        <v>0</v>
      </c>
      <c r="AV727" s="26">
        <v>88815731</v>
      </c>
      <c r="AW727" s="26">
        <v>0</v>
      </c>
      <c r="AX727" s="83">
        <v>0</v>
      </c>
      <c r="AY727" s="26">
        <v>0</v>
      </c>
      <c r="AZ727" s="26">
        <v>0</v>
      </c>
      <c r="BA727" s="26">
        <v>0</v>
      </c>
      <c r="BB727" s="26">
        <v>0</v>
      </c>
      <c r="BC727" s="26">
        <v>56000</v>
      </c>
      <c r="BD727" s="26">
        <v>0</v>
      </c>
      <c r="BE727" s="26">
        <v>0</v>
      </c>
      <c r="BF727" s="26">
        <v>0</v>
      </c>
      <c r="BG727" s="83">
        <v>80379861</v>
      </c>
      <c r="BH727" s="83">
        <v>0</v>
      </c>
      <c r="BI727" s="26">
        <v>0</v>
      </c>
      <c r="BJ727" s="26">
        <v>0</v>
      </c>
      <c r="BK727" s="26">
        <v>0</v>
      </c>
      <c r="BL727" s="26">
        <v>0</v>
      </c>
      <c r="BM727" s="26">
        <v>0</v>
      </c>
      <c r="BN727" s="26">
        <v>0</v>
      </c>
      <c r="BO727" s="26">
        <v>0</v>
      </c>
      <c r="BP727" s="26">
        <v>0</v>
      </c>
      <c r="BQ727" s="26"/>
      <c r="BR727" s="26"/>
      <c r="BS727" s="26"/>
      <c r="BT727" s="26"/>
      <c r="BV727" s="26">
        <f>'[2]51xx'!BH$122</f>
        <v>0</v>
      </c>
      <c r="BW727" s="26">
        <f>'[2]51xx'!BI$122</f>
        <v>0</v>
      </c>
      <c r="BX727" s="26">
        <f>'[2]51xx'!BJ$122</f>
        <v>0</v>
      </c>
      <c r="BY727" s="26">
        <f>'[2]51xx'!BK$122</f>
        <v>0</v>
      </c>
      <c r="BZ727" s="26">
        <f>'[2]51xx'!BL$122</f>
        <v>0</v>
      </c>
      <c r="CA727" s="26">
        <f>'[2]51xx'!BM$122</f>
        <v>0</v>
      </c>
      <c r="CB727" s="26">
        <f>'[2]51xx'!BN$122</f>
        <v>0</v>
      </c>
      <c r="CC727" s="26">
        <f>'[2]51xx'!BO$122</f>
        <v>0</v>
      </c>
      <c r="CD727" s="26">
        <f>'[2]51xx'!BP$122</f>
        <v>0</v>
      </c>
      <c r="CE727" s="26">
        <f>'[2]51xx'!BQ$122</f>
        <v>0</v>
      </c>
      <c r="CF727" s="26">
        <f>'[2]51xx'!BR$122</f>
        <v>82000000</v>
      </c>
      <c r="CG727" s="26">
        <f>'[2]51xx'!BS$122</f>
        <v>0</v>
      </c>
    </row>
    <row r="728" spans="1:85" hidden="1" outlineLevel="3" x14ac:dyDescent="0.25">
      <c r="A728" s="105" t="s">
        <v>1756</v>
      </c>
      <c r="B728" s="105">
        <f t="shared" si="123"/>
        <v>6</v>
      </c>
      <c r="C728" s="105" t="s">
        <v>1238</v>
      </c>
      <c r="D728" s="105" t="s">
        <v>222</v>
      </c>
      <c r="E728" s="26">
        <f t="shared" si="134"/>
        <v>3108800</v>
      </c>
      <c r="F728" s="26">
        <f t="shared" si="135"/>
        <v>0</v>
      </c>
      <c r="G728" s="26">
        <f t="shared" si="136"/>
        <v>0</v>
      </c>
      <c r="H728" s="26">
        <f t="shared" si="137"/>
        <v>2953395</v>
      </c>
      <c r="I728" s="26">
        <f t="shared" si="132"/>
        <v>0</v>
      </c>
      <c r="J728" s="26">
        <f t="shared" si="133"/>
        <v>0</v>
      </c>
      <c r="K728" s="26">
        <f t="shared" si="138"/>
        <v>3500000</v>
      </c>
      <c r="L728" s="150">
        <f t="shared" si="130"/>
        <v>0.18507683530310032</v>
      </c>
      <c r="M728" s="26">
        <v>0</v>
      </c>
      <c r="N728" s="26">
        <v>0</v>
      </c>
      <c r="O728" s="26">
        <v>0</v>
      </c>
      <c r="P728" s="26">
        <v>0</v>
      </c>
      <c r="Q728" s="26">
        <v>0</v>
      </c>
      <c r="R728" s="26">
        <v>0</v>
      </c>
      <c r="S728" s="26">
        <v>0</v>
      </c>
      <c r="T728" s="26">
        <v>0</v>
      </c>
      <c r="U728" s="26">
        <v>0</v>
      </c>
      <c r="V728" s="26">
        <v>3108800</v>
      </c>
      <c r="W728" s="26">
        <v>0</v>
      </c>
      <c r="X728" s="26">
        <v>0</v>
      </c>
      <c r="Y728" s="26">
        <v>0</v>
      </c>
      <c r="Z728" s="26">
        <v>0</v>
      </c>
      <c r="AA728" s="26">
        <v>0</v>
      </c>
      <c r="AB728" s="26">
        <v>0</v>
      </c>
      <c r="AC728" s="26">
        <v>0</v>
      </c>
      <c r="AD728" s="26">
        <v>0</v>
      </c>
      <c r="AE728" s="26">
        <v>0</v>
      </c>
      <c r="AF728" s="26">
        <v>0</v>
      </c>
      <c r="AG728" s="26">
        <v>0</v>
      </c>
      <c r="AH728" s="26">
        <v>0</v>
      </c>
      <c r="AI728" s="26">
        <v>0</v>
      </c>
      <c r="AJ728" s="26">
        <v>0</v>
      </c>
      <c r="AK728" s="26">
        <v>0</v>
      </c>
      <c r="AL728" s="26">
        <v>0</v>
      </c>
      <c r="AM728" s="26">
        <v>0</v>
      </c>
      <c r="AN728" s="26">
        <v>0</v>
      </c>
      <c r="AO728" s="26">
        <v>0</v>
      </c>
      <c r="AP728" s="26">
        <v>0</v>
      </c>
      <c r="AQ728" s="26">
        <v>0</v>
      </c>
      <c r="AR728" s="26">
        <v>0</v>
      </c>
      <c r="AS728" s="26">
        <v>0</v>
      </c>
      <c r="AT728" s="26">
        <v>0</v>
      </c>
      <c r="AU728" s="26">
        <v>0</v>
      </c>
      <c r="AV728" s="26">
        <v>0</v>
      </c>
      <c r="AW728" s="26">
        <v>0</v>
      </c>
      <c r="AX728" s="26">
        <v>0</v>
      </c>
      <c r="AY728" s="26">
        <v>0</v>
      </c>
      <c r="AZ728" s="26">
        <v>0</v>
      </c>
      <c r="BA728" s="26">
        <v>0</v>
      </c>
      <c r="BB728" s="26">
        <v>0</v>
      </c>
      <c r="BC728" s="26">
        <v>0</v>
      </c>
      <c r="BD728" s="26">
        <v>0</v>
      </c>
      <c r="BE728" s="26">
        <v>0</v>
      </c>
      <c r="BF728" s="26">
        <v>0</v>
      </c>
      <c r="BG728" s="26">
        <v>2953395</v>
      </c>
      <c r="BH728" s="26">
        <v>0</v>
      </c>
      <c r="BI728" s="26">
        <v>0</v>
      </c>
      <c r="BJ728" s="26">
        <v>0</v>
      </c>
      <c r="BK728" s="26">
        <v>0</v>
      </c>
      <c r="BL728" s="26">
        <v>0</v>
      </c>
      <c r="BM728" s="26">
        <v>0</v>
      </c>
      <c r="BN728" s="26">
        <v>0</v>
      </c>
      <c r="BO728" s="26">
        <v>0</v>
      </c>
      <c r="BP728" s="26">
        <v>0</v>
      </c>
      <c r="BQ728" s="26"/>
      <c r="BR728" s="26"/>
      <c r="BS728" s="26"/>
      <c r="BT728" s="26"/>
      <c r="BV728" s="26">
        <f>'[2]51xx'!BH$128</f>
        <v>0</v>
      </c>
      <c r="BW728" s="26">
        <f>'[2]51xx'!BI$128</f>
        <v>0</v>
      </c>
      <c r="BX728" s="26">
        <f>'[2]51xx'!BJ$128</f>
        <v>0</v>
      </c>
      <c r="BY728" s="26">
        <f>'[2]51xx'!BK$128</f>
        <v>0</v>
      </c>
      <c r="BZ728" s="26">
        <f>'[2]51xx'!BL$128</f>
        <v>0</v>
      </c>
      <c r="CA728" s="26">
        <f>'[2]51xx'!BM$128</f>
        <v>0</v>
      </c>
      <c r="CB728" s="26">
        <f>'[2]51xx'!BN$128</f>
        <v>0</v>
      </c>
      <c r="CC728" s="26">
        <f>'[2]51xx'!BO$128</f>
        <v>0</v>
      </c>
      <c r="CD728" s="26">
        <f>'[2]51xx'!BP$128</f>
        <v>0</v>
      </c>
      <c r="CE728" s="26">
        <f>'[2]51xx'!BQ$128</f>
        <v>0</v>
      </c>
      <c r="CF728" s="26">
        <f>'[2]51xx'!BR$128</f>
        <v>3500000</v>
      </c>
      <c r="CG728" s="26">
        <f>'[2]51xx'!BS$128</f>
        <v>0</v>
      </c>
    </row>
    <row r="729" spans="1:85" hidden="1" outlineLevel="2" collapsed="1" x14ac:dyDescent="0.25">
      <c r="A729" s="103" t="s">
        <v>1756</v>
      </c>
      <c r="B729" s="103">
        <f t="shared" si="123"/>
        <v>4</v>
      </c>
      <c r="C729" s="103" t="s">
        <v>1239</v>
      </c>
      <c r="D729" s="103" t="s">
        <v>244</v>
      </c>
      <c r="E729" s="104">
        <f t="shared" si="134"/>
        <v>182828576</v>
      </c>
      <c r="F729" s="104">
        <f t="shared" si="135"/>
        <v>188968992</v>
      </c>
      <c r="G729" s="104">
        <f t="shared" si="136"/>
        <v>199578564</v>
      </c>
      <c r="H729" s="104">
        <f t="shared" si="137"/>
        <v>235286987</v>
      </c>
      <c r="I729" s="104">
        <f t="shared" si="132"/>
        <v>164095400</v>
      </c>
      <c r="J729" s="104">
        <f t="shared" si="133"/>
        <v>165759754</v>
      </c>
      <c r="K729" s="104">
        <f t="shared" si="138"/>
        <v>247496060.20600006</v>
      </c>
      <c r="L729" s="150">
        <f t="shared" si="130"/>
        <v>5.1890133668973625E-2</v>
      </c>
      <c r="M729" s="104">
        <v>15733550</v>
      </c>
      <c r="N729" s="104">
        <v>17797185</v>
      </c>
      <c r="O729" s="104">
        <v>16598472</v>
      </c>
      <c r="P729" s="104">
        <v>18655255</v>
      </c>
      <c r="Q729" s="104">
        <v>6208237</v>
      </c>
      <c r="R729" s="104">
        <v>15998903</v>
      </c>
      <c r="S729" s="104">
        <v>13604795</v>
      </c>
      <c r="T729" s="104">
        <v>15703838</v>
      </c>
      <c r="U729" s="104">
        <v>13542269</v>
      </c>
      <c r="V729" s="104">
        <v>15631881</v>
      </c>
      <c r="W729" s="104">
        <v>13292464</v>
      </c>
      <c r="X729" s="104">
        <v>20061727</v>
      </c>
      <c r="Y729" s="104">
        <v>16289381</v>
      </c>
      <c r="Z729" s="104">
        <v>17939705</v>
      </c>
      <c r="AA729" s="104">
        <v>15334476</v>
      </c>
      <c r="AB729" s="104">
        <v>16580720</v>
      </c>
      <c r="AC729" s="104">
        <v>16239251</v>
      </c>
      <c r="AD729" s="104">
        <v>15221574</v>
      </c>
      <c r="AE729" s="104">
        <v>14553319</v>
      </c>
      <c r="AF729" s="104">
        <v>15585128</v>
      </c>
      <c r="AG729" s="104">
        <v>12361274</v>
      </c>
      <c r="AH729" s="104">
        <v>16828892</v>
      </c>
      <c r="AI729" s="104">
        <v>16939713</v>
      </c>
      <c r="AJ729" s="104">
        <v>15095559</v>
      </c>
      <c r="AK729" s="104">
        <v>14815131</v>
      </c>
      <c r="AL729" s="104">
        <v>18151309</v>
      </c>
      <c r="AM729" s="104">
        <v>13156870</v>
      </c>
      <c r="AN729" s="104">
        <v>19568080</v>
      </c>
      <c r="AO729" s="104">
        <v>15891986</v>
      </c>
      <c r="AP729" s="104">
        <v>16907412</v>
      </c>
      <c r="AQ729" s="104">
        <v>15613796</v>
      </c>
      <c r="AR729" s="104">
        <v>16910713</v>
      </c>
      <c r="AS729" s="104">
        <v>15977757</v>
      </c>
      <c r="AT729" s="104">
        <v>17085085</v>
      </c>
      <c r="AU729" s="104">
        <v>16054600</v>
      </c>
      <c r="AV729" s="104">
        <v>19445825</v>
      </c>
      <c r="AW729" s="104">
        <v>17265595</v>
      </c>
      <c r="AX729" s="104">
        <v>18374967</v>
      </c>
      <c r="AY729" s="104">
        <v>20820139</v>
      </c>
      <c r="AZ729" s="104">
        <v>24207661</v>
      </c>
      <c r="BA729" s="104">
        <v>18633346</v>
      </c>
      <c r="BB729" s="104">
        <v>22810062</v>
      </c>
      <c r="BC729" s="104">
        <v>24586727</v>
      </c>
      <c r="BD729" s="104">
        <v>17396903</v>
      </c>
      <c r="BE729" s="104">
        <v>18986535</v>
      </c>
      <c r="BF729" s="104">
        <v>13741154</v>
      </c>
      <c r="BG729" s="104">
        <v>17294691</v>
      </c>
      <c r="BH729" s="104">
        <v>21169207</v>
      </c>
      <c r="BI729" s="104">
        <v>11978773</v>
      </c>
      <c r="BJ729" s="104">
        <v>14266586</v>
      </c>
      <c r="BK729" s="104">
        <v>30637806</v>
      </c>
      <c r="BL729" s="104">
        <v>19074978</v>
      </c>
      <c r="BM729" s="104">
        <v>25133978</v>
      </c>
      <c r="BN729" s="104">
        <v>21608929</v>
      </c>
      <c r="BO729" s="104">
        <v>22035101</v>
      </c>
      <c r="BP729" s="104">
        <v>21023603</v>
      </c>
      <c r="BQ729" s="104"/>
      <c r="BR729" s="104"/>
      <c r="BS729" s="104"/>
      <c r="BT729" s="104"/>
      <c r="BU729" s="24" t="s">
        <v>2007</v>
      </c>
      <c r="BV729" s="144">
        <f t="shared" ref="BV729:CG729" si="139">SUM(BV730:BV740)</f>
        <v>19500505.017166667</v>
      </c>
      <c r="BW729" s="144">
        <f t="shared" si="139"/>
        <v>21100505.017166667</v>
      </c>
      <c r="BX729" s="144">
        <f t="shared" si="139"/>
        <v>19500505.017166667</v>
      </c>
      <c r="BY729" s="144">
        <f t="shared" si="139"/>
        <v>21100505.017166667</v>
      </c>
      <c r="BZ729" s="144">
        <f t="shared" si="139"/>
        <v>19550505.017166667</v>
      </c>
      <c r="CA729" s="144">
        <f t="shared" si="139"/>
        <v>21340505.017166667</v>
      </c>
      <c r="CB729" s="144">
        <f t="shared" si="139"/>
        <v>19500505.017166667</v>
      </c>
      <c r="CC729" s="144">
        <f t="shared" si="139"/>
        <v>21100505.017166667</v>
      </c>
      <c r="CD729" s="144">
        <f t="shared" si="139"/>
        <v>19600505.017166667</v>
      </c>
      <c r="CE729" s="144">
        <f t="shared" si="139"/>
        <v>21100505.017166667</v>
      </c>
      <c r="CF729" s="144">
        <f t="shared" si="139"/>
        <v>23000505.017166667</v>
      </c>
      <c r="CG729" s="144">
        <f t="shared" si="139"/>
        <v>21100505.017166667</v>
      </c>
    </row>
    <row r="730" spans="1:85" hidden="1" outlineLevel="3" x14ac:dyDescent="0.25">
      <c r="A730" s="105" t="s">
        <v>1756</v>
      </c>
      <c r="B730" s="105">
        <f t="shared" si="123"/>
        <v>6</v>
      </c>
      <c r="C730" s="105" t="s">
        <v>1240</v>
      </c>
      <c r="D730" s="105" t="s">
        <v>1241</v>
      </c>
      <c r="E730" s="26">
        <f t="shared" si="134"/>
        <v>180806</v>
      </c>
      <c r="F730" s="26">
        <f t="shared" si="135"/>
        <v>16555304</v>
      </c>
      <c r="G730" s="26">
        <f t="shared" si="136"/>
        <v>31446909</v>
      </c>
      <c r="H730" s="26">
        <f t="shared" si="137"/>
        <v>36100932</v>
      </c>
      <c r="I730" s="26">
        <f t="shared" si="132"/>
        <v>23658091</v>
      </c>
      <c r="J730" s="26">
        <f t="shared" si="133"/>
        <v>24826659</v>
      </c>
      <c r="K730" s="26">
        <f t="shared" si="138"/>
        <v>37454966.940000005</v>
      </c>
      <c r="L730" s="150">
        <f t="shared" si="130"/>
        <v>3.7506924751970531E-2</v>
      </c>
      <c r="M730" s="26">
        <v>0</v>
      </c>
      <c r="N730" s="26">
        <v>0</v>
      </c>
      <c r="O730" s="26">
        <v>0</v>
      </c>
      <c r="P730" s="26">
        <v>0</v>
      </c>
      <c r="Q730" s="26">
        <v>0</v>
      </c>
      <c r="R730" s="26">
        <v>0</v>
      </c>
      <c r="S730" s="26">
        <v>0</v>
      </c>
      <c r="T730" s="26">
        <v>0</v>
      </c>
      <c r="U730" s="26">
        <v>0</v>
      </c>
      <c r="V730" s="26">
        <v>0</v>
      </c>
      <c r="W730" s="26">
        <v>180806</v>
      </c>
      <c r="X730" s="26">
        <v>0</v>
      </c>
      <c r="Y730" s="26">
        <v>1366424</v>
      </c>
      <c r="Z730" s="26">
        <v>1367424</v>
      </c>
      <c r="AA730" s="26">
        <v>1367424</v>
      </c>
      <c r="AB730" s="26">
        <v>1367424</v>
      </c>
      <c r="AC730" s="26">
        <v>1367424</v>
      </c>
      <c r="AD730" s="26">
        <v>1367424</v>
      </c>
      <c r="AE730" s="26">
        <v>181350</v>
      </c>
      <c r="AF730" s="26">
        <v>2553498</v>
      </c>
      <c r="AG730" s="26">
        <v>1514640</v>
      </c>
      <c r="AH730" s="26">
        <v>1367424</v>
      </c>
      <c r="AI730" s="26">
        <v>1367424</v>
      </c>
      <c r="AJ730" s="26">
        <v>1367424</v>
      </c>
      <c r="AK730" s="26">
        <v>192000</v>
      </c>
      <c r="AL730" s="26">
        <v>3993249</v>
      </c>
      <c r="AM730" s="26">
        <v>192000</v>
      </c>
      <c r="AN730" s="26">
        <v>5260332</v>
      </c>
      <c r="AO730" s="26">
        <v>2726166</v>
      </c>
      <c r="AP730" s="26">
        <v>2726166</v>
      </c>
      <c r="AQ730" s="26">
        <v>2726166</v>
      </c>
      <c r="AR730" s="26">
        <v>2726166</v>
      </c>
      <c r="AS730" s="26">
        <v>2726166</v>
      </c>
      <c r="AT730" s="26">
        <v>2726166</v>
      </c>
      <c r="AU730" s="26">
        <v>2918166</v>
      </c>
      <c r="AV730" s="26">
        <v>2534166</v>
      </c>
      <c r="AW730" s="26">
        <v>3217007</v>
      </c>
      <c r="AX730" s="26">
        <v>2913761</v>
      </c>
      <c r="AY730" s="26">
        <v>2957105</v>
      </c>
      <c r="AZ730" s="26">
        <v>2913408</v>
      </c>
      <c r="BA730" s="26">
        <v>2915857</v>
      </c>
      <c r="BB730" s="26">
        <v>2913408</v>
      </c>
      <c r="BC730" s="26">
        <v>2914137</v>
      </c>
      <c r="BD730" s="26">
        <v>2913408</v>
      </c>
      <c r="BE730" s="26">
        <v>3590431</v>
      </c>
      <c r="BF730" s="26">
        <v>2913408</v>
      </c>
      <c r="BG730" s="26">
        <v>2913408</v>
      </c>
      <c r="BH730" s="26">
        <v>3025594</v>
      </c>
      <c r="BI730" s="26">
        <v>3093333</v>
      </c>
      <c r="BJ730" s="26">
        <v>3081333</v>
      </c>
      <c r="BK730" s="26">
        <v>3081333</v>
      </c>
      <c r="BL730" s="26">
        <v>3081332</v>
      </c>
      <c r="BM730" s="26">
        <v>3081332</v>
      </c>
      <c r="BN730" s="26">
        <v>3087332</v>
      </c>
      <c r="BO730" s="26">
        <v>3089332</v>
      </c>
      <c r="BP730" s="26">
        <v>3231332</v>
      </c>
      <c r="BQ730" s="26"/>
      <c r="BR730" s="26"/>
      <c r="BS730" s="26"/>
      <c r="BT730" s="26"/>
      <c r="BV730" s="26">
        <f>'[2]51xx'!BH$133</f>
        <v>3121247.2450000001</v>
      </c>
      <c r="BW730" s="26">
        <f>'[2]51xx'!BI$133</f>
        <v>3121247.2450000001</v>
      </c>
      <c r="BX730" s="26">
        <f>'[2]51xx'!BJ$133</f>
        <v>3121247.2450000001</v>
      </c>
      <c r="BY730" s="26">
        <f>'[2]51xx'!BK$133</f>
        <v>3121247.2450000001</v>
      </c>
      <c r="BZ730" s="26">
        <f>'[2]51xx'!BL$133</f>
        <v>3121247.2450000001</v>
      </c>
      <c r="CA730" s="26">
        <f>'[2]51xx'!BM$133</f>
        <v>3121247.2450000001</v>
      </c>
      <c r="CB730" s="26">
        <f>'[2]51xx'!BN$133</f>
        <v>3121247.2450000001</v>
      </c>
      <c r="CC730" s="26">
        <f>'[2]51xx'!BO$133</f>
        <v>3121247.2450000001</v>
      </c>
      <c r="CD730" s="26">
        <f>'[2]51xx'!BP$133</f>
        <v>3121247.2450000001</v>
      </c>
      <c r="CE730" s="26">
        <f>'[2]51xx'!BQ$133</f>
        <v>3121247.2450000001</v>
      </c>
      <c r="CF730" s="26">
        <f>'[2]51xx'!BR$133</f>
        <v>3121247.2450000001</v>
      </c>
      <c r="CG730" s="26">
        <f>'[2]51xx'!BS$133</f>
        <v>3121247.2450000001</v>
      </c>
    </row>
    <row r="731" spans="1:85" hidden="1" outlineLevel="3" x14ac:dyDescent="0.25">
      <c r="A731" s="105" t="s">
        <v>1756</v>
      </c>
      <c r="B731" s="105">
        <f t="shared" si="123"/>
        <v>6</v>
      </c>
      <c r="C731" s="105" t="s">
        <v>1242</v>
      </c>
      <c r="D731" s="105" t="s">
        <v>1243</v>
      </c>
      <c r="E731" s="26">
        <f t="shared" si="134"/>
        <v>0</v>
      </c>
      <c r="F731" s="26">
        <f t="shared" si="135"/>
        <v>0</v>
      </c>
      <c r="G731" s="26">
        <f t="shared" si="136"/>
        <v>0</v>
      </c>
      <c r="H731" s="26">
        <f t="shared" si="137"/>
        <v>0</v>
      </c>
      <c r="I731" s="26">
        <f t="shared" si="132"/>
        <v>0</v>
      </c>
      <c r="J731" s="26">
        <f t="shared" si="133"/>
        <v>60000</v>
      </c>
      <c r="K731" s="26">
        <f t="shared" si="138"/>
        <v>0</v>
      </c>
      <c r="L731" s="150"/>
      <c r="M731" s="26">
        <v>0</v>
      </c>
      <c r="N731" s="26">
        <v>0</v>
      </c>
      <c r="O731" s="26">
        <v>0</v>
      </c>
      <c r="P731" s="26">
        <v>0</v>
      </c>
      <c r="Q731" s="26">
        <v>0</v>
      </c>
      <c r="R731" s="26">
        <v>0</v>
      </c>
      <c r="S731" s="26">
        <v>0</v>
      </c>
      <c r="T731" s="26">
        <v>0</v>
      </c>
      <c r="U731" s="26">
        <v>0</v>
      </c>
      <c r="V731" s="26">
        <v>0</v>
      </c>
      <c r="W731" s="26">
        <v>0</v>
      </c>
      <c r="X731" s="26">
        <v>0</v>
      </c>
      <c r="Y731" s="26">
        <v>0</v>
      </c>
      <c r="Z731" s="26">
        <v>0</v>
      </c>
      <c r="AA731" s="26">
        <v>0</v>
      </c>
      <c r="AB731" s="26">
        <v>0</v>
      </c>
      <c r="AC731" s="26">
        <v>0</v>
      </c>
      <c r="AD731" s="26">
        <v>0</v>
      </c>
      <c r="AE731" s="26">
        <v>0</v>
      </c>
      <c r="AF731" s="26">
        <v>0</v>
      </c>
      <c r="AG731" s="26">
        <v>0</v>
      </c>
      <c r="AH731" s="26">
        <v>0</v>
      </c>
      <c r="AI731" s="26">
        <v>0</v>
      </c>
      <c r="AJ731" s="26">
        <v>0</v>
      </c>
      <c r="AK731" s="26">
        <v>0</v>
      </c>
      <c r="AL731" s="26">
        <v>0</v>
      </c>
      <c r="AM731" s="26">
        <v>0</v>
      </c>
      <c r="AN731" s="26">
        <v>0</v>
      </c>
      <c r="AO731" s="26">
        <v>0</v>
      </c>
      <c r="AP731" s="26">
        <v>0</v>
      </c>
      <c r="AQ731" s="26">
        <v>0</v>
      </c>
      <c r="AR731" s="26">
        <v>0</v>
      </c>
      <c r="AS731" s="26">
        <v>0</v>
      </c>
      <c r="AT731" s="26">
        <v>0</v>
      </c>
      <c r="AU731" s="26">
        <v>0</v>
      </c>
      <c r="AV731" s="26">
        <v>0</v>
      </c>
      <c r="AW731" s="26">
        <v>0</v>
      </c>
      <c r="AX731" s="26">
        <v>0</v>
      </c>
      <c r="AY731" s="26">
        <v>0</v>
      </c>
      <c r="AZ731" s="26">
        <v>0</v>
      </c>
      <c r="BA731" s="26">
        <v>0</v>
      </c>
      <c r="BB731" s="26">
        <v>0</v>
      </c>
      <c r="BC731" s="26">
        <v>0</v>
      </c>
      <c r="BD731" s="26">
        <v>0</v>
      </c>
      <c r="BE731" s="26">
        <v>0</v>
      </c>
      <c r="BF731" s="26">
        <v>0</v>
      </c>
      <c r="BG731" s="26">
        <v>0</v>
      </c>
      <c r="BH731" s="26">
        <v>0</v>
      </c>
      <c r="BI731" s="26">
        <v>0</v>
      </c>
      <c r="BJ731" s="26">
        <v>0</v>
      </c>
      <c r="BK731" s="26">
        <v>0</v>
      </c>
      <c r="BL731" s="26">
        <v>0</v>
      </c>
      <c r="BM731" s="26">
        <v>0</v>
      </c>
      <c r="BN731" s="26">
        <v>0</v>
      </c>
      <c r="BO731" s="26">
        <v>0</v>
      </c>
      <c r="BP731" s="26">
        <v>60000</v>
      </c>
      <c r="BQ731" s="26"/>
      <c r="BR731" s="26"/>
      <c r="BS731" s="26"/>
      <c r="BT731" s="26"/>
      <c r="BV731" s="26">
        <f>'[2]51xx'!BH$138</f>
        <v>0</v>
      </c>
      <c r="BW731" s="26">
        <f>'[2]51xx'!BI$138</f>
        <v>0</v>
      </c>
      <c r="BX731" s="26">
        <f>'[2]51xx'!BJ$138</f>
        <v>0</v>
      </c>
      <c r="BY731" s="26">
        <f>'[2]51xx'!BK$138</f>
        <v>0</v>
      </c>
      <c r="BZ731" s="26">
        <f>'[2]51xx'!BL$138</f>
        <v>0</v>
      </c>
      <c r="CA731" s="26">
        <f>'[2]51xx'!BM$138</f>
        <v>0</v>
      </c>
      <c r="CB731" s="26">
        <f>'[2]51xx'!BN$138</f>
        <v>0</v>
      </c>
      <c r="CC731" s="26">
        <f>'[2]51xx'!BO$138</f>
        <v>0</v>
      </c>
      <c r="CD731" s="26">
        <f>'[2]51xx'!BP$138</f>
        <v>0</v>
      </c>
      <c r="CE731" s="26">
        <f>'[2]51xx'!BQ$138</f>
        <v>0</v>
      </c>
      <c r="CF731" s="26">
        <f>'[2]51xx'!BR$138</f>
        <v>0</v>
      </c>
      <c r="CG731" s="26">
        <f>'[2]51xx'!BS$138</f>
        <v>0</v>
      </c>
    </row>
    <row r="732" spans="1:85" hidden="1" outlineLevel="3" x14ac:dyDescent="0.25">
      <c r="A732" s="105" t="s">
        <v>1756</v>
      </c>
      <c r="B732" s="105">
        <f t="shared" si="123"/>
        <v>6</v>
      </c>
      <c r="C732" s="105" t="s">
        <v>1244</v>
      </c>
      <c r="D732" s="105" t="s">
        <v>1245</v>
      </c>
      <c r="E732" s="26">
        <f t="shared" si="134"/>
        <v>8778760</v>
      </c>
      <c r="F732" s="26">
        <f t="shared" si="135"/>
        <v>8804880</v>
      </c>
      <c r="G732" s="26">
        <f t="shared" si="136"/>
        <v>7804230</v>
      </c>
      <c r="H732" s="26">
        <f t="shared" si="137"/>
        <v>9160535</v>
      </c>
      <c r="I732" s="26">
        <f t="shared" si="132"/>
        <v>5039555</v>
      </c>
      <c r="J732" s="26">
        <f t="shared" si="133"/>
        <v>4696522</v>
      </c>
      <c r="K732" s="26">
        <f t="shared" si="138"/>
        <v>9600000</v>
      </c>
      <c r="L732" s="150">
        <f t="shared" si="130"/>
        <v>4.7973726425367076E-2</v>
      </c>
      <c r="M732" s="26">
        <v>0</v>
      </c>
      <c r="N732" s="26">
        <v>1335850</v>
      </c>
      <c r="O732" s="26">
        <v>0</v>
      </c>
      <c r="P732" s="26">
        <v>1598350</v>
      </c>
      <c r="Q732" s="26">
        <v>0</v>
      </c>
      <c r="R732" s="26">
        <v>1504780</v>
      </c>
      <c r="S732" s="26">
        <v>0</v>
      </c>
      <c r="T732" s="26">
        <v>1384530</v>
      </c>
      <c r="U732" s="26">
        <v>0</v>
      </c>
      <c r="V732" s="26">
        <v>1488130</v>
      </c>
      <c r="W732" s="26">
        <v>0</v>
      </c>
      <c r="X732" s="26">
        <v>1467120</v>
      </c>
      <c r="Y732" s="26">
        <v>0</v>
      </c>
      <c r="Z732" s="26">
        <v>1255330</v>
      </c>
      <c r="AA732" s="26">
        <v>0</v>
      </c>
      <c r="AB732" s="26">
        <v>1534920</v>
      </c>
      <c r="AC732" s="26">
        <v>0</v>
      </c>
      <c r="AD732" s="26">
        <v>1429660</v>
      </c>
      <c r="AE732" s="26">
        <v>0</v>
      </c>
      <c r="AF732" s="26">
        <v>1679340</v>
      </c>
      <c r="AG732" s="26">
        <v>0</v>
      </c>
      <c r="AH732" s="26">
        <v>1459255</v>
      </c>
      <c r="AI732" s="26">
        <v>0</v>
      </c>
      <c r="AJ732" s="26">
        <v>1446375</v>
      </c>
      <c r="AK732" s="26">
        <v>0</v>
      </c>
      <c r="AL732" s="26">
        <v>1363610</v>
      </c>
      <c r="AM732" s="26">
        <v>0</v>
      </c>
      <c r="AN732" s="26">
        <v>1423140</v>
      </c>
      <c r="AO732" s="26">
        <v>0</v>
      </c>
      <c r="AP732" s="26">
        <v>1346880</v>
      </c>
      <c r="AQ732" s="26">
        <v>0</v>
      </c>
      <c r="AR732" s="26">
        <v>1257560</v>
      </c>
      <c r="AS732" s="26">
        <v>0</v>
      </c>
      <c r="AT732" s="26">
        <v>1207910</v>
      </c>
      <c r="AU732" s="26">
        <v>0</v>
      </c>
      <c r="AV732" s="26">
        <v>1205130</v>
      </c>
      <c r="AW732" s="26">
        <v>0</v>
      </c>
      <c r="AX732" s="26">
        <v>1146255</v>
      </c>
      <c r="AY732" s="26">
        <v>0</v>
      </c>
      <c r="AZ732" s="26">
        <v>1287840</v>
      </c>
      <c r="BA732" s="26">
        <v>1322730</v>
      </c>
      <c r="BB732" s="26">
        <v>0</v>
      </c>
      <c r="BC732" s="26">
        <v>1282730</v>
      </c>
      <c r="BD732" s="26">
        <v>0</v>
      </c>
      <c r="BE732" s="26">
        <v>1373890</v>
      </c>
      <c r="BF732" s="26">
        <v>0</v>
      </c>
      <c r="BG732" s="26">
        <v>0</v>
      </c>
      <c r="BH732" s="26">
        <v>2747090</v>
      </c>
      <c r="BI732" s="26">
        <v>27830</v>
      </c>
      <c r="BJ732" s="26">
        <v>0</v>
      </c>
      <c r="BK732" s="26">
        <v>1355760</v>
      </c>
      <c r="BL732" s="26">
        <v>56782</v>
      </c>
      <c r="BM732" s="26">
        <v>1429030</v>
      </c>
      <c r="BN732" s="26">
        <v>0</v>
      </c>
      <c r="BO732" s="26">
        <v>1827120</v>
      </c>
      <c r="BP732" s="26">
        <v>0</v>
      </c>
      <c r="BQ732" s="26"/>
      <c r="BR732" s="26"/>
      <c r="BS732" s="26"/>
      <c r="BT732" s="26"/>
      <c r="BV732" s="26">
        <f>'[2]51xx'!BH$139</f>
        <v>0</v>
      </c>
      <c r="BW732" s="26">
        <f>'[2]51xx'!BI$139</f>
        <v>1600000</v>
      </c>
      <c r="BX732" s="26">
        <f>'[2]51xx'!BJ$139</f>
        <v>0</v>
      </c>
      <c r="BY732" s="26">
        <f>'[2]51xx'!BK$139</f>
        <v>1600000</v>
      </c>
      <c r="BZ732" s="26">
        <f>'[2]51xx'!BL$139</f>
        <v>0</v>
      </c>
      <c r="CA732" s="26">
        <f>'[2]51xx'!BM$139</f>
        <v>1600000</v>
      </c>
      <c r="CB732" s="26">
        <f>'[2]51xx'!BN$139</f>
        <v>0</v>
      </c>
      <c r="CC732" s="26">
        <f>'[2]51xx'!BO$139</f>
        <v>1600000</v>
      </c>
      <c r="CD732" s="26">
        <f>'[2]51xx'!BP$139</f>
        <v>0</v>
      </c>
      <c r="CE732" s="26">
        <f>'[2]51xx'!BQ$139</f>
        <v>1600000</v>
      </c>
      <c r="CF732" s="26">
        <f>'[2]51xx'!BR$139</f>
        <v>0</v>
      </c>
      <c r="CG732" s="26">
        <f>'[2]51xx'!BS$139</f>
        <v>1600000</v>
      </c>
    </row>
    <row r="733" spans="1:85" hidden="1" outlineLevel="3" x14ac:dyDescent="0.25">
      <c r="A733" s="105" t="s">
        <v>1756</v>
      </c>
      <c r="B733" s="105">
        <f t="shared" si="123"/>
        <v>6</v>
      </c>
      <c r="C733" s="105" t="s">
        <v>1246</v>
      </c>
      <c r="D733" s="105" t="s">
        <v>1247</v>
      </c>
      <c r="E733" s="26">
        <f t="shared" si="134"/>
        <v>22508196</v>
      </c>
      <c r="F733" s="26">
        <f t="shared" si="135"/>
        <v>23294940</v>
      </c>
      <c r="G733" s="26">
        <f t="shared" si="136"/>
        <v>25035720</v>
      </c>
      <c r="H733" s="26">
        <f t="shared" si="137"/>
        <v>25780760</v>
      </c>
      <c r="I733" s="26">
        <f t="shared" si="132"/>
        <v>17094990</v>
      </c>
      <c r="J733" s="26">
        <f t="shared" si="133"/>
        <v>18246270</v>
      </c>
      <c r="K733" s="26">
        <f t="shared" si="138"/>
        <v>26716114.123999994</v>
      </c>
      <c r="L733" s="150">
        <f t="shared" si="130"/>
        <v>3.6281091946086703E-2</v>
      </c>
      <c r="M733" s="26">
        <v>1594750</v>
      </c>
      <c r="N733" s="26">
        <v>1882210</v>
      </c>
      <c r="O733" s="26">
        <v>1953440</v>
      </c>
      <c r="P733" s="26">
        <v>1914150</v>
      </c>
      <c r="Q733" s="26">
        <v>2011250</v>
      </c>
      <c r="R733" s="26">
        <v>1945210</v>
      </c>
      <c r="S733" s="26">
        <v>1804590</v>
      </c>
      <c r="T733" s="26">
        <v>1633830</v>
      </c>
      <c r="U733" s="26">
        <v>1694520</v>
      </c>
      <c r="V733" s="26">
        <v>2180925</v>
      </c>
      <c r="W733" s="26">
        <v>2092941</v>
      </c>
      <c r="X733" s="26">
        <v>1800380</v>
      </c>
      <c r="Y733" s="26">
        <v>1730880</v>
      </c>
      <c r="Z733" s="26">
        <v>1867470</v>
      </c>
      <c r="AA733" s="26">
        <v>1772770</v>
      </c>
      <c r="AB733" s="26">
        <v>1811470</v>
      </c>
      <c r="AC733" s="26">
        <v>1758030</v>
      </c>
      <c r="AD733" s="26">
        <v>1949810</v>
      </c>
      <c r="AE733" s="26">
        <v>1811920</v>
      </c>
      <c r="AF733" s="26">
        <v>1949590</v>
      </c>
      <c r="AG733" s="26">
        <v>2111830</v>
      </c>
      <c r="AH733" s="26">
        <v>2227930</v>
      </c>
      <c r="AI733" s="26">
        <v>2094940</v>
      </c>
      <c r="AJ733" s="26">
        <v>2208300</v>
      </c>
      <c r="AK733" s="26">
        <v>2198730</v>
      </c>
      <c r="AL733" s="26">
        <v>2036050</v>
      </c>
      <c r="AM733" s="26">
        <v>2122930</v>
      </c>
      <c r="AN733" s="26">
        <v>1988230</v>
      </c>
      <c r="AO733" s="26">
        <v>2147580</v>
      </c>
      <c r="AP733" s="26">
        <v>2000500</v>
      </c>
      <c r="AQ733" s="26">
        <v>1898570</v>
      </c>
      <c r="AR733" s="26">
        <v>1951450</v>
      </c>
      <c r="AS733" s="26">
        <v>2194340</v>
      </c>
      <c r="AT733" s="26">
        <v>2142290</v>
      </c>
      <c r="AU733" s="26">
        <v>2158760</v>
      </c>
      <c r="AV733" s="26">
        <v>2196290</v>
      </c>
      <c r="AW733" s="26">
        <v>2050550</v>
      </c>
      <c r="AX733" s="26">
        <v>2004410</v>
      </c>
      <c r="AY733" s="26">
        <v>2084440</v>
      </c>
      <c r="AZ733" s="26">
        <v>2236800</v>
      </c>
      <c r="BA733" s="26">
        <v>2296500</v>
      </c>
      <c r="BB733" s="26">
        <v>2274880</v>
      </c>
      <c r="BC733" s="26">
        <v>2037590</v>
      </c>
      <c r="BD733" s="26">
        <v>2109820</v>
      </c>
      <c r="BE733" s="26">
        <v>2035200</v>
      </c>
      <c r="BF733" s="26">
        <v>2240550</v>
      </c>
      <c r="BG733" s="26">
        <v>2266890</v>
      </c>
      <c r="BH733" s="26">
        <v>2143130</v>
      </c>
      <c r="BI733" s="26">
        <v>1994710</v>
      </c>
      <c r="BJ733" s="26">
        <v>2083410</v>
      </c>
      <c r="BK733" s="26">
        <v>2179810</v>
      </c>
      <c r="BL733" s="26">
        <v>2577220</v>
      </c>
      <c r="BM733" s="26">
        <v>2426410</v>
      </c>
      <c r="BN733" s="26">
        <v>2290460</v>
      </c>
      <c r="BO733" s="26">
        <v>2335030</v>
      </c>
      <c r="BP733" s="26">
        <v>2359220</v>
      </c>
      <c r="BQ733" s="26"/>
      <c r="BR733" s="26"/>
      <c r="BS733" s="26"/>
      <c r="BT733" s="26"/>
      <c r="BV733" s="26">
        <f>'[2]51xx'!BH$142</f>
        <v>2226342.8436666667</v>
      </c>
      <c r="BW733" s="26">
        <f>'[2]51xx'!BI$142</f>
        <v>2226342.8436666667</v>
      </c>
      <c r="BX733" s="26">
        <f>'[2]51xx'!BJ$142</f>
        <v>2226342.8436666667</v>
      </c>
      <c r="BY733" s="26">
        <f>'[2]51xx'!BK$142</f>
        <v>2226342.8436666667</v>
      </c>
      <c r="BZ733" s="26">
        <f>'[2]51xx'!BL$142</f>
        <v>2226342.8436666667</v>
      </c>
      <c r="CA733" s="26">
        <f>'[2]51xx'!BM$142</f>
        <v>2226342.8436666667</v>
      </c>
      <c r="CB733" s="26">
        <f>'[2]51xx'!BN$142</f>
        <v>2226342.8436666667</v>
      </c>
      <c r="CC733" s="26">
        <f>'[2]51xx'!BO$142</f>
        <v>2226342.8436666667</v>
      </c>
      <c r="CD733" s="26">
        <f>'[2]51xx'!BP$142</f>
        <v>2226342.8436666667</v>
      </c>
      <c r="CE733" s="26">
        <f>'[2]51xx'!BQ$142</f>
        <v>2226342.8436666667</v>
      </c>
      <c r="CF733" s="26">
        <f>'[2]51xx'!BR$142</f>
        <v>2226342.8436666667</v>
      </c>
      <c r="CG733" s="26">
        <f>'[2]51xx'!BS$142</f>
        <v>2226342.8436666667</v>
      </c>
    </row>
    <row r="734" spans="1:85" hidden="1" outlineLevel="3" x14ac:dyDescent="0.25">
      <c r="A734" s="105" t="s">
        <v>1756</v>
      </c>
      <c r="B734" s="105">
        <f t="shared" si="123"/>
        <v>6</v>
      </c>
      <c r="C734" s="105" t="s">
        <v>1248</v>
      </c>
      <c r="D734" s="105" t="s">
        <v>1249</v>
      </c>
      <c r="E734" s="26">
        <f t="shared" si="134"/>
        <v>39411952</v>
      </c>
      <c r="F734" s="26">
        <f t="shared" si="135"/>
        <v>25686895</v>
      </c>
      <c r="G734" s="26">
        <f t="shared" si="136"/>
        <v>18565060</v>
      </c>
      <c r="H734" s="26">
        <f t="shared" si="137"/>
        <v>23624271</v>
      </c>
      <c r="I734" s="26">
        <f t="shared" si="132"/>
        <v>14029578</v>
      </c>
      <c r="J734" s="26">
        <f t="shared" si="133"/>
        <v>16223320</v>
      </c>
      <c r="K734" s="26">
        <f t="shared" si="138"/>
        <v>29292814.799999993</v>
      </c>
      <c r="L734" s="150">
        <f t="shared" si="130"/>
        <v>0.23994576594553937</v>
      </c>
      <c r="M734" s="26">
        <v>3202148</v>
      </c>
      <c r="N734" s="26">
        <v>3558584</v>
      </c>
      <c r="O734" s="26">
        <v>4006369</v>
      </c>
      <c r="P734" s="26">
        <v>3583665</v>
      </c>
      <c r="Q734" s="26">
        <v>3505418</v>
      </c>
      <c r="R734" s="26">
        <v>3964854</v>
      </c>
      <c r="S734" s="26">
        <v>2825624</v>
      </c>
      <c r="T734" s="26">
        <v>2995795</v>
      </c>
      <c r="U734" s="26">
        <v>2896896</v>
      </c>
      <c r="V734" s="26">
        <v>3402776</v>
      </c>
      <c r="W734" s="26">
        <v>2862245</v>
      </c>
      <c r="X734" s="26">
        <v>2607578</v>
      </c>
      <c r="Y734" s="26">
        <v>3514816</v>
      </c>
      <c r="Z734" s="26">
        <v>3101800</v>
      </c>
      <c r="AA734" s="26">
        <v>3075885</v>
      </c>
      <c r="AB734" s="26">
        <v>3092020</v>
      </c>
      <c r="AC734" s="26">
        <v>2150745</v>
      </c>
      <c r="AD734" s="26">
        <v>1868549</v>
      </c>
      <c r="AE734" s="26">
        <v>2425455</v>
      </c>
      <c r="AF734" s="26">
        <v>621241</v>
      </c>
      <c r="AG734" s="26">
        <v>47155</v>
      </c>
      <c r="AH734" s="26">
        <v>2665199</v>
      </c>
      <c r="AI734" s="26">
        <v>1629073</v>
      </c>
      <c r="AJ734" s="26">
        <v>1494957</v>
      </c>
      <c r="AK734" s="26">
        <v>1498338</v>
      </c>
      <c r="AL734" s="26">
        <v>1564750</v>
      </c>
      <c r="AM734" s="26">
        <v>1593974</v>
      </c>
      <c r="AN734" s="26">
        <v>1548035</v>
      </c>
      <c r="AO734" s="26">
        <v>1624422</v>
      </c>
      <c r="AP734" s="26">
        <v>1550273</v>
      </c>
      <c r="AQ734" s="26">
        <v>1521337</v>
      </c>
      <c r="AR734" s="26">
        <v>1506294</v>
      </c>
      <c r="AS734" s="26">
        <v>1539431</v>
      </c>
      <c r="AT734" s="26">
        <v>1560181</v>
      </c>
      <c r="AU734" s="26">
        <v>1500405</v>
      </c>
      <c r="AV734" s="26">
        <v>1557620</v>
      </c>
      <c r="AW734" s="26">
        <v>1474279</v>
      </c>
      <c r="AX734" s="26">
        <v>1602641</v>
      </c>
      <c r="AY734" s="26">
        <v>1649884</v>
      </c>
      <c r="AZ734" s="26">
        <v>1661422</v>
      </c>
      <c r="BA734" s="26">
        <v>1611061</v>
      </c>
      <c r="BB734" s="26">
        <v>1613246</v>
      </c>
      <c r="BC734" s="26">
        <v>2801455</v>
      </c>
      <c r="BD734" s="26">
        <v>1615590</v>
      </c>
      <c r="BE734" s="26">
        <v>1603772</v>
      </c>
      <c r="BF734" s="26">
        <v>2141290</v>
      </c>
      <c r="BG734" s="26">
        <v>1538118</v>
      </c>
      <c r="BH734" s="26">
        <v>4311513</v>
      </c>
      <c r="BI734" s="26">
        <v>0</v>
      </c>
      <c r="BJ734" s="26">
        <v>2238943</v>
      </c>
      <c r="BK734" s="26">
        <v>2204574</v>
      </c>
      <c r="BL734" s="26">
        <v>2168740</v>
      </c>
      <c r="BM734" s="26">
        <v>1718464</v>
      </c>
      <c r="BN734" s="26">
        <v>2666663</v>
      </c>
      <c r="BO734" s="26">
        <v>2380496</v>
      </c>
      <c r="BP734" s="26">
        <v>2845440</v>
      </c>
      <c r="BQ734" s="26"/>
      <c r="BR734" s="26"/>
      <c r="BS734" s="26"/>
      <c r="BT734" s="26"/>
      <c r="BV734" s="26">
        <f>'[2]51xx'!BH$146</f>
        <v>2441067.9</v>
      </c>
      <c r="BW734" s="26">
        <f>'[2]51xx'!BI$146</f>
        <v>2441067.9</v>
      </c>
      <c r="BX734" s="26">
        <f>'[2]51xx'!BJ$146</f>
        <v>2441067.9</v>
      </c>
      <c r="BY734" s="26">
        <f>'[2]51xx'!BK$146</f>
        <v>2441067.9</v>
      </c>
      <c r="BZ734" s="26">
        <f>'[2]51xx'!BL$146</f>
        <v>2441067.9</v>
      </c>
      <c r="CA734" s="26">
        <f>'[2]51xx'!BM$146</f>
        <v>2441067.9</v>
      </c>
      <c r="CB734" s="26">
        <f>'[2]51xx'!BN$146</f>
        <v>2441067.9</v>
      </c>
      <c r="CC734" s="26">
        <f>'[2]51xx'!BO$146</f>
        <v>2441067.9</v>
      </c>
      <c r="CD734" s="26">
        <f>'[2]51xx'!BP$146</f>
        <v>2441067.9</v>
      </c>
      <c r="CE734" s="26">
        <f>'[2]51xx'!BQ$146</f>
        <v>2441067.9</v>
      </c>
      <c r="CF734" s="26">
        <f>'[2]51xx'!BR$146</f>
        <v>2441067.9</v>
      </c>
      <c r="CG734" s="26">
        <f>'[2]51xx'!BS$146</f>
        <v>2441067.9</v>
      </c>
    </row>
    <row r="735" spans="1:85" hidden="1" outlineLevel="3" x14ac:dyDescent="0.25">
      <c r="A735" s="105" t="s">
        <v>1756</v>
      </c>
      <c r="B735" s="105">
        <f t="shared" si="123"/>
        <v>6</v>
      </c>
      <c r="C735" s="105" t="s">
        <v>1250</v>
      </c>
      <c r="D735" s="105" t="s">
        <v>1251</v>
      </c>
      <c r="E735" s="26">
        <f t="shared" si="134"/>
        <v>0</v>
      </c>
      <c r="F735" s="26">
        <f t="shared" si="135"/>
        <v>0</v>
      </c>
      <c r="G735" s="26">
        <f t="shared" si="136"/>
        <v>0</v>
      </c>
      <c r="H735" s="26">
        <f t="shared" si="137"/>
        <v>0</v>
      </c>
      <c r="I735" s="26">
        <f t="shared" si="132"/>
        <v>0</v>
      </c>
      <c r="J735" s="26">
        <f t="shared" si="133"/>
        <v>7945917</v>
      </c>
      <c r="K735" s="26">
        <f t="shared" si="138"/>
        <v>0</v>
      </c>
      <c r="L735" s="150"/>
      <c r="M735" s="26">
        <v>2131211</v>
      </c>
      <c r="N735" s="26">
        <v>1877994</v>
      </c>
      <c r="O735" s="26">
        <v>1502360</v>
      </c>
      <c r="P735" s="26">
        <v>2494893</v>
      </c>
      <c r="Q735" s="26">
        <v>-8006458</v>
      </c>
      <c r="R735" s="26">
        <v>0</v>
      </c>
      <c r="S735" s="26">
        <v>0</v>
      </c>
      <c r="T735" s="26">
        <v>0</v>
      </c>
      <c r="U735" s="26">
        <v>0</v>
      </c>
      <c r="V735" s="26">
        <v>0</v>
      </c>
      <c r="W735" s="26">
        <v>0</v>
      </c>
      <c r="X735" s="26">
        <v>0</v>
      </c>
      <c r="Y735" s="26">
        <v>0</v>
      </c>
      <c r="Z735" s="26">
        <v>0</v>
      </c>
      <c r="AA735" s="26">
        <v>0</v>
      </c>
      <c r="AB735" s="26">
        <v>0</v>
      </c>
      <c r="AC735" s="26">
        <v>0</v>
      </c>
      <c r="AD735" s="26">
        <v>0</v>
      </c>
      <c r="AE735" s="26">
        <v>0</v>
      </c>
      <c r="AF735" s="26">
        <v>0</v>
      </c>
      <c r="AG735" s="26">
        <v>0</v>
      </c>
      <c r="AH735" s="26">
        <v>0</v>
      </c>
      <c r="AI735" s="26">
        <v>0</v>
      </c>
      <c r="AJ735" s="26">
        <v>0</v>
      </c>
      <c r="AK735" s="26">
        <v>0</v>
      </c>
      <c r="AL735" s="26">
        <v>0</v>
      </c>
      <c r="AM735" s="26">
        <v>0</v>
      </c>
      <c r="AN735" s="26">
        <v>0</v>
      </c>
      <c r="AO735" s="26">
        <v>0</v>
      </c>
      <c r="AP735" s="26">
        <v>0</v>
      </c>
      <c r="AQ735" s="26">
        <v>0</v>
      </c>
      <c r="AR735" s="26">
        <v>0</v>
      </c>
      <c r="AS735" s="26">
        <v>0</v>
      </c>
      <c r="AT735" s="26">
        <v>0</v>
      </c>
      <c r="AU735" s="26">
        <v>0</v>
      </c>
      <c r="AV735" s="26">
        <v>0</v>
      </c>
      <c r="AW735" s="26">
        <v>0</v>
      </c>
      <c r="AX735" s="26">
        <v>0</v>
      </c>
      <c r="AY735" s="26">
        <v>0</v>
      </c>
      <c r="AZ735" s="26">
        <v>0</v>
      </c>
      <c r="BA735" s="26">
        <v>0</v>
      </c>
      <c r="BB735" s="26">
        <v>0</v>
      </c>
      <c r="BC735" s="26">
        <v>0</v>
      </c>
      <c r="BD735" s="26">
        <v>0</v>
      </c>
      <c r="BE735" s="26">
        <v>0</v>
      </c>
      <c r="BF735" s="26">
        <v>0</v>
      </c>
      <c r="BG735" s="26">
        <v>0</v>
      </c>
      <c r="BH735" s="26">
        <v>0</v>
      </c>
      <c r="BI735" s="26">
        <v>0</v>
      </c>
      <c r="BJ735" s="26">
        <v>0</v>
      </c>
      <c r="BK735" s="26">
        <v>0</v>
      </c>
      <c r="BL735" s="26">
        <v>832878</v>
      </c>
      <c r="BM735" s="26">
        <v>1585360</v>
      </c>
      <c r="BN735" s="26">
        <v>2571520</v>
      </c>
      <c r="BO735" s="26">
        <v>1352539</v>
      </c>
      <c r="BP735" s="26">
        <v>1603620</v>
      </c>
      <c r="BQ735" s="26"/>
      <c r="BR735" s="26"/>
      <c r="BS735" s="26"/>
      <c r="BT735" s="26"/>
      <c r="BV735" s="26">
        <f>'[2]51xx'!BH$155</f>
        <v>0</v>
      </c>
      <c r="BW735" s="26">
        <f>'[2]51xx'!BI$155</f>
        <v>0</v>
      </c>
      <c r="BX735" s="26">
        <f>'[2]51xx'!BJ$155</f>
        <v>0</v>
      </c>
      <c r="BY735" s="26">
        <f>'[2]51xx'!BK$155</f>
        <v>0</v>
      </c>
      <c r="BZ735" s="26">
        <f>'[2]51xx'!BL$155</f>
        <v>0</v>
      </c>
      <c r="CA735" s="26">
        <f>'[2]51xx'!BM$155</f>
        <v>0</v>
      </c>
      <c r="CB735" s="26">
        <f>'[2]51xx'!BN$155</f>
        <v>0</v>
      </c>
      <c r="CC735" s="26">
        <f>'[2]51xx'!BO$155</f>
        <v>0</v>
      </c>
      <c r="CD735" s="26">
        <f>'[2]51xx'!BP$155</f>
        <v>0</v>
      </c>
      <c r="CE735" s="26">
        <f>'[2]51xx'!BQ$155</f>
        <v>0</v>
      </c>
      <c r="CF735" s="26">
        <f>'[2]51xx'!BR$155</f>
        <v>0</v>
      </c>
      <c r="CG735" s="26">
        <f>'[2]51xx'!BS$155</f>
        <v>0</v>
      </c>
    </row>
    <row r="736" spans="1:85" hidden="1" outlineLevel="3" x14ac:dyDescent="0.25">
      <c r="A736" s="105" t="s">
        <v>1756</v>
      </c>
      <c r="B736" s="105">
        <f t="shared" ref="B736:B799" si="140">LEN(C736)</f>
        <v>6</v>
      </c>
      <c r="C736" s="105" t="s">
        <v>1252</v>
      </c>
      <c r="D736" s="105" t="s">
        <v>1253</v>
      </c>
      <c r="E736" s="26">
        <f t="shared" si="134"/>
        <v>10700112</v>
      </c>
      <c r="F736" s="26">
        <f t="shared" si="135"/>
        <v>7160217</v>
      </c>
      <c r="G736" s="26">
        <f t="shared" si="136"/>
        <v>6636903</v>
      </c>
      <c r="H736" s="26">
        <f t="shared" si="137"/>
        <v>4948611</v>
      </c>
      <c r="I736" s="26">
        <f t="shared" si="132"/>
        <v>3738217</v>
      </c>
      <c r="J736" s="26">
        <f t="shared" si="133"/>
        <v>2712467</v>
      </c>
      <c r="K736" s="26">
        <f t="shared" si="138"/>
        <v>3631182</v>
      </c>
      <c r="L736" s="150">
        <f t="shared" si="130"/>
        <v>-0.26622197622726862</v>
      </c>
      <c r="M736" s="26">
        <v>438924</v>
      </c>
      <c r="N736" s="26">
        <v>878295</v>
      </c>
      <c r="O736" s="26">
        <v>927556</v>
      </c>
      <c r="P736" s="26">
        <v>901599</v>
      </c>
      <c r="Q736" s="26">
        <v>376720</v>
      </c>
      <c r="R736" s="26">
        <v>451017</v>
      </c>
      <c r="S736" s="26">
        <v>940902</v>
      </c>
      <c r="T736" s="26">
        <v>817988</v>
      </c>
      <c r="U736" s="26">
        <v>879918</v>
      </c>
      <c r="V736" s="26">
        <v>318103</v>
      </c>
      <c r="W736" s="26">
        <v>318103</v>
      </c>
      <c r="X736" s="26">
        <v>3450987</v>
      </c>
      <c r="Y736" s="26">
        <v>1606572</v>
      </c>
      <c r="Z736" s="26">
        <v>1252876</v>
      </c>
      <c r="AA736" s="26">
        <v>607711</v>
      </c>
      <c r="AB736" s="26">
        <v>592204</v>
      </c>
      <c r="AC736" s="26">
        <v>1294522</v>
      </c>
      <c r="AD736" s="26">
        <v>360103</v>
      </c>
      <c r="AE736" s="26">
        <v>329655</v>
      </c>
      <c r="AF736" s="26">
        <v>329655</v>
      </c>
      <c r="AG736" s="26">
        <v>329655</v>
      </c>
      <c r="AH736" s="26">
        <v>329655</v>
      </c>
      <c r="AI736" s="26">
        <v>127609</v>
      </c>
      <c r="AJ736" s="26">
        <v>0</v>
      </c>
      <c r="AK736" s="26">
        <v>332770</v>
      </c>
      <c r="AL736" s="26">
        <v>573103</v>
      </c>
      <c r="AM736" s="26">
        <v>573103</v>
      </c>
      <c r="AN736" s="26">
        <v>573103</v>
      </c>
      <c r="AO736" s="26">
        <v>573103</v>
      </c>
      <c r="AP736" s="26">
        <v>573103</v>
      </c>
      <c r="AQ736" s="26">
        <v>573103</v>
      </c>
      <c r="AR736" s="26">
        <v>573103</v>
      </c>
      <c r="AS736" s="26">
        <v>573103</v>
      </c>
      <c r="AT736" s="26">
        <v>573103</v>
      </c>
      <c r="AU736" s="26">
        <v>573103</v>
      </c>
      <c r="AV736" s="26">
        <v>573103</v>
      </c>
      <c r="AW736" s="26">
        <v>578103</v>
      </c>
      <c r="AX736" s="26">
        <v>803514</v>
      </c>
      <c r="AY736" s="26">
        <v>573103</v>
      </c>
      <c r="AZ736" s="26">
        <v>573103</v>
      </c>
      <c r="BA736" s="26">
        <v>605197</v>
      </c>
      <c r="BB736" s="83">
        <v>0</v>
      </c>
      <c r="BC736" s="83">
        <v>0</v>
      </c>
      <c r="BD736" s="26">
        <v>605197</v>
      </c>
      <c r="BE736" s="26">
        <v>605197</v>
      </c>
      <c r="BF736" s="26">
        <v>0</v>
      </c>
      <c r="BG736" s="26">
        <v>605197</v>
      </c>
      <c r="BH736" s="26">
        <v>0</v>
      </c>
      <c r="BI736" s="26">
        <v>0</v>
      </c>
      <c r="BJ736" s="26">
        <v>0</v>
      </c>
      <c r="BK736" s="26">
        <v>0</v>
      </c>
      <c r="BL736" s="26">
        <v>0</v>
      </c>
      <c r="BM736" s="26">
        <v>822617</v>
      </c>
      <c r="BN736" s="26">
        <v>629950</v>
      </c>
      <c r="BO736" s="26">
        <v>629950</v>
      </c>
      <c r="BP736" s="26">
        <v>629950</v>
      </c>
      <c r="BQ736" s="26"/>
      <c r="BR736" s="26"/>
      <c r="BS736" s="26"/>
      <c r="BT736" s="26"/>
      <c r="BV736" s="26">
        <f>'[2]51xx'!BH$156</f>
        <v>302598.5</v>
      </c>
      <c r="BW736" s="26">
        <f>'[2]51xx'!BI$156</f>
        <v>302598.5</v>
      </c>
      <c r="BX736" s="26">
        <f>'[2]51xx'!BJ$156</f>
        <v>302598.5</v>
      </c>
      <c r="BY736" s="26">
        <f>'[2]51xx'!BK$156</f>
        <v>302598.5</v>
      </c>
      <c r="BZ736" s="26">
        <f>'[2]51xx'!BL$156</f>
        <v>302598.5</v>
      </c>
      <c r="CA736" s="26">
        <f>'[2]51xx'!BM$156</f>
        <v>302598.5</v>
      </c>
      <c r="CB736" s="26">
        <f>'[2]51xx'!BN$156</f>
        <v>302598.5</v>
      </c>
      <c r="CC736" s="26">
        <f>'[2]51xx'!BO$156</f>
        <v>302598.5</v>
      </c>
      <c r="CD736" s="26">
        <f>'[2]51xx'!BP$156</f>
        <v>302598.5</v>
      </c>
      <c r="CE736" s="26">
        <f>'[2]51xx'!BQ$156</f>
        <v>302598.5</v>
      </c>
      <c r="CF736" s="26">
        <f>'[2]51xx'!BR$156</f>
        <v>302598.5</v>
      </c>
      <c r="CG736" s="26">
        <f>'[2]51xx'!BS$156</f>
        <v>302598.5</v>
      </c>
    </row>
    <row r="737" spans="1:85" hidden="1" outlineLevel="3" x14ac:dyDescent="0.25">
      <c r="A737" s="105" t="s">
        <v>1756</v>
      </c>
      <c r="B737" s="105">
        <f t="shared" si="140"/>
        <v>6</v>
      </c>
      <c r="C737" s="105" t="s">
        <v>1254</v>
      </c>
      <c r="D737" s="105" t="s">
        <v>1255</v>
      </c>
      <c r="E737" s="26">
        <f t="shared" si="134"/>
        <v>628649</v>
      </c>
      <c r="F737" s="26">
        <f t="shared" si="135"/>
        <v>2069600</v>
      </c>
      <c r="G737" s="26">
        <f t="shared" si="136"/>
        <v>4461800</v>
      </c>
      <c r="H737" s="26">
        <f t="shared" si="137"/>
        <v>4705872</v>
      </c>
      <c r="I737" s="26">
        <f t="shared" si="132"/>
        <v>3903522</v>
      </c>
      <c r="J737" s="26">
        <f t="shared" si="133"/>
        <v>488311</v>
      </c>
      <c r="K737" s="26">
        <f t="shared" si="138"/>
        <v>4590000</v>
      </c>
      <c r="L737" s="150">
        <f t="shared" si="130"/>
        <v>-2.4622854170279176E-2</v>
      </c>
      <c r="M737" s="26">
        <v>0</v>
      </c>
      <c r="N737" s="26">
        <v>0</v>
      </c>
      <c r="O737" s="26">
        <v>0</v>
      </c>
      <c r="P737" s="26">
        <v>0</v>
      </c>
      <c r="Q737" s="26">
        <v>0</v>
      </c>
      <c r="R737" s="26">
        <v>0</v>
      </c>
      <c r="S737" s="26">
        <v>0</v>
      </c>
      <c r="T737" s="26">
        <v>628649</v>
      </c>
      <c r="U737" s="26">
        <v>0</v>
      </c>
      <c r="V737" s="26">
        <v>0</v>
      </c>
      <c r="W737" s="26">
        <v>0</v>
      </c>
      <c r="X737" s="26">
        <v>0</v>
      </c>
      <c r="Y737" s="26">
        <v>0</v>
      </c>
      <c r="Z737" s="26">
        <v>605000</v>
      </c>
      <c r="AA737" s="26">
        <v>0</v>
      </c>
      <c r="AB737" s="26">
        <v>0</v>
      </c>
      <c r="AC737" s="26">
        <v>0</v>
      </c>
      <c r="AD737" s="26">
        <v>100000</v>
      </c>
      <c r="AE737" s="26">
        <v>0</v>
      </c>
      <c r="AF737" s="26">
        <v>90000</v>
      </c>
      <c r="AG737" s="26">
        <v>10000</v>
      </c>
      <c r="AH737" s="26">
        <v>444600</v>
      </c>
      <c r="AI737" s="26">
        <v>480000</v>
      </c>
      <c r="AJ737" s="26">
        <v>340000</v>
      </c>
      <c r="AK737" s="26">
        <v>1961600</v>
      </c>
      <c r="AL737" s="26">
        <v>0</v>
      </c>
      <c r="AM737" s="26">
        <v>0</v>
      </c>
      <c r="AN737" s="26">
        <v>0</v>
      </c>
      <c r="AO737" s="26">
        <v>0</v>
      </c>
      <c r="AP737" s="26">
        <v>0</v>
      </c>
      <c r="AQ737" s="26">
        <v>0</v>
      </c>
      <c r="AR737" s="26">
        <v>0</v>
      </c>
      <c r="AS737" s="26">
        <v>0</v>
      </c>
      <c r="AT737" s="26">
        <v>0</v>
      </c>
      <c r="AU737" s="26">
        <v>12000</v>
      </c>
      <c r="AV737" s="26">
        <v>2488200</v>
      </c>
      <c r="AW737" s="26">
        <v>530400</v>
      </c>
      <c r="AX737" s="26">
        <v>520000</v>
      </c>
      <c r="AY737" s="26">
        <v>616509</v>
      </c>
      <c r="AZ737" s="26">
        <v>390000</v>
      </c>
      <c r="BA737" s="26">
        <v>423613</v>
      </c>
      <c r="BB737" s="26">
        <v>673000</v>
      </c>
      <c r="BC737" s="26">
        <v>490000</v>
      </c>
      <c r="BD737" s="26">
        <v>260000</v>
      </c>
      <c r="BE737" s="26">
        <v>0</v>
      </c>
      <c r="BF737" s="26">
        <v>398000</v>
      </c>
      <c r="BG737" s="26">
        <v>404350</v>
      </c>
      <c r="BH737" s="26">
        <v>0</v>
      </c>
      <c r="BI737" s="26">
        <v>0</v>
      </c>
      <c r="BJ737" s="26">
        <v>0</v>
      </c>
      <c r="BK737" s="26">
        <v>342280</v>
      </c>
      <c r="BL737" s="26">
        <v>0</v>
      </c>
      <c r="BM737" s="26">
        <v>0</v>
      </c>
      <c r="BN737" s="26">
        <v>0</v>
      </c>
      <c r="BO737" s="26">
        <v>136030</v>
      </c>
      <c r="BP737" s="26">
        <v>10001</v>
      </c>
      <c r="BQ737" s="26"/>
      <c r="BR737" s="26"/>
      <c r="BS737" s="26"/>
      <c r="BT737" s="26"/>
      <c r="BV737" s="26">
        <f>'[2]51xx'!BH$168</f>
        <v>350000</v>
      </c>
      <c r="BW737" s="26">
        <f>'[2]51xx'!BI$168</f>
        <v>350000</v>
      </c>
      <c r="BX737" s="26">
        <f>'[2]51xx'!BJ$168</f>
        <v>350000</v>
      </c>
      <c r="BY737" s="26">
        <f>'[2]51xx'!BK$168</f>
        <v>350000</v>
      </c>
      <c r="BZ737" s="26">
        <f>'[2]51xx'!BL$168</f>
        <v>400000</v>
      </c>
      <c r="CA737" s="26">
        <f>'[2]51xx'!BM$168</f>
        <v>590000</v>
      </c>
      <c r="CB737" s="26">
        <f>'[2]51xx'!BN$168</f>
        <v>350000</v>
      </c>
      <c r="CC737" s="26">
        <f>'[2]51xx'!BO$168</f>
        <v>350000</v>
      </c>
      <c r="CD737" s="26">
        <f>'[2]51xx'!BP$168</f>
        <v>450000</v>
      </c>
      <c r="CE737" s="26">
        <f>'[2]51xx'!BQ$168</f>
        <v>350000</v>
      </c>
      <c r="CF737" s="26">
        <f>'[2]51xx'!BR$168</f>
        <v>350000</v>
      </c>
      <c r="CG737" s="26">
        <f>'[2]51xx'!BS$168</f>
        <v>350000</v>
      </c>
    </row>
    <row r="738" spans="1:85" hidden="1" outlineLevel="3" x14ac:dyDescent="0.25">
      <c r="A738" s="105" t="s">
        <v>1756</v>
      </c>
      <c r="B738" s="105">
        <f t="shared" si="140"/>
        <v>6</v>
      </c>
      <c r="C738" s="105" t="s">
        <v>1256</v>
      </c>
      <c r="D738" s="105" t="s">
        <v>1257</v>
      </c>
      <c r="E738" s="26">
        <f t="shared" si="134"/>
        <v>64938000</v>
      </c>
      <c r="F738" s="26">
        <f t="shared" si="135"/>
        <v>71014000</v>
      </c>
      <c r="G738" s="26">
        <f t="shared" si="136"/>
        <v>72680400</v>
      </c>
      <c r="H738" s="26">
        <f t="shared" si="137"/>
        <v>89452380</v>
      </c>
      <c r="I738" s="26">
        <f t="shared" si="132"/>
        <v>68060600</v>
      </c>
      <c r="J738" s="26">
        <f t="shared" si="133"/>
        <v>58348761</v>
      </c>
      <c r="K738" s="26">
        <f t="shared" si="138"/>
        <v>93110982.342000008</v>
      </c>
      <c r="L738" s="150">
        <f t="shared" si="130"/>
        <v>4.0900000000000082E-2</v>
      </c>
      <c r="M738" s="26">
        <v>5411500</v>
      </c>
      <c r="N738" s="26">
        <v>5411500</v>
      </c>
      <c r="O738" s="26">
        <v>5411500</v>
      </c>
      <c r="P738" s="26">
        <v>5411500</v>
      </c>
      <c r="Q738" s="26">
        <v>5411500</v>
      </c>
      <c r="R738" s="26">
        <v>5411500</v>
      </c>
      <c r="S738" s="26">
        <v>5411500</v>
      </c>
      <c r="T738" s="26">
        <v>5411500</v>
      </c>
      <c r="U738" s="26">
        <v>5411500</v>
      </c>
      <c r="V738" s="26">
        <v>5411500</v>
      </c>
      <c r="W738" s="26">
        <v>5411500</v>
      </c>
      <c r="X738" s="26">
        <v>5411500</v>
      </c>
      <c r="Y738" s="26">
        <v>5660500</v>
      </c>
      <c r="Z738" s="26">
        <v>5660500</v>
      </c>
      <c r="AA738" s="26">
        <v>5660500</v>
      </c>
      <c r="AB738" s="26">
        <v>5660500</v>
      </c>
      <c r="AC738" s="26">
        <v>7204500</v>
      </c>
      <c r="AD738" s="26">
        <v>5660500</v>
      </c>
      <c r="AE738" s="26">
        <v>7204500</v>
      </c>
      <c r="AF738" s="26">
        <v>5660500</v>
      </c>
      <c r="AG738" s="26">
        <v>5660500</v>
      </c>
      <c r="AH738" s="26">
        <v>5660500</v>
      </c>
      <c r="AI738" s="26">
        <v>5660500</v>
      </c>
      <c r="AJ738" s="26">
        <v>5660500</v>
      </c>
      <c r="AK738" s="26">
        <v>6056700</v>
      </c>
      <c r="AL738" s="26">
        <v>6056700</v>
      </c>
      <c r="AM738" s="26">
        <v>6056700</v>
      </c>
      <c r="AN738" s="26">
        <v>6056700</v>
      </c>
      <c r="AO738" s="26">
        <v>6056700</v>
      </c>
      <c r="AP738" s="26">
        <v>6056700</v>
      </c>
      <c r="AQ738" s="26">
        <v>6056700</v>
      </c>
      <c r="AR738" s="26">
        <v>6056700</v>
      </c>
      <c r="AS738" s="26">
        <v>6056700</v>
      </c>
      <c r="AT738" s="26">
        <v>6056700</v>
      </c>
      <c r="AU738" s="26">
        <v>6056700</v>
      </c>
      <c r="AV738" s="26">
        <v>6056700</v>
      </c>
      <c r="AW738" s="26">
        <v>6480700</v>
      </c>
      <c r="AX738" s="26">
        <v>6480700</v>
      </c>
      <c r="AY738" s="26">
        <v>6480700</v>
      </c>
      <c r="AZ738" s="26">
        <v>11885700</v>
      </c>
      <c r="BA738" s="26">
        <v>6480700</v>
      </c>
      <c r="BB738" s="26">
        <v>11885700</v>
      </c>
      <c r="BC738" s="26">
        <v>11885700</v>
      </c>
      <c r="BD738" s="26">
        <v>6480700</v>
      </c>
      <c r="BE738" s="26">
        <v>6480700</v>
      </c>
      <c r="BF738" s="83">
        <v>2984600</v>
      </c>
      <c r="BG738" s="83">
        <v>2984600</v>
      </c>
      <c r="BH738" s="83">
        <v>8941880</v>
      </c>
      <c r="BI738" s="26">
        <v>6862900</v>
      </c>
      <c r="BJ738" s="26">
        <v>6862900</v>
      </c>
      <c r="BK738" s="26">
        <v>6862900</v>
      </c>
      <c r="BL738" s="26">
        <v>6862900</v>
      </c>
      <c r="BM738" s="26">
        <v>10308461</v>
      </c>
      <c r="BN738" s="26">
        <v>6862900</v>
      </c>
      <c r="BO738" s="26">
        <v>6862900</v>
      </c>
      <c r="BP738" s="26">
        <v>6862900</v>
      </c>
      <c r="BQ738" s="26"/>
      <c r="BR738" s="26"/>
      <c r="BS738" s="26"/>
      <c r="BT738" s="26"/>
      <c r="BV738" s="26">
        <f>'[2]51xx'!BH$183</f>
        <v>7759248.5284999991</v>
      </c>
      <c r="BW738" s="26">
        <f>'[2]51xx'!BI$183</f>
        <v>7759248.5284999991</v>
      </c>
      <c r="BX738" s="26">
        <f>'[2]51xx'!BJ$183</f>
        <v>7759248.5284999991</v>
      </c>
      <c r="BY738" s="26">
        <f>'[2]51xx'!BK$183</f>
        <v>7759248.5284999991</v>
      </c>
      <c r="BZ738" s="26">
        <f>'[2]51xx'!BL$183</f>
        <v>7759248.5284999991</v>
      </c>
      <c r="CA738" s="26">
        <f>'[2]51xx'!BM$183</f>
        <v>7759248.5284999991</v>
      </c>
      <c r="CB738" s="26">
        <f>'[2]51xx'!BN$183</f>
        <v>7759248.5284999991</v>
      </c>
      <c r="CC738" s="26">
        <f>'[2]51xx'!BO$183</f>
        <v>7759248.5284999991</v>
      </c>
      <c r="CD738" s="26">
        <f>'[2]51xx'!BP$183</f>
        <v>7759248.5284999991</v>
      </c>
      <c r="CE738" s="26">
        <f>'[2]51xx'!BQ$183</f>
        <v>7759248.5284999991</v>
      </c>
      <c r="CF738" s="26">
        <f>'[2]51xx'!BR$183</f>
        <v>7759248.5284999991</v>
      </c>
      <c r="CG738" s="26">
        <f>'[2]51xx'!BS$183</f>
        <v>7759248.5284999991</v>
      </c>
    </row>
    <row r="739" spans="1:85" hidden="1" outlineLevel="3" x14ac:dyDescent="0.25">
      <c r="A739" s="105" t="s">
        <v>1756</v>
      </c>
      <c r="B739" s="105">
        <f t="shared" si="140"/>
        <v>6</v>
      </c>
      <c r="C739" s="105" t="s">
        <v>1258</v>
      </c>
      <c r="D739" s="105" t="s">
        <v>1259</v>
      </c>
      <c r="E739" s="26">
        <f t="shared" si="134"/>
        <v>29759612</v>
      </c>
      <c r="F739" s="26">
        <f t="shared" si="135"/>
        <v>30713827</v>
      </c>
      <c r="G739" s="26">
        <f t="shared" si="136"/>
        <v>32947542</v>
      </c>
      <c r="H739" s="26">
        <f t="shared" si="137"/>
        <v>34671416</v>
      </c>
      <c r="I739" s="26">
        <f t="shared" si="132"/>
        <v>25105287</v>
      </c>
      <c r="J739" s="26">
        <f t="shared" si="133"/>
        <v>32207887</v>
      </c>
      <c r="K739" s="26">
        <f t="shared" si="138"/>
        <v>39600000</v>
      </c>
      <c r="L739" s="150">
        <f t="shared" si="130"/>
        <v>0.14215121759088237</v>
      </c>
      <c r="M739" s="26">
        <v>2355017</v>
      </c>
      <c r="N739" s="26">
        <v>2552752</v>
      </c>
      <c r="O739" s="26">
        <v>2497247</v>
      </c>
      <c r="P739" s="26">
        <v>2451098</v>
      </c>
      <c r="Q739" s="26">
        <v>2609807</v>
      </c>
      <c r="R739" s="26">
        <v>2461543</v>
      </c>
      <c r="S739" s="26">
        <v>2422179</v>
      </c>
      <c r="T739" s="26">
        <v>2504546</v>
      </c>
      <c r="U739" s="26">
        <v>2459435</v>
      </c>
      <c r="V739" s="26">
        <v>2630447</v>
      </c>
      <c r="W739" s="26">
        <v>2426869</v>
      </c>
      <c r="X739" s="26">
        <v>2388672</v>
      </c>
      <c r="Y739" s="26">
        <v>2410189</v>
      </c>
      <c r="Z739" s="26">
        <v>2429305</v>
      </c>
      <c r="AA739" s="26">
        <v>2450186</v>
      </c>
      <c r="AB739" s="26">
        <v>2522182</v>
      </c>
      <c r="AC739" s="26">
        <v>2464030</v>
      </c>
      <c r="AD739" s="26">
        <v>2485528</v>
      </c>
      <c r="AE739" s="26">
        <v>2600439</v>
      </c>
      <c r="AF739" s="26">
        <v>2701304</v>
      </c>
      <c r="AG739" s="26">
        <v>2687494</v>
      </c>
      <c r="AH739" s="26">
        <v>2674329</v>
      </c>
      <c r="AI739" s="26">
        <v>2710838</v>
      </c>
      <c r="AJ739" s="26">
        <v>2578003</v>
      </c>
      <c r="AK739" s="26">
        <v>2574993</v>
      </c>
      <c r="AL739" s="26">
        <v>2563847</v>
      </c>
      <c r="AM739" s="26">
        <v>2618163</v>
      </c>
      <c r="AN739" s="26">
        <v>2718540</v>
      </c>
      <c r="AO739" s="26">
        <v>2764015</v>
      </c>
      <c r="AP739" s="26">
        <v>2653790</v>
      </c>
      <c r="AQ739" s="26">
        <v>2837920</v>
      </c>
      <c r="AR739" s="26">
        <v>2839440</v>
      </c>
      <c r="AS739" s="26">
        <v>2888017</v>
      </c>
      <c r="AT739" s="26">
        <v>2818735</v>
      </c>
      <c r="AU739" s="26">
        <v>2835466</v>
      </c>
      <c r="AV739" s="26">
        <v>2834616</v>
      </c>
      <c r="AW739" s="26">
        <v>2934556</v>
      </c>
      <c r="AX739" s="26">
        <v>2900166</v>
      </c>
      <c r="AY739" s="26">
        <v>3145358</v>
      </c>
      <c r="AZ739" s="26">
        <v>3110388</v>
      </c>
      <c r="BA739" s="26">
        <v>2977688</v>
      </c>
      <c r="BB739" s="26">
        <v>3449828</v>
      </c>
      <c r="BC739" s="26">
        <v>3175115</v>
      </c>
      <c r="BD739" s="26">
        <v>3412188</v>
      </c>
      <c r="BE739" s="26">
        <v>3297345</v>
      </c>
      <c r="BF739" s="26">
        <v>3063306</v>
      </c>
      <c r="BG739" s="26">
        <v>3205478</v>
      </c>
      <c r="BH739" s="26">
        <v>0</v>
      </c>
      <c r="BI739" s="26">
        <v>0</v>
      </c>
      <c r="BJ739" s="26">
        <v>0</v>
      </c>
      <c r="BK739" s="26">
        <v>14611149</v>
      </c>
      <c r="BL739" s="26">
        <v>3491486</v>
      </c>
      <c r="BM739" s="26">
        <v>3762304</v>
      </c>
      <c r="BN739" s="26">
        <v>3500104</v>
      </c>
      <c r="BO739" s="26">
        <v>3421704</v>
      </c>
      <c r="BP739" s="26">
        <v>3421140</v>
      </c>
      <c r="BQ739" s="26"/>
      <c r="BR739" s="26"/>
      <c r="BS739" s="26"/>
      <c r="BT739" s="26"/>
      <c r="BV739" s="26">
        <f>'[2]51xx'!BH$186</f>
        <v>3300000</v>
      </c>
      <c r="BW739" s="26">
        <f>'[2]51xx'!BI$186</f>
        <v>3300000</v>
      </c>
      <c r="BX739" s="26">
        <f>'[2]51xx'!BJ$186</f>
        <v>3300000</v>
      </c>
      <c r="BY739" s="26">
        <f>'[2]51xx'!BK$186</f>
        <v>3300000</v>
      </c>
      <c r="BZ739" s="26">
        <f>'[2]51xx'!BL$186</f>
        <v>3300000</v>
      </c>
      <c r="CA739" s="26">
        <f>'[2]51xx'!BM$186</f>
        <v>3300000</v>
      </c>
      <c r="CB739" s="26">
        <f>'[2]51xx'!BN$186</f>
        <v>3300000</v>
      </c>
      <c r="CC739" s="26">
        <f>'[2]51xx'!BO$186</f>
        <v>3300000</v>
      </c>
      <c r="CD739" s="26">
        <f>'[2]51xx'!BP$186</f>
        <v>3300000</v>
      </c>
      <c r="CE739" s="26">
        <f>'[2]51xx'!BQ$186</f>
        <v>3300000</v>
      </c>
      <c r="CF739" s="26">
        <f>'[2]51xx'!BR$186</f>
        <v>3300000</v>
      </c>
      <c r="CG739" s="26">
        <f>'[2]51xx'!BS$186</f>
        <v>3300000</v>
      </c>
    </row>
    <row r="740" spans="1:85" hidden="1" outlineLevel="3" x14ac:dyDescent="0.25">
      <c r="A740" s="105" t="s">
        <v>1756</v>
      </c>
      <c r="B740" s="105">
        <f t="shared" si="140"/>
        <v>6</v>
      </c>
      <c r="C740" s="105" t="s">
        <v>1260</v>
      </c>
      <c r="D740" s="105" t="s">
        <v>222</v>
      </c>
      <c r="E740" s="26">
        <f t="shared" si="134"/>
        <v>5922489</v>
      </c>
      <c r="F740" s="26">
        <f t="shared" si="135"/>
        <v>3669329</v>
      </c>
      <c r="G740" s="26">
        <f t="shared" si="136"/>
        <v>0</v>
      </c>
      <c r="H740" s="26">
        <f t="shared" si="137"/>
        <v>6842210</v>
      </c>
      <c r="I740" s="26">
        <f t="shared" si="132"/>
        <v>3465560</v>
      </c>
      <c r="J740" s="26">
        <f t="shared" si="133"/>
        <v>3640</v>
      </c>
      <c r="K740" s="26">
        <f t="shared" si="138"/>
        <v>3500000</v>
      </c>
      <c r="L740" s="150">
        <f t="shared" si="130"/>
        <v>-0.4884693688150466</v>
      </c>
      <c r="M740" s="26">
        <v>600000</v>
      </c>
      <c r="N740" s="26">
        <v>300000</v>
      </c>
      <c r="O740" s="26">
        <v>300000</v>
      </c>
      <c r="P740" s="26">
        <v>300000</v>
      </c>
      <c r="Q740" s="26">
        <v>300000</v>
      </c>
      <c r="R740" s="26">
        <v>259999</v>
      </c>
      <c r="S740" s="26">
        <v>200000</v>
      </c>
      <c r="T740" s="26">
        <v>327000</v>
      </c>
      <c r="U740" s="26">
        <v>200000</v>
      </c>
      <c r="V740" s="26">
        <v>200000</v>
      </c>
      <c r="W740" s="26">
        <v>0</v>
      </c>
      <c r="X740" s="26">
        <v>2935490</v>
      </c>
      <c r="Y740" s="26">
        <v>0</v>
      </c>
      <c r="Z740" s="26">
        <v>400000</v>
      </c>
      <c r="AA740" s="26">
        <v>400000</v>
      </c>
      <c r="AB740" s="26">
        <v>0</v>
      </c>
      <c r="AC740" s="26">
        <v>0</v>
      </c>
      <c r="AD740" s="26">
        <v>0</v>
      </c>
      <c r="AE740" s="26">
        <v>0</v>
      </c>
      <c r="AF740" s="26">
        <v>0</v>
      </c>
      <c r="AG740" s="26">
        <v>0</v>
      </c>
      <c r="AH740" s="26">
        <v>0</v>
      </c>
      <c r="AI740" s="26">
        <v>2869329</v>
      </c>
      <c r="AJ740" s="26">
        <v>0</v>
      </c>
      <c r="AK740" s="26">
        <v>0</v>
      </c>
      <c r="AL740" s="26">
        <v>0</v>
      </c>
      <c r="AM740" s="26">
        <v>0</v>
      </c>
      <c r="AN740" s="26">
        <v>0</v>
      </c>
      <c r="AO740" s="26">
        <v>0</v>
      </c>
      <c r="AP740" s="26">
        <v>0</v>
      </c>
      <c r="AQ740" s="26">
        <v>0</v>
      </c>
      <c r="AR740" s="26">
        <v>0</v>
      </c>
      <c r="AS740" s="26">
        <v>0</v>
      </c>
      <c r="AT740" s="26">
        <v>0</v>
      </c>
      <c r="AU740" s="26">
        <v>0</v>
      </c>
      <c r="AV740" s="26">
        <v>0</v>
      </c>
      <c r="AW740" s="26">
        <v>0</v>
      </c>
      <c r="AX740" s="26">
        <v>3520</v>
      </c>
      <c r="AY740" s="26">
        <v>3313040</v>
      </c>
      <c r="AZ740" s="26">
        <v>149000</v>
      </c>
      <c r="BA740" s="26">
        <v>0</v>
      </c>
      <c r="BB740" s="26">
        <v>0</v>
      </c>
      <c r="BC740" s="26">
        <v>0</v>
      </c>
      <c r="BD740" s="26">
        <v>0</v>
      </c>
      <c r="BE740" s="26">
        <v>0</v>
      </c>
      <c r="BF740" s="26">
        <v>0</v>
      </c>
      <c r="BG740" s="26">
        <v>3376650</v>
      </c>
      <c r="BH740" s="26">
        <v>0</v>
      </c>
      <c r="BI740" s="26">
        <v>0</v>
      </c>
      <c r="BJ740" s="26">
        <v>0</v>
      </c>
      <c r="BK740" s="26">
        <v>0</v>
      </c>
      <c r="BL740" s="26">
        <v>3640</v>
      </c>
      <c r="BM740" s="26">
        <v>0</v>
      </c>
      <c r="BN740" s="26">
        <v>0</v>
      </c>
      <c r="BO740" s="26">
        <v>0</v>
      </c>
      <c r="BP740" s="26">
        <v>0</v>
      </c>
      <c r="BQ740" s="26"/>
      <c r="BR740" s="26"/>
      <c r="BS740" s="26"/>
      <c r="BT740" s="26"/>
      <c r="BV740" s="26">
        <f>'[2]51xx'!BH$189</f>
        <v>0</v>
      </c>
      <c r="BW740" s="26">
        <f>'[2]51xx'!BI$189</f>
        <v>0</v>
      </c>
      <c r="BX740" s="26">
        <f>'[2]51xx'!BJ$189</f>
        <v>0</v>
      </c>
      <c r="BY740" s="26">
        <f>'[2]51xx'!BK$189</f>
        <v>0</v>
      </c>
      <c r="BZ740" s="26">
        <f>'[2]51xx'!BL$189</f>
        <v>0</v>
      </c>
      <c r="CA740" s="26">
        <f>'[2]51xx'!BM$189</f>
        <v>0</v>
      </c>
      <c r="CB740" s="26">
        <f>'[2]51xx'!BN$189</f>
        <v>0</v>
      </c>
      <c r="CC740" s="26">
        <f>'[2]51xx'!BO$189</f>
        <v>0</v>
      </c>
      <c r="CD740" s="26">
        <f>'[2]51xx'!BP$189</f>
        <v>0</v>
      </c>
      <c r="CE740" s="26">
        <f>'[2]51xx'!BQ$189</f>
        <v>0</v>
      </c>
      <c r="CF740" s="26">
        <f>'[2]51xx'!BR$189</f>
        <v>3500000</v>
      </c>
      <c r="CG740" s="26">
        <f>'[2]51xx'!BS$189</f>
        <v>0</v>
      </c>
    </row>
    <row r="741" spans="1:85" hidden="1" outlineLevel="2" collapsed="1" x14ac:dyDescent="0.25">
      <c r="A741" s="103" t="s">
        <v>1756</v>
      </c>
      <c r="B741" s="103">
        <f t="shared" si="140"/>
        <v>4</v>
      </c>
      <c r="C741" s="103" t="s">
        <v>1261</v>
      </c>
      <c r="D741" s="103" t="s">
        <v>1262</v>
      </c>
      <c r="E741" s="104">
        <f t="shared" si="134"/>
        <v>9593062</v>
      </c>
      <c r="F741" s="104">
        <f t="shared" si="135"/>
        <v>5207083</v>
      </c>
      <c r="G741" s="104">
        <f t="shared" si="136"/>
        <v>3824180</v>
      </c>
      <c r="H741" s="104">
        <f t="shared" si="137"/>
        <v>4885175</v>
      </c>
      <c r="I741" s="104">
        <f t="shared" si="132"/>
        <v>4416895</v>
      </c>
      <c r="J741" s="104">
        <f t="shared" si="133"/>
        <v>3733202</v>
      </c>
      <c r="K741" s="104">
        <f t="shared" si="138"/>
        <v>5157959.4000000022</v>
      </c>
      <c r="L741" s="150">
        <f t="shared" si="130"/>
        <v>5.5839227867988811E-2</v>
      </c>
      <c r="M741" s="104">
        <v>245582</v>
      </c>
      <c r="N741" s="104">
        <v>288150</v>
      </c>
      <c r="O741" s="104">
        <v>6665304</v>
      </c>
      <c r="P741" s="104">
        <v>569172</v>
      </c>
      <c r="Q741" s="104">
        <v>353660</v>
      </c>
      <c r="R741" s="104">
        <v>452394</v>
      </c>
      <c r="S741" s="104">
        <v>373355</v>
      </c>
      <c r="T741" s="104">
        <v>199474</v>
      </c>
      <c r="U741" s="104">
        <v>134023</v>
      </c>
      <c r="V741" s="104">
        <v>34104</v>
      </c>
      <c r="W741" s="104">
        <v>6496</v>
      </c>
      <c r="X741" s="104">
        <v>271348</v>
      </c>
      <c r="Y741" s="104">
        <v>148665</v>
      </c>
      <c r="Z741" s="104">
        <v>188398</v>
      </c>
      <c r="AA741" s="104">
        <v>2078450</v>
      </c>
      <c r="AB741" s="104">
        <v>554000</v>
      </c>
      <c r="AC741" s="104">
        <v>441200</v>
      </c>
      <c r="AD741" s="104">
        <v>439500</v>
      </c>
      <c r="AE741" s="104">
        <v>12900</v>
      </c>
      <c r="AF741" s="104">
        <v>47150</v>
      </c>
      <c r="AG741" s="104">
        <v>103920</v>
      </c>
      <c r="AH741" s="104">
        <v>19400</v>
      </c>
      <c r="AI741" s="104">
        <v>860000</v>
      </c>
      <c r="AJ741" s="104">
        <v>313500</v>
      </c>
      <c r="AK741" s="104">
        <v>78500</v>
      </c>
      <c r="AL741" s="104">
        <v>135240</v>
      </c>
      <c r="AM741" s="104">
        <v>2313920</v>
      </c>
      <c r="AN741" s="104">
        <v>525200</v>
      </c>
      <c r="AO741" s="104">
        <v>311240</v>
      </c>
      <c r="AP741" s="104">
        <v>63840</v>
      </c>
      <c r="AQ741" s="104">
        <v>53280</v>
      </c>
      <c r="AR741" s="104">
        <v>119360</v>
      </c>
      <c r="AS741" s="104">
        <v>67400</v>
      </c>
      <c r="AT741" s="104">
        <v>1600</v>
      </c>
      <c r="AU741" s="104">
        <v>140200</v>
      </c>
      <c r="AV741" s="104">
        <v>14400</v>
      </c>
      <c r="AW741" s="104">
        <v>284120</v>
      </c>
      <c r="AX741" s="104">
        <v>211065</v>
      </c>
      <c r="AY741" s="104">
        <v>2833600</v>
      </c>
      <c r="AZ741" s="104">
        <v>160900</v>
      </c>
      <c r="BA741" s="104">
        <v>663200</v>
      </c>
      <c r="BB741" s="104">
        <v>114200</v>
      </c>
      <c r="BC741" s="104">
        <v>72740</v>
      </c>
      <c r="BD741" s="104">
        <v>77070</v>
      </c>
      <c r="BE741" s="104">
        <v>205100</v>
      </c>
      <c r="BF741" s="104">
        <v>17340</v>
      </c>
      <c r="BG741" s="104">
        <v>79380</v>
      </c>
      <c r="BH741" s="104">
        <v>166460</v>
      </c>
      <c r="BI741" s="104">
        <v>73013</v>
      </c>
      <c r="BJ741" s="104">
        <v>78565</v>
      </c>
      <c r="BK741" s="104">
        <v>2196880</v>
      </c>
      <c r="BL741" s="104">
        <v>596540</v>
      </c>
      <c r="BM741" s="104">
        <v>82200</v>
      </c>
      <c r="BN741" s="104">
        <v>403804</v>
      </c>
      <c r="BO741" s="104">
        <v>215320</v>
      </c>
      <c r="BP741" s="104">
        <v>86880</v>
      </c>
      <c r="BQ741" s="104"/>
      <c r="BR741" s="104"/>
      <c r="BS741" s="104"/>
      <c r="BT741" s="104"/>
      <c r="BU741" s="24" t="s">
        <v>2007</v>
      </c>
      <c r="BV741" s="144">
        <f>BV742+BV743+BV744+BV745+BV746</f>
        <v>133142.15</v>
      </c>
      <c r="BW741" s="144">
        <f t="shared" ref="BW741:CG741" si="141">BW742+BW743+BW744+BW745+BW746</f>
        <v>133142.15</v>
      </c>
      <c r="BX741" s="144">
        <f t="shared" si="141"/>
        <v>3055395.75</v>
      </c>
      <c r="BY741" s="144">
        <f t="shared" si="141"/>
        <v>143142.15</v>
      </c>
      <c r="BZ741" s="144">
        <f t="shared" si="141"/>
        <v>643142.15</v>
      </c>
      <c r="CA741" s="144">
        <f t="shared" si="141"/>
        <v>167142.15</v>
      </c>
      <c r="CB741" s="144">
        <f t="shared" si="141"/>
        <v>143142.15</v>
      </c>
      <c r="CC741" s="144">
        <f t="shared" si="141"/>
        <v>143142.15</v>
      </c>
      <c r="CD741" s="144">
        <f t="shared" si="141"/>
        <v>143142.15</v>
      </c>
      <c r="CE741" s="144">
        <f t="shared" si="141"/>
        <v>167142.15</v>
      </c>
      <c r="CF741" s="144">
        <f t="shared" si="141"/>
        <v>143142.15</v>
      </c>
      <c r="CG741" s="144">
        <f t="shared" si="141"/>
        <v>143142.15</v>
      </c>
    </row>
    <row r="742" spans="1:85" hidden="1" outlineLevel="3" x14ac:dyDescent="0.25">
      <c r="A742" s="105" t="s">
        <v>1756</v>
      </c>
      <c r="B742" s="105">
        <f t="shared" si="140"/>
        <v>6</v>
      </c>
      <c r="C742" s="105" t="s">
        <v>1263</v>
      </c>
      <c r="D742" s="105" t="s">
        <v>1264</v>
      </c>
      <c r="E742" s="26">
        <f t="shared" si="134"/>
        <v>5047662</v>
      </c>
      <c r="F742" s="26">
        <f t="shared" si="135"/>
        <v>199060</v>
      </c>
      <c r="G742" s="26">
        <f t="shared" si="136"/>
        <v>137480</v>
      </c>
      <c r="H742" s="26">
        <f t="shared" si="137"/>
        <v>212675</v>
      </c>
      <c r="I742" s="26">
        <f t="shared" si="132"/>
        <v>136495</v>
      </c>
      <c r="J742" s="26">
        <f t="shared" si="133"/>
        <v>297140</v>
      </c>
      <c r="K742" s="26">
        <f t="shared" si="138"/>
        <v>232540</v>
      </c>
      <c r="L742" s="150">
        <f t="shared" si="130"/>
        <v>9.3405430821676266E-2</v>
      </c>
      <c r="M742" s="26">
        <v>36082</v>
      </c>
      <c r="N742" s="26">
        <v>266650</v>
      </c>
      <c r="O742" s="26">
        <v>4278604</v>
      </c>
      <c r="P742" s="26">
        <v>4872</v>
      </c>
      <c r="Q742" s="26">
        <v>131660</v>
      </c>
      <c r="R742" s="26">
        <v>10394</v>
      </c>
      <c r="S742" s="26">
        <v>75055</v>
      </c>
      <c r="T742" s="26">
        <v>42874</v>
      </c>
      <c r="U742" s="26">
        <v>43523</v>
      </c>
      <c r="V742" s="26">
        <v>34104</v>
      </c>
      <c r="W742" s="26">
        <v>6496</v>
      </c>
      <c r="X742" s="26">
        <v>117348</v>
      </c>
      <c r="Y742" s="26">
        <v>88792</v>
      </c>
      <c r="Z742" s="26">
        <v>134698</v>
      </c>
      <c r="AA742" s="26">
        <v>95450</v>
      </c>
      <c r="AB742" s="26">
        <v>123000</v>
      </c>
      <c r="AC742" s="26">
        <v>22800</v>
      </c>
      <c r="AD742" s="26">
        <v>0</v>
      </c>
      <c r="AE742" s="26">
        <v>0</v>
      </c>
      <c r="AF742" s="26">
        <v>0</v>
      </c>
      <c r="AG742" s="26">
        <v>-294080</v>
      </c>
      <c r="AH742" s="26">
        <v>19400</v>
      </c>
      <c r="AI742" s="26">
        <v>0</v>
      </c>
      <c r="AJ742" s="26">
        <v>9000</v>
      </c>
      <c r="AK742" s="26">
        <v>23600</v>
      </c>
      <c r="AL742" s="26">
        <v>15240</v>
      </c>
      <c r="AM742" s="26">
        <v>5120</v>
      </c>
      <c r="AN742" s="26">
        <v>5600</v>
      </c>
      <c r="AO742" s="26">
        <v>41240</v>
      </c>
      <c r="AP742" s="26">
        <v>18840</v>
      </c>
      <c r="AQ742" s="26">
        <v>9280</v>
      </c>
      <c r="AR742" s="26">
        <v>7360</v>
      </c>
      <c r="AS742" s="26">
        <v>6400</v>
      </c>
      <c r="AT742" s="26">
        <v>1600</v>
      </c>
      <c r="AU742" s="26">
        <v>3200</v>
      </c>
      <c r="AV742" s="26">
        <v>0</v>
      </c>
      <c r="AW742" s="26">
        <v>1920</v>
      </c>
      <c r="AX742" s="26">
        <v>5865</v>
      </c>
      <c r="AY742" s="26">
        <v>5100</v>
      </c>
      <c r="AZ742" s="26">
        <v>9700</v>
      </c>
      <c r="BA742" s="26">
        <v>5100</v>
      </c>
      <c r="BB742" s="26">
        <v>27200</v>
      </c>
      <c r="BC742" s="26">
        <v>27540</v>
      </c>
      <c r="BD742" s="26">
        <v>54070</v>
      </c>
      <c r="BE742" s="26">
        <v>11900</v>
      </c>
      <c r="BF742" s="26">
        <v>17340</v>
      </c>
      <c r="BG742" s="26">
        <v>35380</v>
      </c>
      <c r="BH742" s="26">
        <v>11560</v>
      </c>
      <c r="BI742" s="26">
        <v>16320</v>
      </c>
      <c r="BJ742" s="26">
        <v>5400</v>
      </c>
      <c r="BK742" s="26">
        <v>80280</v>
      </c>
      <c r="BL742" s="26">
        <v>18540</v>
      </c>
      <c r="BM742" s="26">
        <v>0</v>
      </c>
      <c r="BN742" s="26">
        <v>0</v>
      </c>
      <c r="BO742" s="26">
        <v>164720</v>
      </c>
      <c r="BP742" s="26">
        <v>11880</v>
      </c>
      <c r="BQ742" s="26"/>
      <c r="BR742" s="26"/>
      <c r="BS742" s="26"/>
      <c r="BT742" s="26"/>
      <c r="BV742" s="26">
        <f>'[2]51xx'!BH$197</f>
        <v>19045</v>
      </c>
      <c r="BW742" s="26">
        <f>'[2]51xx'!BI$197</f>
        <v>19045</v>
      </c>
      <c r="BX742" s="26">
        <f>'[2]51xx'!BJ$197</f>
        <v>23045</v>
      </c>
      <c r="BY742" s="26">
        <f>'[2]51xx'!BK$197</f>
        <v>19045</v>
      </c>
      <c r="BZ742" s="26">
        <f>'[2]51xx'!BL$197</f>
        <v>19045</v>
      </c>
      <c r="CA742" s="26">
        <f>'[2]51xx'!BM$197</f>
        <v>19045</v>
      </c>
      <c r="CB742" s="26">
        <f>'[2]51xx'!BN$197</f>
        <v>19045</v>
      </c>
      <c r="CC742" s="26">
        <f>'[2]51xx'!BO$197</f>
        <v>19045</v>
      </c>
      <c r="CD742" s="26">
        <f>'[2]51xx'!BP$197</f>
        <v>19045</v>
      </c>
      <c r="CE742" s="26">
        <f>'[2]51xx'!BQ$197</f>
        <v>19045</v>
      </c>
      <c r="CF742" s="26">
        <f>'[2]51xx'!BR$197</f>
        <v>19045</v>
      </c>
      <c r="CG742" s="26">
        <f>'[2]51xx'!BS$197</f>
        <v>19045</v>
      </c>
    </row>
    <row r="743" spans="1:85" hidden="1" outlineLevel="3" x14ac:dyDescent="0.25">
      <c r="A743" s="105" t="s">
        <v>1756</v>
      </c>
      <c r="B743" s="105">
        <f t="shared" si="140"/>
        <v>6</v>
      </c>
      <c r="C743" s="105" t="s">
        <v>1265</v>
      </c>
      <c r="D743" s="105" t="s">
        <v>1266</v>
      </c>
      <c r="E743" s="26">
        <f t="shared" si="134"/>
        <v>4093000</v>
      </c>
      <c r="F743" s="26">
        <f t="shared" si="135"/>
        <v>2118573</v>
      </c>
      <c r="G743" s="26">
        <f t="shared" si="136"/>
        <v>2700000</v>
      </c>
      <c r="H743" s="26">
        <f t="shared" si="137"/>
        <v>3191200</v>
      </c>
      <c r="I743" s="26">
        <f t="shared" si="132"/>
        <v>3191200</v>
      </c>
      <c r="J743" s="26">
        <f t="shared" si="133"/>
        <v>1907000</v>
      </c>
      <c r="K743" s="26">
        <f t="shared" si="138"/>
        <v>3300000</v>
      </c>
      <c r="L743" s="150">
        <f t="shared" si="130"/>
        <v>3.4093757834043621E-2</v>
      </c>
      <c r="M743" s="26">
        <v>209500</v>
      </c>
      <c r="N743" s="26">
        <v>21500</v>
      </c>
      <c r="O743" s="26">
        <v>1934300</v>
      </c>
      <c r="P743" s="26">
        <v>564300</v>
      </c>
      <c r="Q743" s="26">
        <v>222000</v>
      </c>
      <c r="R743" s="26">
        <v>442000</v>
      </c>
      <c r="S743" s="26">
        <v>298300</v>
      </c>
      <c r="T743" s="26">
        <v>156600</v>
      </c>
      <c r="U743" s="26">
        <v>90500</v>
      </c>
      <c r="V743" s="26">
        <v>0</v>
      </c>
      <c r="W743" s="26">
        <v>0</v>
      </c>
      <c r="X743" s="26">
        <v>154000</v>
      </c>
      <c r="Y743" s="26">
        <v>59873</v>
      </c>
      <c r="Z743" s="26">
        <v>53700</v>
      </c>
      <c r="AA743" s="26">
        <v>1983000</v>
      </c>
      <c r="AB743" s="26">
        <v>0</v>
      </c>
      <c r="AC743" s="26">
        <v>0</v>
      </c>
      <c r="AD743" s="26">
        <v>0</v>
      </c>
      <c r="AE743" s="26">
        <v>0</v>
      </c>
      <c r="AF743" s="26">
        <v>0</v>
      </c>
      <c r="AG743" s="26">
        <v>0</v>
      </c>
      <c r="AH743" s="26">
        <v>0</v>
      </c>
      <c r="AI743" s="26">
        <v>0</v>
      </c>
      <c r="AJ743" s="26">
        <v>22000</v>
      </c>
      <c r="AK743" s="26">
        <v>0</v>
      </c>
      <c r="AL743" s="26">
        <v>0</v>
      </c>
      <c r="AM743" s="26">
        <v>2239000</v>
      </c>
      <c r="AN743" s="26">
        <v>461000</v>
      </c>
      <c r="AO743" s="26">
        <v>0</v>
      </c>
      <c r="AP743" s="26">
        <v>0</v>
      </c>
      <c r="AQ743" s="26">
        <v>0</v>
      </c>
      <c r="AR743" s="26">
        <v>0</v>
      </c>
      <c r="AS743" s="26">
        <v>0</v>
      </c>
      <c r="AT743" s="26">
        <v>0</v>
      </c>
      <c r="AU743" s="26">
        <v>0</v>
      </c>
      <c r="AV743" s="26">
        <v>0</v>
      </c>
      <c r="AW743" s="26">
        <v>0</v>
      </c>
      <c r="AX743" s="26">
        <v>44000</v>
      </c>
      <c r="AY743" s="26">
        <v>2654200</v>
      </c>
      <c r="AZ743" s="26">
        <v>0</v>
      </c>
      <c r="BA743" s="26">
        <v>493000</v>
      </c>
      <c r="BB743" s="26">
        <v>0</v>
      </c>
      <c r="BC743" s="26">
        <v>0</v>
      </c>
      <c r="BD743" s="26">
        <v>0</v>
      </c>
      <c r="BE743" s="26">
        <v>0</v>
      </c>
      <c r="BF743" s="26">
        <v>0</v>
      </c>
      <c r="BG743" s="26">
        <v>0</v>
      </c>
      <c r="BH743" s="26">
        <v>0</v>
      </c>
      <c r="BI743" s="26">
        <v>0</v>
      </c>
      <c r="BJ743" s="26">
        <v>0</v>
      </c>
      <c r="BK743" s="26">
        <v>1907000</v>
      </c>
      <c r="BL743" s="26">
        <v>0</v>
      </c>
      <c r="BM743" s="26">
        <v>0</v>
      </c>
      <c r="BN743" s="26">
        <v>0</v>
      </c>
      <c r="BO743" s="26">
        <v>0</v>
      </c>
      <c r="BP743" s="26">
        <v>0</v>
      </c>
      <c r="BQ743" s="26"/>
      <c r="BR743" s="26"/>
      <c r="BS743" s="26"/>
      <c r="BT743" s="26"/>
      <c r="BV743" s="26">
        <f>'[2]51xx'!BH$211</f>
        <v>0</v>
      </c>
      <c r="BW743" s="26">
        <f>'[2]51xx'!BI$211</f>
        <v>0</v>
      </c>
      <c r="BX743" s="26">
        <f>'[2]51xx'!BJ$211</f>
        <v>2800000</v>
      </c>
      <c r="BY743" s="26">
        <f>'[2]51xx'!BK$211</f>
        <v>0</v>
      </c>
      <c r="BZ743" s="26">
        <f>'[2]51xx'!BL$211</f>
        <v>500000</v>
      </c>
      <c r="CA743" s="26">
        <f>'[2]51xx'!BM$211</f>
        <v>0</v>
      </c>
      <c r="CB743" s="26">
        <f>'[2]51xx'!BN$211</f>
        <v>0</v>
      </c>
      <c r="CC743" s="26">
        <f>'[2]51xx'!BO$211</f>
        <v>0</v>
      </c>
      <c r="CD743" s="26">
        <f>'[2]51xx'!BP$211</f>
        <v>0</v>
      </c>
      <c r="CE743" s="26">
        <f>'[2]51xx'!BQ$211</f>
        <v>0</v>
      </c>
      <c r="CF743" s="26">
        <f>'[2]51xx'!BR$211</f>
        <v>0</v>
      </c>
      <c r="CG743" s="26">
        <f>'[2]51xx'!BS$211</f>
        <v>0</v>
      </c>
    </row>
    <row r="744" spans="1:85" hidden="1" outlineLevel="3" x14ac:dyDescent="0.25">
      <c r="A744" s="105" t="s">
        <v>1756</v>
      </c>
      <c r="B744" s="105">
        <f t="shared" si="140"/>
        <v>6</v>
      </c>
      <c r="C744" s="105" t="s">
        <v>1267</v>
      </c>
      <c r="D744" s="105" t="s">
        <v>1268</v>
      </c>
      <c r="E744" s="26">
        <f t="shared" si="134"/>
        <v>0</v>
      </c>
      <c r="F744" s="26">
        <f t="shared" si="135"/>
        <v>2419450</v>
      </c>
      <c r="G744" s="26">
        <f t="shared" si="136"/>
        <v>986700</v>
      </c>
      <c r="H744" s="26">
        <f t="shared" si="137"/>
        <v>1470600</v>
      </c>
      <c r="I744" s="26">
        <f t="shared" si="132"/>
        <v>1078500</v>
      </c>
      <c r="J744" s="26">
        <f t="shared" si="133"/>
        <v>1309062</v>
      </c>
      <c r="K744" s="26">
        <f t="shared" si="138"/>
        <v>1625419.3999999997</v>
      </c>
      <c r="L744" s="150">
        <f t="shared" si="130"/>
        <v>0.10527634978920146</v>
      </c>
      <c r="M744" s="26">
        <v>0</v>
      </c>
      <c r="N744" s="26">
        <v>0</v>
      </c>
      <c r="O744" s="26">
        <v>0</v>
      </c>
      <c r="P744" s="26">
        <v>0</v>
      </c>
      <c r="Q744" s="26">
        <v>0</v>
      </c>
      <c r="R744" s="26">
        <v>0</v>
      </c>
      <c r="S744" s="26">
        <v>0</v>
      </c>
      <c r="T744" s="26">
        <v>0</v>
      </c>
      <c r="U744" s="26">
        <v>0</v>
      </c>
      <c r="V744" s="26">
        <v>0</v>
      </c>
      <c r="W744" s="26">
        <v>0</v>
      </c>
      <c r="X744" s="26">
        <v>0</v>
      </c>
      <c r="Y744" s="26">
        <v>0</v>
      </c>
      <c r="Z744" s="26">
        <v>0</v>
      </c>
      <c r="AA744" s="26">
        <v>0</v>
      </c>
      <c r="AB744" s="26">
        <v>0</v>
      </c>
      <c r="AC744" s="26">
        <v>418400</v>
      </c>
      <c r="AD744" s="26">
        <v>439500</v>
      </c>
      <c r="AE744" s="26">
        <v>12900</v>
      </c>
      <c r="AF744" s="26">
        <v>47150</v>
      </c>
      <c r="AG744" s="26">
        <v>398000</v>
      </c>
      <c r="AH744" s="26">
        <v>0</v>
      </c>
      <c r="AI744" s="26">
        <v>860000</v>
      </c>
      <c r="AJ744" s="26">
        <v>243500</v>
      </c>
      <c r="AK744" s="26">
        <v>54900</v>
      </c>
      <c r="AL744" s="26">
        <v>120000</v>
      </c>
      <c r="AM744" s="26">
        <v>69800</v>
      </c>
      <c r="AN744" s="26">
        <v>58600</v>
      </c>
      <c r="AO744" s="26">
        <v>270000</v>
      </c>
      <c r="AP744" s="26">
        <v>45000</v>
      </c>
      <c r="AQ744" s="26">
        <v>44000</v>
      </c>
      <c r="AR744" s="26">
        <v>112000</v>
      </c>
      <c r="AS744" s="26">
        <v>61000</v>
      </c>
      <c r="AT744" s="26">
        <v>0</v>
      </c>
      <c r="AU744" s="26">
        <v>137000</v>
      </c>
      <c r="AV744" s="26">
        <v>14400</v>
      </c>
      <c r="AW744" s="26">
        <v>282200</v>
      </c>
      <c r="AX744" s="26">
        <v>161200</v>
      </c>
      <c r="AY744" s="26">
        <v>174300</v>
      </c>
      <c r="AZ744" s="26">
        <v>151200</v>
      </c>
      <c r="BA744" s="26">
        <v>154400</v>
      </c>
      <c r="BB744" s="26">
        <v>87000</v>
      </c>
      <c r="BC744" s="26">
        <v>45200</v>
      </c>
      <c r="BD744" s="26">
        <v>23000</v>
      </c>
      <c r="BE744" s="26">
        <v>193200</v>
      </c>
      <c r="BF744" s="26">
        <v>0</v>
      </c>
      <c r="BG744" s="26">
        <v>44000</v>
      </c>
      <c r="BH744" s="26">
        <v>154900</v>
      </c>
      <c r="BI744" s="26">
        <v>56693</v>
      </c>
      <c r="BJ744" s="26">
        <v>73165</v>
      </c>
      <c r="BK744" s="26">
        <v>209600</v>
      </c>
      <c r="BL744" s="26">
        <v>578000</v>
      </c>
      <c r="BM744" s="26">
        <v>82200</v>
      </c>
      <c r="BN744" s="26">
        <v>183804</v>
      </c>
      <c r="BO744" s="26">
        <v>50600</v>
      </c>
      <c r="BP744" s="26">
        <v>75000</v>
      </c>
      <c r="BQ744" s="26"/>
      <c r="BR744" s="26"/>
      <c r="BS744" s="26"/>
      <c r="BT744" s="26"/>
      <c r="BV744" s="26">
        <f>'[2]51xx'!BH$218</f>
        <v>114097.15</v>
      </c>
      <c r="BW744" s="26">
        <f>'[2]51xx'!BI$218</f>
        <v>114097.15</v>
      </c>
      <c r="BX744" s="26">
        <f>'[2]51xx'!BJ$218</f>
        <v>232350.75</v>
      </c>
      <c r="BY744" s="26">
        <f>'[2]51xx'!BK$218</f>
        <v>124097.15</v>
      </c>
      <c r="BZ744" s="26">
        <f>'[2]51xx'!BL$218</f>
        <v>124097.15</v>
      </c>
      <c r="CA744" s="26">
        <f>'[2]51xx'!BM$218</f>
        <v>148097.15</v>
      </c>
      <c r="CB744" s="26">
        <f>'[2]51xx'!BN$218</f>
        <v>124097.15</v>
      </c>
      <c r="CC744" s="26">
        <f>'[2]51xx'!BO$218</f>
        <v>124097.15</v>
      </c>
      <c r="CD744" s="26">
        <f>'[2]51xx'!BP$218</f>
        <v>124097.15</v>
      </c>
      <c r="CE744" s="26">
        <f>'[2]51xx'!BQ$218</f>
        <v>148097.15</v>
      </c>
      <c r="CF744" s="26">
        <f>'[2]51xx'!BR$218</f>
        <v>124097.15</v>
      </c>
      <c r="CG744" s="26">
        <f>'[2]51xx'!BS$218</f>
        <v>124097.15</v>
      </c>
    </row>
    <row r="745" spans="1:85" hidden="1" outlineLevel="3" x14ac:dyDescent="0.25">
      <c r="A745" s="105" t="s">
        <v>1756</v>
      </c>
      <c r="B745" s="105">
        <f t="shared" si="140"/>
        <v>6</v>
      </c>
      <c r="C745" s="105" t="s">
        <v>1269</v>
      </c>
      <c r="D745" s="105" t="s">
        <v>1270</v>
      </c>
      <c r="E745" s="26">
        <f t="shared" si="134"/>
        <v>452400</v>
      </c>
      <c r="F745" s="26">
        <f t="shared" si="135"/>
        <v>39000</v>
      </c>
      <c r="G745" s="26">
        <f t="shared" si="136"/>
        <v>0</v>
      </c>
      <c r="H745" s="26">
        <f t="shared" si="137"/>
        <v>0</v>
      </c>
      <c r="I745" s="26">
        <f t="shared" si="132"/>
        <v>0</v>
      </c>
      <c r="J745" s="26">
        <f t="shared" si="133"/>
        <v>220000</v>
      </c>
      <c r="K745" s="26">
        <f t="shared" si="138"/>
        <v>0</v>
      </c>
      <c r="L745" s="150" t="e">
        <f t="shared" si="130"/>
        <v>#DIV/0!</v>
      </c>
      <c r="M745" s="26">
        <v>0</v>
      </c>
      <c r="N745" s="26">
        <v>0</v>
      </c>
      <c r="O745" s="26">
        <v>452400</v>
      </c>
      <c r="P745" s="26">
        <v>0</v>
      </c>
      <c r="Q745" s="26">
        <v>0</v>
      </c>
      <c r="R745" s="26">
        <v>0</v>
      </c>
      <c r="S745" s="26">
        <v>0</v>
      </c>
      <c r="T745" s="26">
        <v>0</v>
      </c>
      <c r="U745" s="26">
        <v>0</v>
      </c>
      <c r="V745" s="26">
        <v>0</v>
      </c>
      <c r="W745" s="26">
        <v>0</v>
      </c>
      <c r="X745" s="26">
        <v>0</v>
      </c>
      <c r="Y745" s="26">
        <v>0</v>
      </c>
      <c r="Z745" s="26">
        <v>0</v>
      </c>
      <c r="AA745" s="26">
        <v>0</v>
      </c>
      <c r="AB745" s="26">
        <v>0</v>
      </c>
      <c r="AC745" s="26">
        <v>0</v>
      </c>
      <c r="AD745" s="26">
        <v>0</v>
      </c>
      <c r="AE745" s="26">
        <v>0</v>
      </c>
      <c r="AF745" s="26">
        <v>0</v>
      </c>
      <c r="AG745" s="26">
        <v>0</v>
      </c>
      <c r="AH745" s="26">
        <v>0</v>
      </c>
      <c r="AI745" s="26">
        <v>0</v>
      </c>
      <c r="AJ745" s="26">
        <v>39000</v>
      </c>
      <c r="AK745" s="26">
        <v>0</v>
      </c>
      <c r="AL745" s="26">
        <v>0</v>
      </c>
      <c r="AM745" s="26">
        <v>0</v>
      </c>
      <c r="AN745" s="26">
        <v>0</v>
      </c>
      <c r="AO745" s="26">
        <v>0</v>
      </c>
      <c r="AP745" s="26">
        <v>0</v>
      </c>
      <c r="AQ745" s="26">
        <v>0</v>
      </c>
      <c r="AR745" s="26">
        <v>0</v>
      </c>
      <c r="AS745" s="26">
        <v>0</v>
      </c>
      <c r="AT745" s="26">
        <v>0</v>
      </c>
      <c r="AU745" s="26">
        <v>0</v>
      </c>
      <c r="AV745" s="26">
        <v>0</v>
      </c>
      <c r="AW745" s="26">
        <v>0</v>
      </c>
      <c r="AX745" s="26">
        <v>0</v>
      </c>
      <c r="AY745" s="26">
        <v>0</v>
      </c>
      <c r="AZ745" s="26">
        <v>0</v>
      </c>
      <c r="BA745" s="26">
        <v>0</v>
      </c>
      <c r="BB745" s="26">
        <v>0</v>
      </c>
      <c r="BC745" s="26">
        <v>0</v>
      </c>
      <c r="BD745" s="26">
        <v>0</v>
      </c>
      <c r="BE745" s="26">
        <v>0</v>
      </c>
      <c r="BF745" s="26">
        <v>0</v>
      </c>
      <c r="BG745" s="26">
        <v>0</v>
      </c>
      <c r="BH745" s="26">
        <v>0</v>
      </c>
      <c r="BI745" s="26">
        <v>0</v>
      </c>
      <c r="BJ745" s="26">
        <v>0</v>
      </c>
      <c r="BK745" s="26">
        <v>0</v>
      </c>
      <c r="BL745" s="26">
        <v>0</v>
      </c>
      <c r="BM745" s="26">
        <v>0</v>
      </c>
      <c r="BN745" s="26">
        <v>220000</v>
      </c>
      <c r="BO745" s="26">
        <v>0</v>
      </c>
      <c r="BP745" s="26">
        <v>0</v>
      </c>
      <c r="BQ745" s="26"/>
      <c r="BR745" s="26"/>
      <c r="BS745" s="26"/>
      <c r="BT745" s="26"/>
      <c r="BV745" s="26">
        <f>'[2]51xx'!BH$234</f>
        <v>0</v>
      </c>
      <c r="BW745" s="26">
        <f>'[2]51xx'!BI$234</f>
        <v>0</v>
      </c>
      <c r="BX745" s="26">
        <f>'[2]51xx'!BJ$234</f>
        <v>0</v>
      </c>
      <c r="BY745" s="26">
        <f>'[2]51xx'!BK$234</f>
        <v>0</v>
      </c>
      <c r="BZ745" s="26">
        <f>'[2]51xx'!BL$234</f>
        <v>0</v>
      </c>
      <c r="CA745" s="26">
        <f>'[2]51xx'!BM$234</f>
        <v>0</v>
      </c>
      <c r="CB745" s="26">
        <f>'[2]51xx'!BN$234</f>
        <v>0</v>
      </c>
      <c r="CC745" s="26">
        <f>'[2]51xx'!BO$234</f>
        <v>0</v>
      </c>
      <c r="CD745" s="26">
        <f>'[2]51xx'!BP$234</f>
        <v>0</v>
      </c>
      <c r="CE745" s="26">
        <f>'[2]51xx'!BQ$234</f>
        <v>0</v>
      </c>
      <c r="CF745" s="26">
        <f>'[2]51xx'!BR$234</f>
        <v>0</v>
      </c>
      <c r="CG745" s="26">
        <f>'[2]51xx'!BS$234</f>
        <v>0</v>
      </c>
    </row>
    <row r="746" spans="1:85" hidden="1" outlineLevel="3" x14ac:dyDescent="0.25">
      <c r="A746" s="105" t="s">
        <v>1756</v>
      </c>
      <c r="B746" s="105">
        <f t="shared" si="140"/>
        <v>6</v>
      </c>
      <c r="C746" s="105" t="s">
        <v>1271</v>
      </c>
      <c r="D746" s="105" t="s">
        <v>222</v>
      </c>
      <c r="E746" s="26">
        <f t="shared" si="134"/>
        <v>0</v>
      </c>
      <c r="F746" s="26">
        <f t="shared" si="135"/>
        <v>431000</v>
      </c>
      <c r="G746" s="26">
        <f t="shared" si="136"/>
        <v>0</v>
      </c>
      <c r="H746" s="26">
        <f t="shared" si="137"/>
        <v>10700</v>
      </c>
      <c r="I746" s="26">
        <f t="shared" si="132"/>
        <v>10700</v>
      </c>
      <c r="J746" s="26">
        <f t="shared" si="133"/>
        <v>0</v>
      </c>
      <c r="K746" s="26">
        <f t="shared" si="138"/>
        <v>0</v>
      </c>
      <c r="L746" s="150">
        <f t="shared" si="130"/>
        <v>-1</v>
      </c>
      <c r="M746" s="26">
        <v>0</v>
      </c>
      <c r="N746" s="26">
        <v>0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  <c r="T746" s="26">
        <v>0</v>
      </c>
      <c r="U746" s="26">
        <v>0</v>
      </c>
      <c r="V746" s="26">
        <v>0</v>
      </c>
      <c r="W746" s="26">
        <v>0</v>
      </c>
      <c r="X746" s="26">
        <v>0</v>
      </c>
      <c r="Y746" s="26">
        <v>0</v>
      </c>
      <c r="Z746" s="26">
        <v>0</v>
      </c>
      <c r="AA746" s="26">
        <v>0</v>
      </c>
      <c r="AB746" s="26">
        <v>431000</v>
      </c>
      <c r="AC746" s="26">
        <v>0</v>
      </c>
      <c r="AD746" s="26">
        <v>0</v>
      </c>
      <c r="AE746" s="26">
        <v>0</v>
      </c>
      <c r="AF746" s="26">
        <v>0</v>
      </c>
      <c r="AG746" s="26">
        <v>0</v>
      </c>
      <c r="AH746" s="26">
        <v>0</v>
      </c>
      <c r="AI746" s="26">
        <v>0</v>
      </c>
      <c r="AJ746" s="26">
        <v>0</v>
      </c>
      <c r="AK746" s="26">
        <v>0</v>
      </c>
      <c r="AL746" s="26">
        <v>0</v>
      </c>
      <c r="AM746" s="26">
        <v>0</v>
      </c>
      <c r="AN746" s="26">
        <v>0</v>
      </c>
      <c r="AO746" s="26">
        <v>0</v>
      </c>
      <c r="AP746" s="26">
        <v>0</v>
      </c>
      <c r="AQ746" s="26">
        <v>0</v>
      </c>
      <c r="AR746" s="26">
        <v>0</v>
      </c>
      <c r="AS746" s="26">
        <v>0</v>
      </c>
      <c r="AT746" s="26">
        <v>0</v>
      </c>
      <c r="AU746" s="26">
        <v>0</v>
      </c>
      <c r="AV746" s="26">
        <v>0</v>
      </c>
      <c r="AW746" s="26">
        <v>0</v>
      </c>
      <c r="AX746" s="26">
        <v>0</v>
      </c>
      <c r="AY746" s="26">
        <v>0</v>
      </c>
      <c r="AZ746" s="26">
        <v>0</v>
      </c>
      <c r="BA746" s="26">
        <v>10700</v>
      </c>
      <c r="BB746" s="26">
        <v>0</v>
      </c>
      <c r="BC746" s="26">
        <v>0</v>
      </c>
      <c r="BD746" s="26">
        <v>0</v>
      </c>
      <c r="BE746" s="26">
        <v>0</v>
      </c>
      <c r="BF746" s="26">
        <v>0</v>
      </c>
      <c r="BG746" s="26">
        <v>0</v>
      </c>
      <c r="BH746" s="26">
        <v>0</v>
      </c>
      <c r="BI746" s="26">
        <v>0</v>
      </c>
      <c r="BJ746" s="26">
        <v>0</v>
      </c>
      <c r="BK746" s="26">
        <v>0</v>
      </c>
      <c r="BL746" s="26">
        <v>0</v>
      </c>
      <c r="BM746" s="26">
        <v>0</v>
      </c>
      <c r="BN746" s="26">
        <v>0</v>
      </c>
      <c r="BO746" s="26">
        <v>0</v>
      </c>
      <c r="BP746" s="26">
        <v>0</v>
      </c>
      <c r="BQ746" s="26"/>
      <c r="BR746" s="26"/>
      <c r="BS746" s="26"/>
      <c r="BT746" s="26"/>
      <c r="BV746" s="26">
        <f>'[2]51xx'!BH$238</f>
        <v>0</v>
      </c>
      <c r="BW746" s="26">
        <f>'[2]51xx'!BI$238</f>
        <v>0</v>
      </c>
      <c r="BX746" s="26">
        <f>'[2]51xx'!BJ$238</f>
        <v>0</v>
      </c>
      <c r="BY746" s="26">
        <f>'[2]51xx'!BK$238</f>
        <v>0</v>
      </c>
      <c r="BZ746" s="26">
        <f>'[2]51xx'!BL$238</f>
        <v>0</v>
      </c>
      <c r="CA746" s="26">
        <f>'[2]51xx'!BM$238</f>
        <v>0</v>
      </c>
      <c r="CB746" s="26">
        <f>'[2]51xx'!BN$238</f>
        <v>0</v>
      </c>
      <c r="CC746" s="26">
        <f>'[2]51xx'!BO$238</f>
        <v>0</v>
      </c>
      <c r="CD746" s="26">
        <f>'[2]51xx'!BP$238</f>
        <v>0</v>
      </c>
      <c r="CE746" s="26">
        <f>'[2]51xx'!BQ$238</f>
        <v>0</v>
      </c>
      <c r="CF746" s="26">
        <f>'[2]51xx'!BR$238</f>
        <v>0</v>
      </c>
      <c r="CG746" s="26">
        <f>'[2]51xx'!BS$238</f>
        <v>0</v>
      </c>
    </row>
    <row r="747" spans="1:85" hidden="1" outlineLevel="2" collapsed="1" x14ac:dyDescent="0.25">
      <c r="A747" s="103" t="s">
        <v>1756</v>
      </c>
      <c r="B747" s="103">
        <f t="shared" si="140"/>
        <v>4</v>
      </c>
      <c r="C747" s="103" t="s">
        <v>1272</v>
      </c>
      <c r="D747" s="103" t="s">
        <v>1273</v>
      </c>
      <c r="E747" s="104">
        <f t="shared" si="134"/>
        <v>22475327</v>
      </c>
      <c r="F747" s="104">
        <f t="shared" si="135"/>
        <v>29346831</v>
      </c>
      <c r="G747" s="104">
        <f t="shared" si="136"/>
        <v>12475014</v>
      </c>
      <c r="H747" s="104">
        <f t="shared" si="137"/>
        <v>24917721</v>
      </c>
      <c r="I747" s="104">
        <f t="shared" si="132"/>
        <v>17863202</v>
      </c>
      <c r="J747" s="104">
        <f t="shared" si="133"/>
        <v>10656103</v>
      </c>
      <c r="K747" s="104">
        <f t="shared" si="138"/>
        <v>21445000</v>
      </c>
      <c r="L747" s="150">
        <f t="shared" si="130"/>
        <v>-0.13936752080978834</v>
      </c>
      <c r="M747" s="104">
        <v>765750</v>
      </c>
      <c r="N747" s="104">
        <v>4000</v>
      </c>
      <c r="O747" s="104">
        <v>395000</v>
      </c>
      <c r="P747" s="104">
        <v>120000</v>
      </c>
      <c r="Q747" s="104">
        <v>0</v>
      </c>
      <c r="R747" s="104">
        <v>9765012</v>
      </c>
      <c r="S747" s="104">
        <v>2760566</v>
      </c>
      <c r="T747" s="104">
        <v>853000</v>
      </c>
      <c r="U747" s="104">
        <v>1166400</v>
      </c>
      <c r="V747" s="104">
        <v>4376944</v>
      </c>
      <c r="W747" s="104">
        <v>1643000</v>
      </c>
      <c r="X747" s="104">
        <v>625655</v>
      </c>
      <c r="Y747" s="104">
        <v>108800</v>
      </c>
      <c r="Z747" s="104">
        <v>1163449</v>
      </c>
      <c r="AA747" s="104">
        <v>14500000</v>
      </c>
      <c r="AB747" s="104">
        <v>2613920</v>
      </c>
      <c r="AC747" s="104">
        <v>500000</v>
      </c>
      <c r="AD747" s="104">
        <v>2736430</v>
      </c>
      <c r="AE747" s="104">
        <v>1330000</v>
      </c>
      <c r="AF747" s="104">
        <v>739897</v>
      </c>
      <c r="AG747" s="104">
        <v>404080</v>
      </c>
      <c r="AH747" s="104">
        <v>3064600</v>
      </c>
      <c r="AI747" s="104">
        <v>260000</v>
      </c>
      <c r="AJ747" s="104">
        <v>1925655</v>
      </c>
      <c r="AK747" s="104">
        <v>0</v>
      </c>
      <c r="AL747" s="104">
        <v>2584000</v>
      </c>
      <c r="AM747" s="104">
        <v>5180000</v>
      </c>
      <c r="AN747" s="104">
        <v>5830000</v>
      </c>
      <c r="AO747" s="104">
        <v>755400</v>
      </c>
      <c r="AP747" s="104">
        <v>65000</v>
      </c>
      <c r="AQ747" s="104">
        <v>3263000</v>
      </c>
      <c r="AR747" s="104">
        <v>2570660</v>
      </c>
      <c r="AS747" s="104">
        <v>-9660000</v>
      </c>
      <c r="AT747" s="104">
        <v>326500</v>
      </c>
      <c r="AU747" s="104">
        <v>40000</v>
      </c>
      <c r="AV747" s="104">
        <v>1520454</v>
      </c>
      <c r="AW747" s="104">
        <v>1154400</v>
      </c>
      <c r="AX747" s="104">
        <v>4671682</v>
      </c>
      <c r="AY747" s="104">
        <v>1020000</v>
      </c>
      <c r="AZ747" s="104">
        <v>0</v>
      </c>
      <c r="BA747" s="104">
        <v>2399288</v>
      </c>
      <c r="BB747" s="104">
        <v>5354788</v>
      </c>
      <c r="BC747" s="104">
        <v>1655000</v>
      </c>
      <c r="BD747" s="104">
        <v>1608044</v>
      </c>
      <c r="BE747" s="104">
        <v>315000</v>
      </c>
      <c r="BF747" s="104">
        <v>4539941</v>
      </c>
      <c r="BG747" s="104">
        <v>1836049</v>
      </c>
      <c r="BH747" s="104">
        <v>363529</v>
      </c>
      <c r="BI747" s="104">
        <v>2640000</v>
      </c>
      <c r="BJ747" s="104">
        <v>670657</v>
      </c>
      <c r="BK747" s="104">
        <v>180000</v>
      </c>
      <c r="BL747" s="104">
        <v>3705000</v>
      </c>
      <c r="BM747" s="104">
        <v>940000</v>
      </c>
      <c r="BN747" s="104">
        <v>302000</v>
      </c>
      <c r="BO747" s="104">
        <v>740420</v>
      </c>
      <c r="BP747" s="104">
        <v>1478026</v>
      </c>
      <c r="BQ747" s="104"/>
      <c r="BR747" s="104"/>
      <c r="BS747" s="104"/>
      <c r="BT747" s="104"/>
      <c r="BU747" s="24" t="s">
        <v>2007</v>
      </c>
      <c r="BV747" s="144">
        <f t="shared" ref="BV747:CG747" si="142">SUM(BV748:BV750)</f>
        <v>1063333.3333333335</v>
      </c>
      <c r="BW747" s="144">
        <f t="shared" si="142"/>
        <v>1183333.3333333335</v>
      </c>
      <c r="BX747" s="144">
        <f t="shared" si="142"/>
        <v>2633333.3333333335</v>
      </c>
      <c r="BY747" s="144">
        <f t="shared" si="142"/>
        <v>1783333.3333333335</v>
      </c>
      <c r="BZ747" s="144">
        <f t="shared" si="142"/>
        <v>1433333.3333333335</v>
      </c>
      <c r="CA747" s="144">
        <f t="shared" si="142"/>
        <v>2613333.3333333335</v>
      </c>
      <c r="CB747" s="144">
        <f t="shared" si="142"/>
        <v>1618333.3333333335</v>
      </c>
      <c r="CC747" s="144">
        <f t="shared" si="142"/>
        <v>1583333.3333333335</v>
      </c>
      <c r="CD747" s="144">
        <f t="shared" si="142"/>
        <v>3033333.3333333335</v>
      </c>
      <c r="CE747" s="144">
        <f t="shared" si="142"/>
        <v>1733333.3333333335</v>
      </c>
      <c r="CF747" s="144">
        <f t="shared" si="142"/>
        <v>1533333.3333333335</v>
      </c>
      <c r="CG747" s="144">
        <f t="shared" si="142"/>
        <v>1233333.3333333335</v>
      </c>
    </row>
    <row r="748" spans="1:85" hidden="1" outlineLevel="3" x14ac:dyDescent="0.25">
      <c r="A748" s="105" t="s">
        <v>1756</v>
      </c>
      <c r="B748" s="105">
        <f t="shared" si="140"/>
        <v>6</v>
      </c>
      <c r="C748" s="105" t="s">
        <v>1274</v>
      </c>
      <c r="D748" s="105" t="s">
        <v>433</v>
      </c>
      <c r="E748" s="26">
        <f t="shared" si="134"/>
        <v>14917339</v>
      </c>
      <c r="F748" s="26">
        <f t="shared" si="135"/>
        <v>1763185</v>
      </c>
      <c r="G748" s="26">
        <f t="shared" si="136"/>
        <v>1844454</v>
      </c>
      <c r="H748" s="26">
        <f t="shared" si="137"/>
        <v>598941</v>
      </c>
      <c r="I748" s="26">
        <f t="shared" si="132"/>
        <v>156000</v>
      </c>
      <c r="J748" s="26">
        <f t="shared" si="133"/>
        <v>725000</v>
      </c>
      <c r="K748" s="26">
        <f t="shared" si="138"/>
        <v>1000000</v>
      </c>
      <c r="L748" s="150">
        <f t="shared" si="130"/>
        <v>0.66961353455515649</v>
      </c>
      <c r="M748" s="26">
        <v>0</v>
      </c>
      <c r="N748" s="26">
        <v>0</v>
      </c>
      <c r="O748" s="26">
        <v>0</v>
      </c>
      <c r="P748" s="26">
        <v>0</v>
      </c>
      <c r="Q748" s="26">
        <v>0</v>
      </c>
      <c r="R748" s="26">
        <v>8757340</v>
      </c>
      <c r="S748" s="26">
        <v>110000</v>
      </c>
      <c r="T748" s="26">
        <v>0</v>
      </c>
      <c r="U748" s="26">
        <v>1166400</v>
      </c>
      <c r="V748" s="26">
        <v>4065944</v>
      </c>
      <c r="W748" s="26">
        <v>192000</v>
      </c>
      <c r="X748" s="26">
        <v>625655</v>
      </c>
      <c r="Y748" s="26">
        <v>0</v>
      </c>
      <c r="Z748" s="26">
        <v>0</v>
      </c>
      <c r="AA748" s="26">
        <v>0</v>
      </c>
      <c r="AB748" s="26">
        <v>0</v>
      </c>
      <c r="AC748" s="26">
        <v>0</v>
      </c>
      <c r="AD748" s="26">
        <v>1137530</v>
      </c>
      <c r="AE748" s="26">
        <v>0</v>
      </c>
      <c r="AF748" s="26">
        <v>0</v>
      </c>
      <c r="AG748" s="26">
        <v>0</v>
      </c>
      <c r="AH748" s="26">
        <v>0</v>
      </c>
      <c r="AI748" s="26">
        <v>0</v>
      </c>
      <c r="AJ748" s="26">
        <v>625655</v>
      </c>
      <c r="AK748" s="26">
        <v>0</v>
      </c>
      <c r="AL748" s="26">
        <v>0</v>
      </c>
      <c r="AM748" s="26">
        <v>0</v>
      </c>
      <c r="AN748" s="26">
        <v>0</v>
      </c>
      <c r="AO748" s="26">
        <v>0</v>
      </c>
      <c r="AP748" s="26">
        <v>0</v>
      </c>
      <c r="AQ748" s="26">
        <v>0</v>
      </c>
      <c r="AR748" s="26">
        <v>0</v>
      </c>
      <c r="AS748" s="26">
        <v>0</v>
      </c>
      <c r="AT748" s="26">
        <v>324000</v>
      </c>
      <c r="AU748" s="26">
        <v>0</v>
      </c>
      <c r="AV748" s="26">
        <v>1520454</v>
      </c>
      <c r="AW748" s="26">
        <v>156000</v>
      </c>
      <c r="AX748" s="26">
        <v>0</v>
      </c>
      <c r="AY748" s="26">
        <v>0</v>
      </c>
      <c r="AZ748" s="26">
        <v>0</v>
      </c>
      <c r="BA748" s="26">
        <v>0</v>
      </c>
      <c r="BB748" s="26">
        <v>0</v>
      </c>
      <c r="BC748" s="26">
        <v>0</v>
      </c>
      <c r="BD748" s="26">
        <v>0</v>
      </c>
      <c r="BE748" s="26">
        <v>0</v>
      </c>
      <c r="BF748" s="26">
        <v>442941</v>
      </c>
      <c r="BG748" s="26">
        <v>0</v>
      </c>
      <c r="BH748" s="26">
        <v>0</v>
      </c>
      <c r="BI748" s="26">
        <v>0</v>
      </c>
      <c r="BJ748" s="26">
        <v>0</v>
      </c>
      <c r="BK748" s="26">
        <v>0</v>
      </c>
      <c r="BL748" s="26">
        <v>725000</v>
      </c>
      <c r="BM748" s="26">
        <v>0</v>
      </c>
      <c r="BN748" s="26">
        <v>0</v>
      </c>
      <c r="BO748" s="26">
        <v>0</v>
      </c>
      <c r="BP748" s="26">
        <v>0</v>
      </c>
      <c r="BQ748" s="26"/>
      <c r="BR748" s="26"/>
      <c r="BS748" s="26"/>
      <c r="BT748" s="26"/>
      <c r="BV748" s="26">
        <f>'[2]51xx'!BH$243</f>
        <v>0</v>
      </c>
      <c r="BW748" s="26">
        <f>'[2]51xx'!BI$243</f>
        <v>250000</v>
      </c>
      <c r="BX748" s="26">
        <f>'[2]51xx'!BJ$243</f>
        <v>0</v>
      </c>
      <c r="BY748" s="26">
        <f>'[2]51xx'!BK$243</f>
        <v>250000</v>
      </c>
      <c r="BZ748" s="26">
        <f>'[2]51xx'!BL$243</f>
        <v>0</v>
      </c>
      <c r="CA748" s="26">
        <f>'[2]51xx'!BM$243</f>
        <v>250000</v>
      </c>
      <c r="CB748" s="26">
        <f>'[2]51xx'!BN$243</f>
        <v>0</v>
      </c>
      <c r="CC748" s="26">
        <f>'[2]51xx'!BO$243</f>
        <v>250000</v>
      </c>
      <c r="CD748" s="26">
        <f>'[2]51xx'!BP$243</f>
        <v>0</v>
      </c>
      <c r="CE748" s="26">
        <f>'[2]51xx'!BQ$243</f>
        <v>0</v>
      </c>
      <c r="CF748" s="26">
        <f>'[2]51xx'!BR$243</f>
        <v>0</v>
      </c>
      <c r="CG748" s="26">
        <f>'[2]51xx'!BS$243</f>
        <v>0</v>
      </c>
    </row>
    <row r="749" spans="1:85" hidden="1" outlineLevel="3" x14ac:dyDescent="0.25">
      <c r="A749" s="105" t="s">
        <v>1756</v>
      </c>
      <c r="B749" s="105">
        <f t="shared" si="140"/>
        <v>6</v>
      </c>
      <c r="C749" s="105" t="s">
        <v>1275</v>
      </c>
      <c r="D749" s="105" t="s">
        <v>1276</v>
      </c>
      <c r="E749" s="26">
        <f t="shared" si="134"/>
        <v>5512238</v>
      </c>
      <c r="F749" s="26">
        <f t="shared" si="135"/>
        <v>7413646</v>
      </c>
      <c r="G749" s="26">
        <f t="shared" si="136"/>
        <v>2326500</v>
      </c>
      <c r="H749" s="26">
        <f t="shared" si="137"/>
        <v>8951851</v>
      </c>
      <c r="I749" s="26">
        <f t="shared" si="132"/>
        <v>6823802</v>
      </c>
      <c r="J749" s="26">
        <f t="shared" si="133"/>
        <v>2438666</v>
      </c>
      <c r="K749" s="26">
        <f t="shared" si="138"/>
        <v>6665000</v>
      </c>
      <c r="L749" s="150">
        <f t="shared" si="130"/>
        <v>-0.25546124483081767</v>
      </c>
      <c r="M749" s="26">
        <v>0</v>
      </c>
      <c r="N749" s="26">
        <v>4000</v>
      </c>
      <c r="O749" s="26">
        <v>395000</v>
      </c>
      <c r="P749" s="26">
        <v>0</v>
      </c>
      <c r="Q749" s="26">
        <v>0</v>
      </c>
      <c r="R749" s="26">
        <v>1007672</v>
      </c>
      <c r="S749" s="26">
        <v>2450566</v>
      </c>
      <c r="T749" s="26">
        <v>93000</v>
      </c>
      <c r="U749" s="26">
        <v>0</v>
      </c>
      <c r="V749" s="26">
        <v>111000</v>
      </c>
      <c r="W749" s="26">
        <v>1451000</v>
      </c>
      <c r="X749" s="26">
        <v>0</v>
      </c>
      <c r="Y749" s="26">
        <v>108800</v>
      </c>
      <c r="Z749" s="26">
        <v>183449</v>
      </c>
      <c r="AA749" s="26">
        <v>0</v>
      </c>
      <c r="AB749" s="26">
        <v>13920</v>
      </c>
      <c r="AC749" s="26">
        <v>0</v>
      </c>
      <c r="AD749" s="26">
        <v>1598900</v>
      </c>
      <c r="AE749" s="26">
        <v>900000</v>
      </c>
      <c r="AF749" s="26">
        <v>739897</v>
      </c>
      <c r="AG749" s="26">
        <v>404080</v>
      </c>
      <c r="AH749" s="26">
        <v>3064600</v>
      </c>
      <c r="AI749" s="26">
        <v>260000</v>
      </c>
      <c r="AJ749" s="26">
        <v>140000</v>
      </c>
      <c r="AK749" s="26">
        <v>0</v>
      </c>
      <c r="AL749" s="26">
        <v>1454000</v>
      </c>
      <c r="AM749" s="26">
        <v>180000</v>
      </c>
      <c r="AN749" s="26">
        <v>0</v>
      </c>
      <c r="AO749" s="26">
        <v>90000</v>
      </c>
      <c r="AP749" s="26">
        <v>65000</v>
      </c>
      <c r="AQ749" s="26">
        <v>0</v>
      </c>
      <c r="AR749" s="26">
        <v>195000</v>
      </c>
      <c r="AS749" s="26">
        <v>340000</v>
      </c>
      <c r="AT749" s="26">
        <v>2500</v>
      </c>
      <c r="AU749" s="26">
        <v>0</v>
      </c>
      <c r="AV749" s="26">
        <v>0</v>
      </c>
      <c r="AW749" s="26">
        <v>135000</v>
      </c>
      <c r="AX749" s="26">
        <v>481682</v>
      </c>
      <c r="AY749" s="26">
        <v>0</v>
      </c>
      <c r="AZ749" s="26">
        <v>0</v>
      </c>
      <c r="BA749" s="26">
        <v>1649288</v>
      </c>
      <c r="BB749" s="26">
        <v>2584788</v>
      </c>
      <c r="BC749" s="26">
        <v>365000</v>
      </c>
      <c r="BD749" s="26">
        <v>1608044</v>
      </c>
      <c r="BE749" s="26">
        <v>195000</v>
      </c>
      <c r="BF749" s="26">
        <v>67000</v>
      </c>
      <c r="BG749" s="26">
        <v>1526049</v>
      </c>
      <c r="BH749" s="26">
        <v>340000</v>
      </c>
      <c r="BI749" s="26">
        <v>230000</v>
      </c>
      <c r="BJ749" s="26">
        <v>148640</v>
      </c>
      <c r="BK749" s="26">
        <v>120000</v>
      </c>
      <c r="BL749" s="26">
        <v>60000</v>
      </c>
      <c r="BM749" s="26">
        <v>0</v>
      </c>
      <c r="BN749" s="26">
        <v>302000</v>
      </c>
      <c r="BO749" s="26">
        <v>100000</v>
      </c>
      <c r="BP749" s="26">
        <v>1478026</v>
      </c>
      <c r="BQ749" s="26"/>
      <c r="BR749" s="26"/>
      <c r="BS749" s="26"/>
      <c r="BT749" s="26"/>
      <c r="BV749" s="26">
        <f>'[2]51xx'!BH$271</f>
        <v>230000</v>
      </c>
      <c r="BW749" s="26">
        <f>'[2]51xx'!BI$271</f>
        <v>100000</v>
      </c>
      <c r="BX749" s="26">
        <f>'[2]51xx'!BJ$271</f>
        <v>300000</v>
      </c>
      <c r="BY749" s="26">
        <f>'[2]51xx'!BK$271</f>
        <v>700000</v>
      </c>
      <c r="BZ749" s="26">
        <f>'[2]51xx'!BL$271</f>
        <v>600000</v>
      </c>
      <c r="CA749" s="26">
        <f>'[2]51xx'!BM$271</f>
        <v>750000</v>
      </c>
      <c r="CB749" s="26">
        <f>'[2]51xx'!BN$271</f>
        <v>785000</v>
      </c>
      <c r="CC749" s="26">
        <f>'[2]51xx'!BO$271</f>
        <v>500000</v>
      </c>
      <c r="CD749" s="26">
        <f>'[2]51xx'!BP$271</f>
        <v>700000</v>
      </c>
      <c r="CE749" s="26">
        <f>'[2]51xx'!BQ$271</f>
        <v>900000</v>
      </c>
      <c r="CF749" s="26">
        <f>'[2]51xx'!BR$271</f>
        <v>700000</v>
      </c>
      <c r="CG749" s="26">
        <f>'[2]51xx'!BS$271</f>
        <v>400000</v>
      </c>
    </row>
    <row r="750" spans="1:85" hidden="1" outlineLevel="3" x14ac:dyDescent="0.25">
      <c r="A750" s="105" t="s">
        <v>1756</v>
      </c>
      <c r="B750" s="105">
        <f t="shared" si="140"/>
        <v>6</v>
      </c>
      <c r="C750" s="105" t="s">
        <v>1277</v>
      </c>
      <c r="D750" s="105" t="s">
        <v>1278</v>
      </c>
      <c r="E750" s="26">
        <f t="shared" si="134"/>
        <v>2045750</v>
      </c>
      <c r="F750" s="26">
        <f t="shared" si="135"/>
        <v>20170000</v>
      </c>
      <c r="G750" s="26">
        <f t="shared" si="136"/>
        <v>8304060</v>
      </c>
      <c r="H750" s="26">
        <f t="shared" si="137"/>
        <v>15366929</v>
      </c>
      <c r="I750" s="26">
        <f t="shared" si="132"/>
        <v>10883400</v>
      </c>
      <c r="J750" s="26">
        <f t="shared" si="133"/>
        <v>7492437</v>
      </c>
      <c r="K750" s="26">
        <f t="shared" si="138"/>
        <v>13780000.000000002</v>
      </c>
      <c r="L750" s="150">
        <f t="shared" si="130"/>
        <v>-0.10326910471181315</v>
      </c>
      <c r="M750" s="26">
        <v>765750</v>
      </c>
      <c r="N750" s="26">
        <v>0</v>
      </c>
      <c r="O750" s="26">
        <v>0</v>
      </c>
      <c r="P750" s="26">
        <v>120000</v>
      </c>
      <c r="Q750" s="26">
        <v>0</v>
      </c>
      <c r="R750" s="26">
        <v>0</v>
      </c>
      <c r="S750" s="26">
        <v>200000</v>
      </c>
      <c r="T750" s="26">
        <v>760000</v>
      </c>
      <c r="U750" s="26">
        <v>0</v>
      </c>
      <c r="V750" s="26">
        <v>200000</v>
      </c>
      <c r="W750" s="26">
        <v>0</v>
      </c>
      <c r="X750" s="26">
        <v>0</v>
      </c>
      <c r="Y750" s="26">
        <v>0</v>
      </c>
      <c r="Z750" s="26">
        <v>980000</v>
      </c>
      <c r="AA750" s="26">
        <v>14500000</v>
      </c>
      <c r="AB750" s="26">
        <v>2600000</v>
      </c>
      <c r="AC750" s="26">
        <v>500000</v>
      </c>
      <c r="AD750" s="26">
        <v>0</v>
      </c>
      <c r="AE750" s="26">
        <v>430000</v>
      </c>
      <c r="AF750" s="26">
        <v>0</v>
      </c>
      <c r="AG750" s="26">
        <v>0</v>
      </c>
      <c r="AH750" s="26">
        <v>0</v>
      </c>
      <c r="AI750" s="26">
        <v>0</v>
      </c>
      <c r="AJ750" s="26">
        <v>1160000</v>
      </c>
      <c r="AK750" s="26">
        <v>0</v>
      </c>
      <c r="AL750" s="26">
        <v>1130000</v>
      </c>
      <c r="AM750" s="26">
        <v>5000000</v>
      </c>
      <c r="AN750" s="26">
        <v>5830000</v>
      </c>
      <c r="AO750" s="26">
        <v>665400</v>
      </c>
      <c r="AP750" s="26">
        <v>0</v>
      </c>
      <c r="AQ750" s="26">
        <v>3263000</v>
      </c>
      <c r="AR750" s="26">
        <v>2375660</v>
      </c>
      <c r="AS750" s="26">
        <v>-10000000</v>
      </c>
      <c r="AT750" s="26">
        <v>0</v>
      </c>
      <c r="AU750" s="26">
        <v>40000</v>
      </c>
      <c r="AV750" s="26">
        <v>0</v>
      </c>
      <c r="AW750" s="26">
        <v>863400</v>
      </c>
      <c r="AX750" s="26">
        <v>4190000</v>
      </c>
      <c r="AY750" s="26">
        <v>1020000</v>
      </c>
      <c r="AZ750" s="26">
        <v>0</v>
      </c>
      <c r="BA750" s="26">
        <v>750000</v>
      </c>
      <c r="BB750" s="26">
        <v>2770000</v>
      </c>
      <c r="BC750" s="26">
        <v>1290000</v>
      </c>
      <c r="BD750" s="26">
        <v>0</v>
      </c>
      <c r="BE750" s="26">
        <v>120000</v>
      </c>
      <c r="BF750" s="26">
        <v>4030000</v>
      </c>
      <c r="BG750" s="26">
        <v>310000</v>
      </c>
      <c r="BH750" s="26">
        <v>23529</v>
      </c>
      <c r="BI750" s="26">
        <v>2410000</v>
      </c>
      <c r="BJ750" s="26">
        <v>522017</v>
      </c>
      <c r="BK750" s="26">
        <v>60000</v>
      </c>
      <c r="BL750" s="26">
        <v>2920000</v>
      </c>
      <c r="BM750" s="26">
        <v>940000</v>
      </c>
      <c r="BN750" s="26">
        <v>0</v>
      </c>
      <c r="BO750" s="26">
        <v>640420</v>
      </c>
      <c r="BP750" s="26">
        <v>0</v>
      </c>
      <c r="BQ750" s="26"/>
      <c r="BR750" s="26"/>
      <c r="BS750" s="26"/>
      <c r="BT750" s="26"/>
      <c r="BV750" s="26">
        <f>'[2]51xx'!BH$300</f>
        <v>833333.33333333337</v>
      </c>
      <c r="BW750" s="26">
        <f>'[2]51xx'!BI$300</f>
        <v>833333.33333333337</v>
      </c>
      <c r="BX750" s="26">
        <f>'[2]51xx'!BJ$300</f>
        <v>2333333.3333333335</v>
      </c>
      <c r="BY750" s="26">
        <f>'[2]51xx'!BK$300</f>
        <v>833333.33333333337</v>
      </c>
      <c r="BZ750" s="26">
        <f>'[2]51xx'!BL$300</f>
        <v>833333.33333333337</v>
      </c>
      <c r="CA750" s="26">
        <f>'[2]51xx'!BM$300</f>
        <v>1613333.3333333335</v>
      </c>
      <c r="CB750" s="26">
        <f>'[2]51xx'!BN$300</f>
        <v>833333.33333333337</v>
      </c>
      <c r="CC750" s="26">
        <f>'[2]51xx'!BO$300</f>
        <v>833333.33333333337</v>
      </c>
      <c r="CD750" s="26">
        <f>'[2]51xx'!BP$300</f>
        <v>2333333.3333333335</v>
      </c>
      <c r="CE750" s="26">
        <f>'[2]51xx'!BQ$300</f>
        <v>833333.33333333337</v>
      </c>
      <c r="CF750" s="26">
        <f>'[2]51xx'!BR$300</f>
        <v>833333.33333333337</v>
      </c>
      <c r="CG750" s="26">
        <f>'[2]51xx'!BS$300</f>
        <v>833333.33333333337</v>
      </c>
    </row>
    <row r="751" spans="1:85" hidden="1" outlineLevel="2" collapsed="1" x14ac:dyDescent="0.25">
      <c r="A751" s="103" t="s">
        <v>1756</v>
      </c>
      <c r="B751" s="103">
        <f t="shared" si="140"/>
        <v>4</v>
      </c>
      <c r="C751" s="103" t="s">
        <v>1279</v>
      </c>
      <c r="D751" s="103" t="s">
        <v>1280</v>
      </c>
      <c r="E751" s="104">
        <f t="shared" si="134"/>
        <v>196464572</v>
      </c>
      <c r="F751" s="104">
        <f t="shared" si="135"/>
        <v>35212571</v>
      </c>
      <c r="G751" s="104">
        <f t="shared" si="136"/>
        <v>2205699</v>
      </c>
      <c r="H751" s="104">
        <f t="shared" si="137"/>
        <v>20647904</v>
      </c>
      <c r="I751" s="104">
        <f t="shared" si="132"/>
        <v>19995551</v>
      </c>
      <c r="J751" s="104">
        <f t="shared" si="133"/>
        <v>2726569</v>
      </c>
      <c r="K751" s="104">
        <f t="shared" si="138"/>
        <v>21200000</v>
      </c>
      <c r="L751" s="150">
        <f t="shared" si="130"/>
        <v>2.6738597777285288E-2</v>
      </c>
      <c r="M751" s="104">
        <v>0</v>
      </c>
      <c r="N751" s="104">
        <v>2149218</v>
      </c>
      <c r="O751" s="104">
        <v>632672</v>
      </c>
      <c r="P751" s="104">
        <v>3200000</v>
      </c>
      <c r="Q751" s="104">
        <v>1445862</v>
      </c>
      <c r="R751" s="104">
        <v>-7448226</v>
      </c>
      <c r="S751" s="104">
        <v>0</v>
      </c>
      <c r="T751" s="104">
        <v>0</v>
      </c>
      <c r="U751" s="104">
        <v>47240384</v>
      </c>
      <c r="V751" s="104">
        <v>146785076</v>
      </c>
      <c r="W751" s="104">
        <v>350000</v>
      </c>
      <c r="X751" s="104">
        <v>2109586</v>
      </c>
      <c r="Y751" s="104">
        <v>0</v>
      </c>
      <c r="Z751" s="104">
        <v>1419000</v>
      </c>
      <c r="AA751" s="104">
        <v>465000</v>
      </c>
      <c r="AB751" s="104">
        <v>0</v>
      </c>
      <c r="AC751" s="104">
        <v>1732500</v>
      </c>
      <c r="AD751" s="104">
        <v>442328</v>
      </c>
      <c r="AE751" s="104">
        <v>245000</v>
      </c>
      <c r="AF751" s="104">
        <v>19491635</v>
      </c>
      <c r="AG751" s="104">
        <v>7298088</v>
      </c>
      <c r="AH751" s="104">
        <v>2249020</v>
      </c>
      <c r="AI751" s="104">
        <v>0</v>
      </c>
      <c r="AJ751" s="104">
        <v>1870000</v>
      </c>
      <c r="AK751" s="104">
        <v>40000</v>
      </c>
      <c r="AL751" s="104">
        <v>90000</v>
      </c>
      <c r="AM751" s="104">
        <v>0</v>
      </c>
      <c r="AN751" s="104">
        <v>30000</v>
      </c>
      <c r="AO751" s="104">
        <v>140000</v>
      </c>
      <c r="AP751" s="104">
        <v>0</v>
      </c>
      <c r="AQ751" s="104">
        <v>0</v>
      </c>
      <c r="AR751" s="104">
        <v>78000</v>
      </c>
      <c r="AS751" s="104">
        <v>943199</v>
      </c>
      <c r="AT751" s="104">
        <v>809500</v>
      </c>
      <c r="AU751" s="104">
        <v>0</v>
      </c>
      <c r="AV751" s="104">
        <v>75000</v>
      </c>
      <c r="AW751" s="104">
        <v>0</v>
      </c>
      <c r="AX751" s="104">
        <v>0</v>
      </c>
      <c r="AY751" s="104">
        <v>0</v>
      </c>
      <c r="AZ751" s="104">
        <v>1095000</v>
      </c>
      <c r="BA751" s="104">
        <v>0</v>
      </c>
      <c r="BB751" s="104">
        <v>25000</v>
      </c>
      <c r="BC751" s="104">
        <v>1586920</v>
      </c>
      <c r="BD751" s="104">
        <v>17288631</v>
      </c>
      <c r="BE751" s="104">
        <v>0</v>
      </c>
      <c r="BF751" s="104">
        <v>408655</v>
      </c>
      <c r="BG751" s="104">
        <v>172268</v>
      </c>
      <c r="BH751" s="104">
        <v>71430</v>
      </c>
      <c r="BI751" s="104">
        <v>0</v>
      </c>
      <c r="BJ751" s="104">
        <v>79832</v>
      </c>
      <c r="BK751" s="104">
        <v>0</v>
      </c>
      <c r="BL751" s="104">
        <v>490000</v>
      </c>
      <c r="BM751" s="104">
        <v>54622</v>
      </c>
      <c r="BN751" s="104">
        <v>110211</v>
      </c>
      <c r="BO751" s="104">
        <v>99160</v>
      </c>
      <c r="BP751" s="104">
        <v>1892744</v>
      </c>
      <c r="BQ751" s="104"/>
      <c r="BR751" s="104"/>
      <c r="BS751" s="104"/>
      <c r="BT751" s="104"/>
      <c r="BU751" s="24" t="s">
        <v>2007</v>
      </c>
      <c r="BV751" s="144">
        <f>SUM(BV752:BV753)</f>
        <v>1766666.6666666667</v>
      </c>
      <c r="BW751" s="144">
        <f t="shared" ref="BW751:CG751" si="143">SUM(BW752:BW753)</f>
        <v>1766666.6666666667</v>
      </c>
      <c r="BX751" s="144">
        <f t="shared" si="143"/>
        <v>1766666.6666666667</v>
      </c>
      <c r="BY751" s="144">
        <f t="shared" si="143"/>
        <v>1766666.6666666667</v>
      </c>
      <c r="BZ751" s="144">
        <f t="shared" si="143"/>
        <v>1766666.6666666667</v>
      </c>
      <c r="CA751" s="144">
        <f t="shared" si="143"/>
        <v>1766666.6666666667</v>
      </c>
      <c r="CB751" s="144">
        <f t="shared" si="143"/>
        <v>1766666.6666666667</v>
      </c>
      <c r="CC751" s="144">
        <f t="shared" si="143"/>
        <v>1766666.6666666667</v>
      </c>
      <c r="CD751" s="144">
        <f t="shared" si="143"/>
        <v>1766666.6666666667</v>
      </c>
      <c r="CE751" s="144">
        <f t="shared" si="143"/>
        <v>1766666.6666666667</v>
      </c>
      <c r="CF751" s="144">
        <f t="shared" si="143"/>
        <v>1766666.6666666667</v>
      </c>
      <c r="CG751" s="144">
        <f t="shared" si="143"/>
        <v>1766666.6666666667</v>
      </c>
    </row>
    <row r="752" spans="1:85" hidden="1" outlineLevel="3" x14ac:dyDescent="0.25">
      <c r="A752" s="105" t="s">
        <v>1756</v>
      </c>
      <c r="B752" s="105">
        <f t="shared" si="140"/>
        <v>6</v>
      </c>
      <c r="C752" s="105" t="s">
        <v>1281</v>
      </c>
      <c r="D752" s="105" t="s">
        <v>1282</v>
      </c>
      <c r="E752" s="26">
        <f t="shared" si="134"/>
        <v>400000</v>
      </c>
      <c r="F752" s="26">
        <f t="shared" si="135"/>
        <v>4239020</v>
      </c>
      <c r="G752" s="26">
        <f t="shared" si="136"/>
        <v>78000</v>
      </c>
      <c r="H752" s="26">
        <f t="shared" si="137"/>
        <v>1167790</v>
      </c>
      <c r="I752" s="26">
        <f t="shared" si="132"/>
        <v>1167790</v>
      </c>
      <c r="J752" s="26">
        <f t="shared" si="133"/>
        <v>54622</v>
      </c>
      <c r="K752" s="26">
        <f t="shared" si="138"/>
        <v>1200000</v>
      </c>
      <c r="L752" s="150">
        <f t="shared" si="130"/>
        <v>2.7582013889483555E-2</v>
      </c>
      <c r="M752" s="26">
        <v>0</v>
      </c>
      <c r="N752" s="26">
        <v>0</v>
      </c>
      <c r="O752" s="26">
        <v>0</v>
      </c>
      <c r="P752" s="26">
        <v>0</v>
      </c>
      <c r="Q752" s="26">
        <v>0</v>
      </c>
      <c r="R752" s="26">
        <v>0</v>
      </c>
      <c r="S752" s="26">
        <v>0</v>
      </c>
      <c r="T752" s="26">
        <v>0</v>
      </c>
      <c r="U752" s="26">
        <v>0</v>
      </c>
      <c r="V752" s="26">
        <v>0</v>
      </c>
      <c r="W752" s="26">
        <v>0</v>
      </c>
      <c r="X752" s="26">
        <v>400000</v>
      </c>
      <c r="Y752" s="26">
        <v>0</v>
      </c>
      <c r="Z752" s="26">
        <v>360000</v>
      </c>
      <c r="AA752" s="26">
        <v>0</v>
      </c>
      <c r="AB752" s="26">
        <v>0</v>
      </c>
      <c r="AC752" s="26">
        <v>210000</v>
      </c>
      <c r="AD752" s="26">
        <v>0</v>
      </c>
      <c r="AE752" s="26">
        <v>0</v>
      </c>
      <c r="AF752" s="26">
        <v>0</v>
      </c>
      <c r="AG752" s="26">
        <v>0</v>
      </c>
      <c r="AH752" s="26">
        <v>1799020</v>
      </c>
      <c r="AI752" s="26">
        <v>0</v>
      </c>
      <c r="AJ752" s="26">
        <v>1870000</v>
      </c>
      <c r="AK752" s="26">
        <v>0</v>
      </c>
      <c r="AL752" s="26">
        <v>0</v>
      </c>
      <c r="AM752" s="26">
        <v>0</v>
      </c>
      <c r="AN752" s="26">
        <v>0</v>
      </c>
      <c r="AO752" s="26">
        <v>0</v>
      </c>
      <c r="AP752" s="26">
        <v>0</v>
      </c>
      <c r="AQ752" s="26">
        <v>0</v>
      </c>
      <c r="AR752" s="26">
        <v>78000</v>
      </c>
      <c r="AS752" s="26">
        <v>0</v>
      </c>
      <c r="AT752" s="26">
        <v>0</v>
      </c>
      <c r="AU752" s="26">
        <v>0</v>
      </c>
      <c r="AV752" s="26">
        <v>0</v>
      </c>
      <c r="AW752" s="26">
        <v>0</v>
      </c>
      <c r="AX752" s="26">
        <v>0</v>
      </c>
      <c r="AY752" s="26">
        <v>0</v>
      </c>
      <c r="AZ752" s="26">
        <v>0</v>
      </c>
      <c r="BA752" s="26">
        <v>0</v>
      </c>
      <c r="BB752" s="26">
        <v>25000</v>
      </c>
      <c r="BC752" s="26">
        <v>831120</v>
      </c>
      <c r="BD752" s="26">
        <v>311670</v>
      </c>
      <c r="BE752" s="26">
        <v>0</v>
      </c>
      <c r="BF752" s="26">
        <v>0</v>
      </c>
      <c r="BG752" s="26">
        <v>0</v>
      </c>
      <c r="BH752" s="26">
        <v>0</v>
      </c>
      <c r="BI752" s="26">
        <v>0</v>
      </c>
      <c r="BJ752" s="26">
        <v>0</v>
      </c>
      <c r="BK752" s="26">
        <v>0</v>
      </c>
      <c r="BL752" s="26">
        <v>0</v>
      </c>
      <c r="BM752" s="26">
        <v>54622</v>
      </c>
      <c r="BN752" s="26">
        <v>0</v>
      </c>
      <c r="BO752" s="26">
        <v>0</v>
      </c>
      <c r="BP752" s="26">
        <v>0</v>
      </c>
      <c r="BQ752" s="26"/>
      <c r="BR752" s="26"/>
      <c r="BS752" s="26"/>
      <c r="BT752" s="26"/>
      <c r="BV752" s="26">
        <f t="shared" ref="BV752:CG752" si="144">1200000/12</f>
        <v>100000</v>
      </c>
      <c r="BW752" s="26">
        <f t="shared" si="144"/>
        <v>100000</v>
      </c>
      <c r="BX752" s="26">
        <f t="shared" si="144"/>
        <v>100000</v>
      </c>
      <c r="BY752" s="26">
        <f t="shared" si="144"/>
        <v>100000</v>
      </c>
      <c r="BZ752" s="26">
        <f t="shared" si="144"/>
        <v>100000</v>
      </c>
      <c r="CA752" s="26">
        <f t="shared" si="144"/>
        <v>100000</v>
      </c>
      <c r="CB752" s="26">
        <f t="shared" si="144"/>
        <v>100000</v>
      </c>
      <c r="CC752" s="26">
        <f t="shared" si="144"/>
        <v>100000</v>
      </c>
      <c r="CD752" s="26">
        <f t="shared" si="144"/>
        <v>100000</v>
      </c>
      <c r="CE752" s="26">
        <f t="shared" si="144"/>
        <v>100000</v>
      </c>
      <c r="CF752" s="26">
        <f t="shared" si="144"/>
        <v>100000</v>
      </c>
      <c r="CG752" s="26">
        <f t="shared" si="144"/>
        <v>100000</v>
      </c>
    </row>
    <row r="753" spans="1:85" hidden="1" outlineLevel="3" x14ac:dyDescent="0.25">
      <c r="A753" s="105" t="s">
        <v>1756</v>
      </c>
      <c r="B753" s="105">
        <f t="shared" si="140"/>
        <v>6</v>
      </c>
      <c r="C753" s="105" t="s">
        <v>1283</v>
      </c>
      <c r="D753" s="105" t="s">
        <v>1284</v>
      </c>
      <c r="E753" s="26">
        <f t="shared" si="134"/>
        <v>196064572</v>
      </c>
      <c r="F753" s="26">
        <f t="shared" si="135"/>
        <v>30973551</v>
      </c>
      <c r="G753" s="26">
        <f t="shared" si="136"/>
        <v>2127699</v>
      </c>
      <c r="H753" s="26">
        <f t="shared" si="137"/>
        <v>19480114</v>
      </c>
      <c r="I753" s="26">
        <f t="shared" si="132"/>
        <v>18827761</v>
      </c>
      <c r="J753" s="26">
        <f t="shared" si="133"/>
        <v>2671947</v>
      </c>
      <c r="K753" s="26">
        <f t="shared" si="138"/>
        <v>20000000</v>
      </c>
      <c r="L753" s="150">
        <f t="shared" si="130"/>
        <v>2.6688036835924061E-2</v>
      </c>
      <c r="M753" s="26">
        <v>0</v>
      </c>
      <c r="N753" s="26">
        <v>2149218</v>
      </c>
      <c r="O753" s="26">
        <v>632672</v>
      </c>
      <c r="P753" s="26">
        <v>3200000</v>
      </c>
      <c r="Q753" s="26">
        <v>1445862</v>
      </c>
      <c r="R753" s="26">
        <v>-7448226</v>
      </c>
      <c r="S753" s="26">
        <v>0</v>
      </c>
      <c r="T753" s="26">
        <v>0</v>
      </c>
      <c r="U753" s="26">
        <v>47240384</v>
      </c>
      <c r="V753" s="26">
        <v>146785076</v>
      </c>
      <c r="W753" s="26">
        <v>350000</v>
      </c>
      <c r="X753" s="26">
        <v>1709586</v>
      </c>
      <c r="Y753" s="26">
        <v>0</v>
      </c>
      <c r="Z753" s="26">
        <v>1059000</v>
      </c>
      <c r="AA753" s="26">
        <v>465000</v>
      </c>
      <c r="AB753" s="26">
        <v>0</v>
      </c>
      <c r="AC753" s="26">
        <v>1522500</v>
      </c>
      <c r="AD753" s="26">
        <v>442328</v>
      </c>
      <c r="AE753" s="26">
        <v>245000</v>
      </c>
      <c r="AF753" s="26">
        <v>19491635</v>
      </c>
      <c r="AG753" s="26">
        <v>7298088</v>
      </c>
      <c r="AH753" s="26">
        <v>450000</v>
      </c>
      <c r="AI753" s="26">
        <v>0</v>
      </c>
      <c r="AJ753" s="26">
        <v>0</v>
      </c>
      <c r="AK753" s="26">
        <v>40000</v>
      </c>
      <c r="AL753" s="26">
        <v>90000</v>
      </c>
      <c r="AM753" s="26">
        <v>0</v>
      </c>
      <c r="AN753" s="26">
        <v>30000</v>
      </c>
      <c r="AO753" s="26">
        <v>140000</v>
      </c>
      <c r="AP753" s="26">
        <v>0</v>
      </c>
      <c r="AQ753" s="26">
        <v>0</v>
      </c>
      <c r="AR753" s="26">
        <v>0</v>
      </c>
      <c r="AS753" s="26">
        <v>943199</v>
      </c>
      <c r="AT753" s="26">
        <v>809500</v>
      </c>
      <c r="AU753" s="26">
        <v>0</v>
      </c>
      <c r="AV753" s="26">
        <v>75000</v>
      </c>
      <c r="AW753" s="26">
        <v>0</v>
      </c>
      <c r="AX753" s="26">
        <v>0</v>
      </c>
      <c r="AY753" s="26">
        <v>0</v>
      </c>
      <c r="AZ753" s="26">
        <v>1095000</v>
      </c>
      <c r="BA753" s="26">
        <v>0</v>
      </c>
      <c r="BB753" s="26">
        <v>0</v>
      </c>
      <c r="BC753" s="26">
        <v>755800</v>
      </c>
      <c r="BD753" s="26">
        <v>16976961</v>
      </c>
      <c r="BE753" s="26">
        <v>0</v>
      </c>
      <c r="BF753" s="26">
        <v>408655</v>
      </c>
      <c r="BG753" s="26">
        <v>172268</v>
      </c>
      <c r="BH753" s="26">
        <v>71430</v>
      </c>
      <c r="BI753" s="26">
        <v>0</v>
      </c>
      <c r="BJ753" s="83">
        <v>79832</v>
      </c>
      <c r="BK753" s="26">
        <v>0</v>
      </c>
      <c r="BL753" s="26">
        <v>490000</v>
      </c>
      <c r="BM753" s="26">
        <v>0</v>
      </c>
      <c r="BN753" s="26">
        <v>110211</v>
      </c>
      <c r="BO753" s="26">
        <v>99160</v>
      </c>
      <c r="BP753" s="26">
        <v>1892744</v>
      </c>
      <c r="BQ753" s="26"/>
      <c r="BR753" s="26"/>
      <c r="BS753" s="26"/>
      <c r="BT753" s="26"/>
      <c r="BV753" s="26">
        <f>20000000/12</f>
        <v>1666666.6666666667</v>
      </c>
      <c r="BW753" s="26">
        <f t="shared" ref="BW753:CG753" si="145">20000000/12</f>
        <v>1666666.6666666667</v>
      </c>
      <c r="BX753" s="26">
        <f t="shared" si="145"/>
        <v>1666666.6666666667</v>
      </c>
      <c r="BY753" s="26">
        <f t="shared" si="145"/>
        <v>1666666.6666666667</v>
      </c>
      <c r="BZ753" s="26">
        <f t="shared" si="145"/>
        <v>1666666.6666666667</v>
      </c>
      <c r="CA753" s="26">
        <f t="shared" si="145"/>
        <v>1666666.6666666667</v>
      </c>
      <c r="CB753" s="26">
        <f t="shared" si="145"/>
        <v>1666666.6666666667</v>
      </c>
      <c r="CC753" s="26">
        <f t="shared" si="145"/>
        <v>1666666.6666666667</v>
      </c>
      <c r="CD753" s="26">
        <f t="shared" si="145"/>
        <v>1666666.6666666667</v>
      </c>
      <c r="CE753" s="26">
        <f t="shared" si="145"/>
        <v>1666666.6666666667</v>
      </c>
      <c r="CF753" s="26">
        <f t="shared" si="145"/>
        <v>1666666.6666666667</v>
      </c>
      <c r="CG753" s="26">
        <f t="shared" si="145"/>
        <v>1666666.6666666667</v>
      </c>
    </row>
    <row r="754" spans="1:85" hidden="1" outlineLevel="2" collapsed="1" x14ac:dyDescent="0.25">
      <c r="A754" s="103" t="s">
        <v>1756</v>
      </c>
      <c r="B754" s="103">
        <f t="shared" si="140"/>
        <v>4</v>
      </c>
      <c r="C754" s="103" t="s">
        <v>1285</v>
      </c>
      <c r="D754" s="103" t="s">
        <v>554</v>
      </c>
      <c r="E754" s="104">
        <f t="shared" si="134"/>
        <v>0</v>
      </c>
      <c r="F754" s="104">
        <f t="shared" si="135"/>
        <v>5404786</v>
      </c>
      <c r="G754" s="104">
        <f t="shared" si="136"/>
        <v>16983647</v>
      </c>
      <c r="H754" s="104">
        <f t="shared" si="137"/>
        <v>16613524</v>
      </c>
      <c r="I754" s="104">
        <f t="shared" si="132"/>
        <v>12622824</v>
      </c>
      <c r="J754" s="104">
        <f t="shared" si="133"/>
        <v>1686780</v>
      </c>
      <c r="K754" s="104">
        <f t="shared" si="138"/>
        <v>17100000</v>
      </c>
      <c r="L754" s="150">
        <f t="shared" si="130"/>
        <v>2.9281927181734592E-2</v>
      </c>
      <c r="M754" s="104">
        <v>0</v>
      </c>
      <c r="N754" s="104">
        <v>0</v>
      </c>
      <c r="O754" s="104">
        <v>0</v>
      </c>
      <c r="P754" s="104">
        <v>0</v>
      </c>
      <c r="Q754" s="104">
        <v>0</v>
      </c>
      <c r="R754" s="104">
        <v>0</v>
      </c>
      <c r="S754" s="104">
        <v>0</v>
      </c>
      <c r="T754" s="104">
        <v>0</v>
      </c>
      <c r="U754" s="104">
        <v>0</v>
      </c>
      <c r="V754" s="104">
        <v>0</v>
      </c>
      <c r="W754" s="104">
        <v>0</v>
      </c>
      <c r="X754" s="104">
        <v>0</v>
      </c>
      <c r="Y754" s="104">
        <v>0</v>
      </c>
      <c r="Z754" s="104">
        <v>0</v>
      </c>
      <c r="AA754" s="104">
        <v>0</v>
      </c>
      <c r="AB754" s="104">
        <v>0</v>
      </c>
      <c r="AC754" s="104">
        <v>1595240</v>
      </c>
      <c r="AD754" s="104">
        <v>3178646</v>
      </c>
      <c r="AE754" s="104">
        <v>0</v>
      </c>
      <c r="AF754" s="104">
        <v>0</v>
      </c>
      <c r="AG754" s="104">
        <v>0</v>
      </c>
      <c r="AH754" s="104">
        <v>0</v>
      </c>
      <c r="AI754" s="104">
        <v>630900</v>
      </c>
      <c r="AJ754" s="104">
        <v>0</v>
      </c>
      <c r="AK754" s="104">
        <v>0</v>
      </c>
      <c r="AL754" s="104">
        <v>0</v>
      </c>
      <c r="AM754" s="104">
        <v>0</v>
      </c>
      <c r="AN754" s="104">
        <v>0</v>
      </c>
      <c r="AO754" s="104">
        <v>9821407</v>
      </c>
      <c r="AP754" s="104">
        <v>0</v>
      </c>
      <c r="AQ754" s="104">
        <v>0</v>
      </c>
      <c r="AR754" s="104">
        <v>1100000</v>
      </c>
      <c r="AS754" s="104">
        <v>1496200</v>
      </c>
      <c r="AT754" s="104">
        <v>18450</v>
      </c>
      <c r="AU754" s="104">
        <v>4058500</v>
      </c>
      <c r="AV754" s="104">
        <v>489090</v>
      </c>
      <c r="AW754" s="104">
        <v>0</v>
      </c>
      <c r="AX754" s="104">
        <v>0</v>
      </c>
      <c r="AY754" s="104">
        <v>110000</v>
      </c>
      <c r="AZ754" s="104">
        <v>0</v>
      </c>
      <c r="BA754" s="104">
        <v>0</v>
      </c>
      <c r="BB754" s="104">
        <v>0</v>
      </c>
      <c r="BC754" s="104">
        <v>1720900</v>
      </c>
      <c r="BD754" s="104">
        <v>10791924</v>
      </c>
      <c r="BE754" s="104">
        <v>564700</v>
      </c>
      <c r="BF754" s="104">
        <v>643000</v>
      </c>
      <c r="BG754" s="104">
        <v>2031000</v>
      </c>
      <c r="BH754" s="104">
        <v>752000</v>
      </c>
      <c r="BI754" s="104">
        <v>403400</v>
      </c>
      <c r="BJ754" s="104">
        <v>0</v>
      </c>
      <c r="BK754" s="104">
        <v>859580</v>
      </c>
      <c r="BL754" s="104">
        <v>73800</v>
      </c>
      <c r="BM754" s="104">
        <v>0</v>
      </c>
      <c r="BN754" s="104">
        <v>350000</v>
      </c>
      <c r="BO754" s="104">
        <v>0</v>
      </c>
      <c r="BP754" s="104">
        <v>0</v>
      </c>
      <c r="BQ754" s="104"/>
      <c r="BR754" s="104"/>
      <c r="BS754" s="104"/>
      <c r="BT754" s="104"/>
      <c r="BU754" s="24" t="s">
        <v>2007</v>
      </c>
      <c r="BV754" s="144">
        <f>SUM(BV755:BV757)</f>
        <v>1425000</v>
      </c>
      <c r="BW754" s="144">
        <f t="shared" ref="BW754:CG754" si="146">SUM(BW755:BW757)</f>
        <v>1425000</v>
      </c>
      <c r="BX754" s="144">
        <f t="shared" si="146"/>
        <v>1425000</v>
      </c>
      <c r="BY754" s="144">
        <f t="shared" si="146"/>
        <v>1425000</v>
      </c>
      <c r="BZ754" s="144">
        <f t="shared" si="146"/>
        <v>1425000</v>
      </c>
      <c r="CA754" s="144">
        <f t="shared" si="146"/>
        <v>1425000</v>
      </c>
      <c r="CB754" s="144">
        <f t="shared" si="146"/>
        <v>1425000</v>
      </c>
      <c r="CC754" s="144">
        <f t="shared" si="146"/>
        <v>1425000</v>
      </c>
      <c r="CD754" s="144">
        <f t="shared" si="146"/>
        <v>1425000</v>
      </c>
      <c r="CE754" s="144">
        <f t="shared" si="146"/>
        <v>1425000</v>
      </c>
      <c r="CF754" s="144">
        <f t="shared" si="146"/>
        <v>1425000</v>
      </c>
      <c r="CG754" s="144">
        <f t="shared" si="146"/>
        <v>1425000</v>
      </c>
    </row>
    <row r="755" spans="1:85" hidden="1" outlineLevel="3" x14ac:dyDescent="0.25">
      <c r="A755" s="105" t="s">
        <v>1756</v>
      </c>
      <c r="B755" s="105">
        <f t="shared" si="140"/>
        <v>6</v>
      </c>
      <c r="C755" s="105" t="s">
        <v>1286</v>
      </c>
      <c r="D755" s="105" t="s">
        <v>1287</v>
      </c>
      <c r="E755" s="26">
        <f t="shared" si="134"/>
        <v>0</v>
      </c>
      <c r="F755" s="26">
        <f t="shared" si="135"/>
        <v>3293646</v>
      </c>
      <c r="G755" s="26">
        <f t="shared" si="136"/>
        <v>9839857</v>
      </c>
      <c r="H755" s="26">
        <f t="shared" si="137"/>
        <v>5159262</v>
      </c>
      <c r="I755" s="26">
        <f t="shared" si="132"/>
        <v>5044262</v>
      </c>
      <c r="J755" s="26">
        <f t="shared" si="133"/>
        <v>175000</v>
      </c>
      <c r="K755" s="26">
        <f t="shared" si="138"/>
        <v>5500000</v>
      </c>
      <c r="L755" s="150">
        <f t="shared" si="130"/>
        <v>6.6043941943634568E-2</v>
      </c>
      <c r="M755" s="26">
        <v>0</v>
      </c>
      <c r="N755" s="26">
        <v>0</v>
      </c>
      <c r="O755" s="26">
        <v>0</v>
      </c>
      <c r="P755" s="26">
        <v>0</v>
      </c>
      <c r="Q755" s="26">
        <v>0</v>
      </c>
      <c r="R755" s="26">
        <v>0</v>
      </c>
      <c r="S755" s="26">
        <v>0</v>
      </c>
      <c r="T755" s="26">
        <v>0</v>
      </c>
      <c r="U755" s="26">
        <v>0</v>
      </c>
      <c r="V755" s="26">
        <v>0</v>
      </c>
      <c r="W755" s="26">
        <v>0</v>
      </c>
      <c r="X755" s="26">
        <v>0</v>
      </c>
      <c r="Y755" s="26">
        <v>0</v>
      </c>
      <c r="Z755" s="26">
        <v>0</v>
      </c>
      <c r="AA755" s="26">
        <v>0</v>
      </c>
      <c r="AB755" s="26">
        <v>0</v>
      </c>
      <c r="AC755" s="26">
        <v>0</v>
      </c>
      <c r="AD755" s="26">
        <v>3178646</v>
      </c>
      <c r="AE755" s="26">
        <v>0</v>
      </c>
      <c r="AF755" s="26">
        <v>0</v>
      </c>
      <c r="AG755" s="26">
        <v>0</v>
      </c>
      <c r="AH755" s="26">
        <v>0</v>
      </c>
      <c r="AI755" s="26">
        <v>115000</v>
      </c>
      <c r="AJ755" s="26">
        <v>0</v>
      </c>
      <c r="AK755" s="26">
        <v>0</v>
      </c>
      <c r="AL755" s="26">
        <v>0</v>
      </c>
      <c r="AM755" s="26">
        <v>0</v>
      </c>
      <c r="AN755" s="26">
        <v>0</v>
      </c>
      <c r="AO755" s="26">
        <v>9821407</v>
      </c>
      <c r="AP755" s="26">
        <v>0</v>
      </c>
      <c r="AQ755" s="26">
        <v>0</v>
      </c>
      <c r="AR755" s="26">
        <v>0</v>
      </c>
      <c r="AS755" s="26">
        <v>0</v>
      </c>
      <c r="AT755" s="26">
        <v>18450</v>
      </c>
      <c r="AU755" s="26">
        <v>0</v>
      </c>
      <c r="AV755" s="26">
        <v>0</v>
      </c>
      <c r="AW755" s="26">
        <v>0</v>
      </c>
      <c r="AX755" s="26">
        <v>0</v>
      </c>
      <c r="AY755" s="26">
        <v>0</v>
      </c>
      <c r="AZ755" s="26">
        <v>0</v>
      </c>
      <c r="BA755" s="26">
        <v>0</v>
      </c>
      <c r="BB755" s="26">
        <v>0</v>
      </c>
      <c r="BC755" s="26">
        <v>0</v>
      </c>
      <c r="BD755" s="26">
        <v>5044262</v>
      </c>
      <c r="BE755" s="26">
        <v>0</v>
      </c>
      <c r="BF755" s="26">
        <v>0</v>
      </c>
      <c r="BG755" s="26">
        <v>115000</v>
      </c>
      <c r="BH755" s="26">
        <v>0</v>
      </c>
      <c r="BI755" s="26">
        <v>0</v>
      </c>
      <c r="BJ755" s="26">
        <v>0</v>
      </c>
      <c r="BK755" s="26">
        <v>0</v>
      </c>
      <c r="BL755" s="26">
        <v>0</v>
      </c>
      <c r="BM755" s="26">
        <v>0</v>
      </c>
      <c r="BN755" s="26">
        <v>175000</v>
      </c>
      <c r="BO755" s="26">
        <v>0</v>
      </c>
      <c r="BP755" s="26">
        <v>0</v>
      </c>
      <c r="BQ755" s="26"/>
      <c r="BR755" s="26"/>
      <c r="BS755" s="26"/>
      <c r="BT755" s="26"/>
      <c r="BV755" s="26">
        <f>5500000/12</f>
        <v>458333.33333333331</v>
      </c>
      <c r="BW755" s="26">
        <f t="shared" ref="BW755:CG755" si="147">5500000/12</f>
        <v>458333.33333333331</v>
      </c>
      <c r="BX755" s="26">
        <f t="shared" si="147"/>
        <v>458333.33333333331</v>
      </c>
      <c r="BY755" s="26">
        <f t="shared" si="147"/>
        <v>458333.33333333331</v>
      </c>
      <c r="BZ755" s="26">
        <f t="shared" si="147"/>
        <v>458333.33333333331</v>
      </c>
      <c r="CA755" s="26">
        <f t="shared" si="147"/>
        <v>458333.33333333331</v>
      </c>
      <c r="CB755" s="26">
        <f t="shared" si="147"/>
        <v>458333.33333333331</v>
      </c>
      <c r="CC755" s="26">
        <f t="shared" si="147"/>
        <v>458333.33333333331</v>
      </c>
      <c r="CD755" s="26">
        <f t="shared" si="147"/>
        <v>458333.33333333331</v>
      </c>
      <c r="CE755" s="26">
        <f t="shared" si="147"/>
        <v>458333.33333333331</v>
      </c>
      <c r="CF755" s="26">
        <f t="shared" si="147"/>
        <v>458333.33333333331</v>
      </c>
      <c r="CG755" s="26">
        <f t="shared" si="147"/>
        <v>458333.33333333331</v>
      </c>
    </row>
    <row r="756" spans="1:85" hidden="1" outlineLevel="3" x14ac:dyDescent="0.25">
      <c r="A756" s="105" t="s">
        <v>1756</v>
      </c>
      <c r="B756" s="105">
        <f t="shared" si="140"/>
        <v>6</v>
      </c>
      <c r="C756" s="105" t="s">
        <v>1288</v>
      </c>
      <c r="D756" s="105" t="s">
        <v>1289</v>
      </c>
      <c r="E756" s="26">
        <f t="shared" si="134"/>
        <v>0</v>
      </c>
      <c r="F756" s="26">
        <f t="shared" si="135"/>
        <v>1996140</v>
      </c>
      <c r="G756" s="26">
        <f t="shared" si="136"/>
        <v>3843790</v>
      </c>
      <c r="H756" s="26">
        <f t="shared" si="137"/>
        <v>10624262</v>
      </c>
      <c r="I756" s="26">
        <f t="shared" si="132"/>
        <v>6863562</v>
      </c>
      <c r="J756" s="26">
        <f t="shared" si="133"/>
        <v>1336780</v>
      </c>
      <c r="K756" s="26">
        <f t="shared" si="138"/>
        <v>10700000</v>
      </c>
      <c r="L756" s="150">
        <f t="shared" si="130"/>
        <v>7.1287775094401847E-3</v>
      </c>
      <c r="M756" s="26">
        <v>0</v>
      </c>
      <c r="N756" s="26">
        <v>0</v>
      </c>
      <c r="O756" s="26">
        <v>0</v>
      </c>
      <c r="P756" s="26">
        <v>0</v>
      </c>
      <c r="Q756" s="26">
        <v>0</v>
      </c>
      <c r="R756" s="26">
        <v>0</v>
      </c>
      <c r="S756" s="26">
        <v>0</v>
      </c>
      <c r="T756" s="26">
        <v>0</v>
      </c>
      <c r="U756" s="26">
        <v>0</v>
      </c>
      <c r="V756" s="26">
        <v>0</v>
      </c>
      <c r="W756" s="26">
        <v>0</v>
      </c>
      <c r="X756" s="26">
        <v>0</v>
      </c>
      <c r="Y756" s="26">
        <v>0</v>
      </c>
      <c r="Z756" s="26">
        <v>0</v>
      </c>
      <c r="AA756" s="26">
        <v>0</v>
      </c>
      <c r="AB756" s="26">
        <v>0</v>
      </c>
      <c r="AC756" s="26">
        <v>1595240</v>
      </c>
      <c r="AD756" s="26">
        <v>0</v>
      </c>
      <c r="AE756" s="26">
        <v>0</v>
      </c>
      <c r="AF756" s="26">
        <v>0</v>
      </c>
      <c r="AG756" s="26">
        <v>0</v>
      </c>
      <c r="AH756" s="26">
        <v>0</v>
      </c>
      <c r="AI756" s="26">
        <v>400900</v>
      </c>
      <c r="AJ756" s="26">
        <v>0</v>
      </c>
      <c r="AK756" s="26">
        <v>0</v>
      </c>
      <c r="AL756" s="26">
        <v>0</v>
      </c>
      <c r="AM756" s="26">
        <v>0</v>
      </c>
      <c r="AN756" s="26">
        <v>0</v>
      </c>
      <c r="AO756" s="26">
        <v>0</v>
      </c>
      <c r="AP756" s="26">
        <v>0</v>
      </c>
      <c r="AQ756" s="26">
        <v>0</v>
      </c>
      <c r="AR756" s="26">
        <v>0</v>
      </c>
      <c r="AS756" s="26">
        <v>396200</v>
      </c>
      <c r="AT756" s="26">
        <v>0</v>
      </c>
      <c r="AU756" s="26">
        <v>3178500</v>
      </c>
      <c r="AV756" s="26">
        <v>269090</v>
      </c>
      <c r="AW756" s="26">
        <v>0</v>
      </c>
      <c r="AX756" s="26">
        <v>0</v>
      </c>
      <c r="AY756" s="26">
        <v>0</v>
      </c>
      <c r="AZ756" s="26">
        <v>0</v>
      </c>
      <c r="BA756" s="26">
        <v>0</v>
      </c>
      <c r="BB756" s="26">
        <v>0</v>
      </c>
      <c r="BC756" s="26">
        <v>1720900</v>
      </c>
      <c r="BD756" s="26">
        <v>5142662</v>
      </c>
      <c r="BE756" s="26">
        <v>564700</v>
      </c>
      <c r="BF756" s="26">
        <v>643000</v>
      </c>
      <c r="BG756" s="26">
        <v>1801000</v>
      </c>
      <c r="BH756" s="26">
        <v>752000</v>
      </c>
      <c r="BI756" s="26">
        <v>403400</v>
      </c>
      <c r="BJ756" s="26">
        <v>0</v>
      </c>
      <c r="BK756" s="26">
        <v>859580</v>
      </c>
      <c r="BL756" s="26">
        <v>73800</v>
      </c>
      <c r="BM756" s="26">
        <v>0</v>
      </c>
      <c r="BN756" s="26">
        <v>0</v>
      </c>
      <c r="BO756" s="26">
        <v>0</v>
      </c>
      <c r="BP756" s="26">
        <v>0</v>
      </c>
      <c r="BQ756" s="26"/>
      <c r="BR756" s="26"/>
      <c r="BS756" s="26"/>
      <c r="BT756" s="26"/>
      <c r="BV756" s="26">
        <f>10700000/12</f>
        <v>891666.66666666663</v>
      </c>
      <c r="BW756" s="26">
        <f t="shared" ref="BW756:CG756" si="148">10700000/12</f>
        <v>891666.66666666663</v>
      </c>
      <c r="BX756" s="26">
        <f t="shared" si="148"/>
        <v>891666.66666666663</v>
      </c>
      <c r="BY756" s="26">
        <f t="shared" si="148"/>
        <v>891666.66666666663</v>
      </c>
      <c r="BZ756" s="26">
        <f t="shared" si="148"/>
        <v>891666.66666666663</v>
      </c>
      <c r="CA756" s="26">
        <f t="shared" si="148"/>
        <v>891666.66666666663</v>
      </c>
      <c r="CB756" s="26">
        <f t="shared" si="148"/>
        <v>891666.66666666663</v>
      </c>
      <c r="CC756" s="26">
        <f t="shared" si="148"/>
        <v>891666.66666666663</v>
      </c>
      <c r="CD756" s="26">
        <f t="shared" si="148"/>
        <v>891666.66666666663</v>
      </c>
      <c r="CE756" s="26">
        <f t="shared" si="148"/>
        <v>891666.66666666663</v>
      </c>
      <c r="CF756" s="26">
        <f t="shared" si="148"/>
        <v>891666.66666666663</v>
      </c>
      <c r="CG756" s="26">
        <f t="shared" si="148"/>
        <v>891666.66666666663</v>
      </c>
    </row>
    <row r="757" spans="1:85" hidden="1" outlineLevel="3" x14ac:dyDescent="0.25">
      <c r="A757" s="105" t="s">
        <v>1756</v>
      </c>
      <c r="B757" s="105">
        <f t="shared" si="140"/>
        <v>6</v>
      </c>
      <c r="C757" s="105" t="s">
        <v>1290</v>
      </c>
      <c r="D757" s="105" t="s">
        <v>1291</v>
      </c>
      <c r="E757" s="26">
        <f t="shared" si="134"/>
        <v>0</v>
      </c>
      <c r="F757" s="26">
        <f t="shared" si="135"/>
        <v>115000</v>
      </c>
      <c r="G757" s="26">
        <f t="shared" si="136"/>
        <v>3300000</v>
      </c>
      <c r="H757" s="26">
        <f t="shared" si="137"/>
        <v>830000</v>
      </c>
      <c r="I757" s="26">
        <f t="shared" si="132"/>
        <v>715000</v>
      </c>
      <c r="J757" s="26">
        <f t="shared" si="133"/>
        <v>175000</v>
      </c>
      <c r="K757" s="26">
        <f t="shared" si="138"/>
        <v>900000</v>
      </c>
      <c r="L757" s="150">
        <f t="shared" si="130"/>
        <v>8.4337349397590355E-2</v>
      </c>
      <c r="M757" s="26">
        <v>0</v>
      </c>
      <c r="N757" s="26">
        <v>0</v>
      </c>
      <c r="O757" s="26">
        <v>0</v>
      </c>
      <c r="P757" s="26">
        <v>0</v>
      </c>
      <c r="Q757" s="26">
        <v>0</v>
      </c>
      <c r="R757" s="26">
        <v>0</v>
      </c>
      <c r="S757" s="26">
        <v>0</v>
      </c>
      <c r="T757" s="26">
        <v>0</v>
      </c>
      <c r="U757" s="26">
        <v>0</v>
      </c>
      <c r="V757" s="26">
        <v>0</v>
      </c>
      <c r="W757" s="26">
        <v>0</v>
      </c>
      <c r="X757" s="26">
        <v>0</v>
      </c>
      <c r="Y757" s="26">
        <v>0</v>
      </c>
      <c r="Z757" s="26">
        <v>0</v>
      </c>
      <c r="AA757" s="26">
        <v>0</v>
      </c>
      <c r="AB757" s="26">
        <v>0</v>
      </c>
      <c r="AC757" s="26">
        <v>0</v>
      </c>
      <c r="AD757" s="26">
        <v>0</v>
      </c>
      <c r="AE757" s="26">
        <v>0</v>
      </c>
      <c r="AF757" s="26">
        <v>0</v>
      </c>
      <c r="AG757" s="26">
        <v>0</v>
      </c>
      <c r="AH757" s="26">
        <v>0</v>
      </c>
      <c r="AI757" s="26">
        <v>115000</v>
      </c>
      <c r="AJ757" s="26">
        <v>0</v>
      </c>
      <c r="AK757" s="26">
        <v>0</v>
      </c>
      <c r="AL757" s="26">
        <v>0</v>
      </c>
      <c r="AM757" s="26">
        <v>0</v>
      </c>
      <c r="AN757" s="26">
        <v>0</v>
      </c>
      <c r="AO757" s="26">
        <v>0</v>
      </c>
      <c r="AP757" s="26">
        <v>0</v>
      </c>
      <c r="AQ757" s="26">
        <v>0</v>
      </c>
      <c r="AR757" s="26">
        <v>1100000</v>
      </c>
      <c r="AS757" s="26">
        <v>1100000</v>
      </c>
      <c r="AT757" s="26">
        <v>0</v>
      </c>
      <c r="AU757" s="26">
        <v>880000</v>
      </c>
      <c r="AV757" s="26">
        <v>220000</v>
      </c>
      <c r="AW757" s="26">
        <v>0</v>
      </c>
      <c r="AX757" s="26">
        <v>0</v>
      </c>
      <c r="AY757" s="26">
        <v>110000</v>
      </c>
      <c r="AZ757" s="26">
        <v>0</v>
      </c>
      <c r="BA757" s="26">
        <v>0</v>
      </c>
      <c r="BB757" s="26">
        <v>0</v>
      </c>
      <c r="BC757" s="26">
        <v>0</v>
      </c>
      <c r="BD757" s="26">
        <v>605000</v>
      </c>
      <c r="BE757" s="26">
        <v>0</v>
      </c>
      <c r="BF757" s="26">
        <v>0</v>
      </c>
      <c r="BG757" s="26">
        <v>115000</v>
      </c>
      <c r="BH757" s="26">
        <v>0</v>
      </c>
      <c r="BI757" s="26">
        <v>0</v>
      </c>
      <c r="BJ757" s="26">
        <v>0</v>
      </c>
      <c r="BK757" s="26">
        <v>0</v>
      </c>
      <c r="BL757" s="26">
        <v>0</v>
      </c>
      <c r="BM757" s="26">
        <v>0</v>
      </c>
      <c r="BN757" s="26">
        <v>175000</v>
      </c>
      <c r="BO757" s="26">
        <v>0</v>
      </c>
      <c r="BP757" s="26">
        <v>0</v>
      </c>
      <c r="BQ757" s="26"/>
      <c r="BR757" s="26"/>
      <c r="BS757" s="26"/>
      <c r="BT757" s="26"/>
      <c r="BV757" s="26">
        <f>900000/12</f>
        <v>75000</v>
      </c>
      <c r="BW757" s="26">
        <f t="shared" ref="BW757:CG757" si="149">900000/12</f>
        <v>75000</v>
      </c>
      <c r="BX757" s="26">
        <f t="shared" si="149"/>
        <v>75000</v>
      </c>
      <c r="BY757" s="26">
        <f t="shared" si="149"/>
        <v>75000</v>
      </c>
      <c r="BZ757" s="26">
        <f t="shared" si="149"/>
        <v>75000</v>
      </c>
      <c r="CA757" s="26">
        <f t="shared" si="149"/>
        <v>75000</v>
      </c>
      <c r="CB757" s="26">
        <f t="shared" si="149"/>
        <v>75000</v>
      </c>
      <c r="CC757" s="26">
        <f t="shared" si="149"/>
        <v>75000</v>
      </c>
      <c r="CD757" s="26">
        <f t="shared" si="149"/>
        <v>75000</v>
      </c>
      <c r="CE757" s="26">
        <f t="shared" si="149"/>
        <v>75000</v>
      </c>
      <c r="CF757" s="26">
        <f t="shared" si="149"/>
        <v>75000</v>
      </c>
      <c r="CG757" s="26">
        <f t="shared" si="149"/>
        <v>75000</v>
      </c>
    </row>
    <row r="758" spans="1:85" hidden="1" outlineLevel="2" collapsed="1" x14ac:dyDescent="0.25">
      <c r="A758" s="103" t="s">
        <v>1756</v>
      </c>
      <c r="B758" s="103">
        <f t="shared" si="140"/>
        <v>4</v>
      </c>
      <c r="C758" s="103" t="s">
        <v>1292</v>
      </c>
      <c r="D758" s="103" t="s">
        <v>1293</v>
      </c>
      <c r="E758" s="104">
        <f t="shared" si="134"/>
        <v>0</v>
      </c>
      <c r="F758" s="104">
        <f t="shared" si="135"/>
        <v>114550706</v>
      </c>
      <c r="G758" s="104">
        <f t="shared" si="136"/>
        <v>15053153</v>
      </c>
      <c r="H758" s="104">
        <f t="shared" si="137"/>
        <v>102620128</v>
      </c>
      <c r="I758" s="104">
        <f t="shared" si="132"/>
        <v>63780300</v>
      </c>
      <c r="J758" s="104">
        <f t="shared" si="133"/>
        <v>0</v>
      </c>
      <c r="K758" s="104">
        <f t="shared" si="138"/>
        <v>105999999.99999996</v>
      </c>
      <c r="L758" s="150">
        <f t="shared" si="130"/>
        <v>3.2935760906475924E-2</v>
      </c>
      <c r="M758" s="104">
        <v>0</v>
      </c>
      <c r="N758" s="104">
        <v>0</v>
      </c>
      <c r="O758" s="104">
        <v>0</v>
      </c>
      <c r="P758" s="104">
        <v>0</v>
      </c>
      <c r="Q758" s="104">
        <v>0</v>
      </c>
      <c r="R758" s="104">
        <v>0</v>
      </c>
      <c r="S758" s="104">
        <v>0</v>
      </c>
      <c r="T758" s="104">
        <v>0</v>
      </c>
      <c r="U758" s="104">
        <v>0</v>
      </c>
      <c r="V758" s="104">
        <v>0</v>
      </c>
      <c r="W758" s="104">
        <v>0</v>
      </c>
      <c r="X758" s="104">
        <v>0</v>
      </c>
      <c r="Y758" s="104">
        <v>0</v>
      </c>
      <c r="Z758" s="104">
        <v>0</v>
      </c>
      <c r="AA758" s="104">
        <v>11052648</v>
      </c>
      <c r="AB758" s="104">
        <v>17809930</v>
      </c>
      <c r="AC758" s="104">
        <v>3630572</v>
      </c>
      <c r="AD758" s="104">
        <v>20364291</v>
      </c>
      <c r="AE758" s="104">
        <v>4603297</v>
      </c>
      <c r="AF758" s="104">
        <v>14963870</v>
      </c>
      <c r="AG758" s="104">
        <v>29065834</v>
      </c>
      <c r="AH758" s="104">
        <v>6589917</v>
      </c>
      <c r="AI758" s="104">
        <v>6470347</v>
      </c>
      <c r="AJ758" s="104">
        <v>0</v>
      </c>
      <c r="AK758" s="104">
        <v>1742185</v>
      </c>
      <c r="AL758" s="104">
        <v>0</v>
      </c>
      <c r="AM758" s="104">
        <v>0</v>
      </c>
      <c r="AN758" s="104">
        <v>0</v>
      </c>
      <c r="AO758" s="104">
        <v>0</v>
      </c>
      <c r="AP758" s="104">
        <v>0</v>
      </c>
      <c r="AQ758" s="104">
        <v>2001080</v>
      </c>
      <c r="AR758" s="104">
        <v>3004590</v>
      </c>
      <c r="AS758" s="104">
        <v>4419610</v>
      </c>
      <c r="AT758" s="104">
        <v>3885688</v>
      </c>
      <c r="AU758" s="104">
        <v>0</v>
      </c>
      <c r="AV758" s="104">
        <v>0</v>
      </c>
      <c r="AW758" s="104">
        <v>0</v>
      </c>
      <c r="AX758" s="104">
        <v>1897924</v>
      </c>
      <c r="AY758" s="104">
        <v>2243528</v>
      </c>
      <c r="AZ758" s="104">
        <v>3799197</v>
      </c>
      <c r="BA758" s="104">
        <v>19998299</v>
      </c>
      <c r="BB758" s="104">
        <v>10624285</v>
      </c>
      <c r="BC758" s="104">
        <v>14819479</v>
      </c>
      <c r="BD758" s="104">
        <v>10397588</v>
      </c>
      <c r="BE758" s="104">
        <v>0</v>
      </c>
      <c r="BF758" s="104">
        <v>4866675</v>
      </c>
      <c r="BG758" s="104">
        <v>11060897</v>
      </c>
      <c r="BH758" s="104">
        <v>22912256</v>
      </c>
      <c r="BI758" s="104">
        <v>0</v>
      </c>
      <c r="BJ758" s="104">
        <v>0</v>
      </c>
      <c r="BK758" s="104">
        <v>0</v>
      </c>
      <c r="BL758" s="104">
        <v>0</v>
      </c>
      <c r="BM758" s="104">
        <v>0</v>
      </c>
      <c r="BN758" s="104">
        <v>0</v>
      </c>
      <c r="BO758" s="104">
        <v>0</v>
      </c>
      <c r="BP758" s="104">
        <v>0</v>
      </c>
      <c r="BQ758" s="104"/>
      <c r="BR758" s="104"/>
      <c r="BS758" s="104"/>
      <c r="BT758" s="104"/>
      <c r="BU758" s="24" t="s">
        <v>2007</v>
      </c>
      <c r="BV758" s="144">
        <f>BV759</f>
        <v>8833333.3333333321</v>
      </c>
      <c r="BW758" s="144">
        <f t="shared" ref="BW758:CG758" si="150">BW759</f>
        <v>8833333.3333333321</v>
      </c>
      <c r="BX758" s="144">
        <f t="shared" si="150"/>
        <v>8833333.3333333321</v>
      </c>
      <c r="BY758" s="144">
        <f t="shared" si="150"/>
        <v>8833333.3333333321</v>
      </c>
      <c r="BZ758" s="144">
        <f t="shared" si="150"/>
        <v>8833333.3333333321</v>
      </c>
      <c r="CA758" s="144">
        <f t="shared" si="150"/>
        <v>8833333.3333333321</v>
      </c>
      <c r="CB758" s="144">
        <f t="shared" si="150"/>
        <v>8833333.3333333321</v>
      </c>
      <c r="CC758" s="144">
        <f t="shared" si="150"/>
        <v>8833333.3333333321</v>
      </c>
      <c r="CD758" s="144">
        <f t="shared" si="150"/>
        <v>8833333.3333333321</v>
      </c>
      <c r="CE758" s="144">
        <f t="shared" si="150"/>
        <v>8833333.3333333321</v>
      </c>
      <c r="CF758" s="144">
        <f t="shared" si="150"/>
        <v>8833333.3333333321</v>
      </c>
      <c r="CG758" s="144">
        <f t="shared" si="150"/>
        <v>8833333.3333333321</v>
      </c>
    </row>
    <row r="759" spans="1:85" hidden="1" outlineLevel="3" x14ac:dyDescent="0.25">
      <c r="A759" s="105" t="s">
        <v>1756</v>
      </c>
      <c r="B759" s="105">
        <f t="shared" si="140"/>
        <v>6</v>
      </c>
      <c r="C759" s="105" t="s">
        <v>1294</v>
      </c>
      <c r="D759" s="105" t="s">
        <v>1295</v>
      </c>
      <c r="E759" s="26">
        <f t="shared" si="134"/>
        <v>0</v>
      </c>
      <c r="F759" s="26">
        <f t="shared" si="135"/>
        <v>114550706</v>
      </c>
      <c r="G759" s="26">
        <f t="shared" si="136"/>
        <v>15053153</v>
      </c>
      <c r="H759" s="26">
        <f t="shared" si="137"/>
        <v>102620128</v>
      </c>
      <c r="I759" s="26">
        <f t="shared" si="132"/>
        <v>63780300</v>
      </c>
      <c r="J759" s="26">
        <f t="shared" si="133"/>
        <v>0</v>
      </c>
      <c r="K759" s="26">
        <f t="shared" si="138"/>
        <v>105999999.99999996</v>
      </c>
      <c r="L759" s="150">
        <f t="shared" si="130"/>
        <v>3.2935760906475924E-2</v>
      </c>
      <c r="M759" s="26">
        <v>0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  <c r="T759" s="26">
        <v>0</v>
      </c>
      <c r="U759" s="26">
        <v>0</v>
      </c>
      <c r="V759" s="26">
        <v>0</v>
      </c>
      <c r="W759" s="26">
        <v>0</v>
      </c>
      <c r="X759" s="26">
        <v>0</v>
      </c>
      <c r="Y759" s="26">
        <v>0</v>
      </c>
      <c r="Z759" s="26">
        <v>0</v>
      </c>
      <c r="AA759" s="26">
        <v>11052648</v>
      </c>
      <c r="AB759" s="26">
        <v>17809930</v>
      </c>
      <c r="AC759" s="26">
        <v>3630572</v>
      </c>
      <c r="AD759" s="26">
        <v>20364291</v>
      </c>
      <c r="AE759" s="26">
        <v>4603297</v>
      </c>
      <c r="AF759" s="26">
        <v>14963870</v>
      </c>
      <c r="AG759" s="26">
        <v>29065834</v>
      </c>
      <c r="AH759" s="26">
        <v>6589917</v>
      </c>
      <c r="AI759" s="26">
        <v>6470347</v>
      </c>
      <c r="AJ759" s="26">
        <v>0</v>
      </c>
      <c r="AK759" s="26">
        <v>1742185</v>
      </c>
      <c r="AL759" s="26">
        <v>0</v>
      </c>
      <c r="AM759" s="26">
        <v>0</v>
      </c>
      <c r="AN759" s="26">
        <v>0</v>
      </c>
      <c r="AO759" s="26">
        <v>0</v>
      </c>
      <c r="AP759" s="26">
        <v>0</v>
      </c>
      <c r="AQ759" s="26">
        <v>2001080</v>
      </c>
      <c r="AR759" s="26">
        <v>3004590</v>
      </c>
      <c r="AS759" s="26">
        <v>4419610</v>
      </c>
      <c r="AT759" s="26">
        <v>3885688</v>
      </c>
      <c r="AU759" s="26">
        <v>0</v>
      </c>
      <c r="AV759" s="26">
        <v>0</v>
      </c>
      <c r="AW759" s="26">
        <v>0</v>
      </c>
      <c r="AX759" s="26">
        <v>1897924</v>
      </c>
      <c r="AY759" s="26">
        <v>2243528</v>
      </c>
      <c r="AZ759" s="26">
        <v>3799197</v>
      </c>
      <c r="BA759" s="26">
        <v>19998299</v>
      </c>
      <c r="BB759" s="26">
        <v>10624285</v>
      </c>
      <c r="BC759" s="26">
        <v>14819479</v>
      </c>
      <c r="BD759" s="26">
        <v>10397588</v>
      </c>
      <c r="BE759" s="26">
        <v>0</v>
      </c>
      <c r="BF759" s="26">
        <v>4866675</v>
      </c>
      <c r="BG759" s="26">
        <v>11060897</v>
      </c>
      <c r="BH759" s="26">
        <v>22912256</v>
      </c>
      <c r="BI759" s="26">
        <v>0</v>
      </c>
      <c r="BJ759" s="26">
        <v>0</v>
      </c>
      <c r="BK759" s="26">
        <v>0</v>
      </c>
      <c r="BL759" s="26">
        <v>0</v>
      </c>
      <c r="BM759" s="26">
        <v>0</v>
      </c>
      <c r="BN759" s="26">
        <v>0</v>
      </c>
      <c r="BO759" s="26">
        <v>0</v>
      </c>
      <c r="BP759" s="26">
        <v>0</v>
      </c>
      <c r="BQ759" s="26"/>
      <c r="BR759" s="26"/>
      <c r="BS759" s="26"/>
      <c r="BT759" s="26"/>
      <c r="BV759" s="26">
        <f>SUM(BV760:BV765)</f>
        <v>8833333.3333333321</v>
      </c>
      <c r="BW759" s="26">
        <f t="shared" ref="BW759:CG759" si="151">SUM(BW760:BW765)</f>
        <v>8833333.3333333321</v>
      </c>
      <c r="BX759" s="26">
        <f t="shared" si="151"/>
        <v>8833333.3333333321</v>
      </c>
      <c r="BY759" s="26">
        <f t="shared" si="151"/>
        <v>8833333.3333333321</v>
      </c>
      <c r="BZ759" s="26">
        <f t="shared" si="151"/>
        <v>8833333.3333333321</v>
      </c>
      <c r="CA759" s="26">
        <f t="shared" si="151"/>
        <v>8833333.3333333321</v>
      </c>
      <c r="CB759" s="26">
        <f t="shared" si="151"/>
        <v>8833333.3333333321</v>
      </c>
      <c r="CC759" s="26">
        <f t="shared" si="151"/>
        <v>8833333.3333333321</v>
      </c>
      <c r="CD759" s="26">
        <f t="shared" si="151"/>
        <v>8833333.3333333321</v>
      </c>
      <c r="CE759" s="26">
        <f t="shared" si="151"/>
        <v>8833333.3333333321</v>
      </c>
      <c r="CF759" s="26">
        <f t="shared" si="151"/>
        <v>8833333.3333333321</v>
      </c>
      <c r="CG759" s="26">
        <f t="shared" si="151"/>
        <v>8833333.3333333321</v>
      </c>
    </row>
    <row r="760" spans="1:85" hidden="1" outlineLevel="3" x14ac:dyDescent="0.25">
      <c r="A760" s="106" t="s">
        <v>1756</v>
      </c>
      <c r="B760" s="106">
        <f t="shared" si="140"/>
        <v>8</v>
      </c>
      <c r="C760" s="106" t="s">
        <v>1296</v>
      </c>
      <c r="D760" s="106" t="s">
        <v>451</v>
      </c>
      <c r="E760" s="107">
        <f t="shared" si="134"/>
        <v>0</v>
      </c>
      <c r="F760" s="107">
        <f t="shared" si="135"/>
        <v>9299488</v>
      </c>
      <c r="G760" s="107">
        <f t="shared" si="136"/>
        <v>0</v>
      </c>
      <c r="H760" s="108">
        <f t="shared" si="137"/>
        <v>0</v>
      </c>
      <c r="I760" s="108">
        <f t="shared" si="132"/>
        <v>0</v>
      </c>
      <c r="J760" s="108">
        <f t="shared" si="133"/>
        <v>0</v>
      </c>
      <c r="K760" s="108">
        <f t="shared" si="138"/>
        <v>0</v>
      </c>
      <c r="L760" s="150"/>
      <c r="M760" s="108">
        <v>0</v>
      </c>
      <c r="N760" s="108">
        <v>0</v>
      </c>
      <c r="O760" s="108">
        <v>0</v>
      </c>
      <c r="P760" s="108">
        <v>0</v>
      </c>
      <c r="Q760" s="108">
        <v>0</v>
      </c>
      <c r="R760" s="108">
        <v>0</v>
      </c>
      <c r="S760" s="108">
        <v>0</v>
      </c>
      <c r="T760" s="108">
        <v>0</v>
      </c>
      <c r="U760" s="108">
        <v>0</v>
      </c>
      <c r="V760" s="108">
        <v>0</v>
      </c>
      <c r="W760" s="108">
        <v>0</v>
      </c>
      <c r="X760" s="108">
        <v>0</v>
      </c>
      <c r="Y760" s="108">
        <v>0</v>
      </c>
      <c r="Z760" s="108">
        <v>0</v>
      </c>
      <c r="AA760" s="108">
        <v>0</v>
      </c>
      <c r="AB760" s="108">
        <v>0</v>
      </c>
      <c r="AC760" s="108">
        <v>0</v>
      </c>
      <c r="AD760" s="108">
        <v>0</v>
      </c>
      <c r="AE760" s="108">
        <v>0</v>
      </c>
      <c r="AF760" s="108">
        <v>9299488</v>
      </c>
      <c r="AG760" s="108">
        <v>0</v>
      </c>
      <c r="AH760" s="108">
        <v>0</v>
      </c>
      <c r="AI760" s="108">
        <v>0</v>
      </c>
      <c r="AJ760" s="108">
        <v>0</v>
      </c>
      <c r="AK760" s="108">
        <v>0</v>
      </c>
      <c r="AL760" s="108">
        <v>0</v>
      </c>
      <c r="AM760" s="108">
        <v>0</v>
      </c>
      <c r="AN760" s="108">
        <v>0</v>
      </c>
      <c r="AO760" s="108">
        <v>0</v>
      </c>
      <c r="AP760" s="108">
        <v>0</v>
      </c>
      <c r="AQ760" s="108">
        <v>0</v>
      </c>
      <c r="AR760" s="108">
        <v>0</v>
      </c>
      <c r="AS760" s="108">
        <v>0</v>
      </c>
      <c r="AT760" s="108">
        <v>0</v>
      </c>
      <c r="AU760" s="108">
        <v>0</v>
      </c>
      <c r="AV760" s="108">
        <v>0</v>
      </c>
      <c r="AW760" s="108">
        <v>0</v>
      </c>
      <c r="AX760" s="108">
        <v>0</v>
      </c>
      <c r="AY760" s="108">
        <v>0</v>
      </c>
      <c r="AZ760" s="108">
        <v>0</v>
      </c>
      <c r="BA760" s="108">
        <v>0</v>
      </c>
      <c r="BB760" s="108">
        <v>0</v>
      </c>
      <c r="BC760" s="108">
        <v>0</v>
      </c>
      <c r="BD760" s="108">
        <v>0</v>
      </c>
      <c r="BE760" s="108">
        <v>0</v>
      </c>
      <c r="BF760" s="108">
        <v>0</v>
      </c>
      <c r="BG760" s="108">
        <v>0</v>
      </c>
      <c r="BH760" s="108">
        <v>0</v>
      </c>
      <c r="BI760" s="108">
        <v>0</v>
      </c>
      <c r="BJ760" s="108">
        <v>0</v>
      </c>
      <c r="BK760" s="108">
        <v>0</v>
      </c>
      <c r="BL760" s="108">
        <v>0</v>
      </c>
      <c r="BM760" s="108">
        <v>0</v>
      </c>
      <c r="BN760" s="108">
        <v>0</v>
      </c>
      <c r="BO760" s="108">
        <v>0</v>
      </c>
      <c r="BP760" s="108">
        <v>0</v>
      </c>
      <c r="BQ760" s="108"/>
      <c r="BR760" s="108"/>
      <c r="BS760" s="108"/>
      <c r="BT760" s="108"/>
      <c r="BV760" s="108"/>
      <c r="BW760" s="108"/>
      <c r="BX760" s="108"/>
      <c r="BY760" s="108"/>
      <c r="BZ760" s="108"/>
      <c r="CA760" s="108"/>
      <c r="CB760" s="108"/>
      <c r="CC760" s="108"/>
      <c r="CD760" s="108"/>
      <c r="CE760" s="108"/>
      <c r="CF760" s="108"/>
      <c r="CG760" s="108"/>
    </row>
    <row r="761" spans="1:85" hidden="1" outlineLevel="3" x14ac:dyDescent="0.25">
      <c r="A761" s="106" t="s">
        <v>1756</v>
      </c>
      <c r="B761" s="106">
        <f t="shared" si="140"/>
        <v>8</v>
      </c>
      <c r="C761" s="106" t="s">
        <v>1297</v>
      </c>
      <c r="D761" s="106" t="s">
        <v>1298</v>
      </c>
      <c r="E761" s="107">
        <f t="shared" si="134"/>
        <v>0</v>
      </c>
      <c r="F761" s="107">
        <f t="shared" si="135"/>
        <v>98654815</v>
      </c>
      <c r="G761" s="107">
        <f t="shared" si="136"/>
        <v>9553563</v>
      </c>
      <c r="H761" s="108">
        <f t="shared" si="137"/>
        <v>42480788</v>
      </c>
      <c r="I761" s="108">
        <f t="shared" si="132"/>
        <v>32698390</v>
      </c>
      <c r="J761" s="108">
        <f t="shared" si="133"/>
        <v>0</v>
      </c>
      <c r="K761" s="108">
        <f t="shared" si="138"/>
        <v>44000000</v>
      </c>
      <c r="L761" s="150">
        <f t="shared" si="130"/>
        <v>3.5762330962410584E-2</v>
      </c>
      <c r="M761" s="108">
        <v>0</v>
      </c>
      <c r="N761" s="108">
        <v>0</v>
      </c>
      <c r="O761" s="108">
        <v>0</v>
      </c>
      <c r="P761" s="108">
        <v>0</v>
      </c>
      <c r="Q761" s="108">
        <v>0</v>
      </c>
      <c r="R761" s="108">
        <v>0</v>
      </c>
      <c r="S761" s="108">
        <v>0</v>
      </c>
      <c r="T761" s="108">
        <v>0</v>
      </c>
      <c r="U761" s="108">
        <v>0</v>
      </c>
      <c r="V761" s="108">
        <v>0</v>
      </c>
      <c r="W761" s="108">
        <v>0</v>
      </c>
      <c r="X761" s="108">
        <v>0</v>
      </c>
      <c r="Y761" s="108">
        <v>0</v>
      </c>
      <c r="Z761" s="108">
        <v>0</v>
      </c>
      <c r="AA761" s="108">
        <v>11052648</v>
      </c>
      <c r="AB761" s="108">
        <v>17809930</v>
      </c>
      <c r="AC761" s="108">
        <v>3630572</v>
      </c>
      <c r="AD761" s="108">
        <v>20364291</v>
      </c>
      <c r="AE761" s="108">
        <v>4603297</v>
      </c>
      <c r="AF761" s="108">
        <v>5664382</v>
      </c>
      <c r="AG761" s="108">
        <v>25148403</v>
      </c>
      <c r="AH761" s="108">
        <v>6589917</v>
      </c>
      <c r="AI761" s="108">
        <v>3791375</v>
      </c>
      <c r="AJ761" s="108">
        <v>0</v>
      </c>
      <c r="AK761" s="108">
        <v>1742185</v>
      </c>
      <c r="AL761" s="108">
        <v>0</v>
      </c>
      <c r="AM761" s="108">
        <v>0</v>
      </c>
      <c r="AN761" s="108">
        <v>0</v>
      </c>
      <c r="AO761" s="108">
        <v>0</v>
      </c>
      <c r="AP761" s="108">
        <v>0</v>
      </c>
      <c r="AQ761" s="108">
        <v>2001080</v>
      </c>
      <c r="AR761" s="108">
        <v>0</v>
      </c>
      <c r="AS761" s="108">
        <v>1924610</v>
      </c>
      <c r="AT761" s="108">
        <v>3885688</v>
      </c>
      <c r="AU761" s="108">
        <v>0</v>
      </c>
      <c r="AV761" s="108">
        <v>0</v>
      </c>
      <c r="AW761" s="108">
        <v>0</v>
      </c>
      <c r="AX761" s="108">
        <v>1897924</v>
      </c>
      <c r="AY761" s="108">
        <v>0</v>
      </c>
      <c r="AZ761" s="108">
        <v>3799197</v>
      </c>
      <c r="BA761" s="109">
        <v>17133692</v>
      </c>
      <c r="BB761" s="108">
        <v>1577622</v>
      </c>
      <c r="BC761" s="108">
        <v>8289955</v>
      </c>
      <c r="BD761" s="108">
        <v>0</v>
      </c>
      <c r="BE761" s="108">
        <v>0</v>
      </c>
      <c r="BF761" s="108">
        <v>4866675</v>
      </c>
      <c r="BG761" s="108">
        <v>4915723</v>
      </c>
      <c r="BH761" s="108">
        <v>0</v>
      </c>
      <c r="BI761" s="108">
        <v>0</v>
      </c>
      <c r="BJ761" s="108">
        <v>0</v>
      </c>
      <c r="BK761" s="108">
        <v>0</v>
      </c>
      <c r="BL761" s="108">
        <v>0</v>
      </c>
      <c r="BM761" s="108">
        <v>0</v>
      </c>
      <c r="BN761" s="108">
        <v>0</v>
      </c>
      <c r="BO761" s="108">
        <v>0</v>
      </c>
      <c r="BP761" s="108">
        <v>0</v>
      </c>
      <c r="BQ761" s="108"/>
      <c r="BR761" s="108"/>
      <c r="BS761" s="108"/>
      <c r="BT761" s="108"/>
      <c r="BV761" s="108">
        <f t="shared" ref="BV761:CG761" si="152">44000000/12</f>
        <v>3666666.6666666665</v>
      </c>
      <c r="BW761" s="108">
        <f t="shared" si="152"/>
        <v>3666666.6666666665</v>
      </c>
      <c r="BX761" s="108">
        <f t="shared" si="152"/>
        <v>3666666.6666666665</v>
      </c>
      <c r="BY761" s="108">
        <f t="shared" si="152"/>
        <v>3666666.6666666665</v>
      </c>
      <c r="BZ761" s="108">
        <f t="shared" si="152"/>
        <v>3666666.6666666665</v>
      </c>
      <c r="CA761" s="108">
        <f t="shared" si="152"/>
        <v>3666666.6666666665</v>
      </c>
      <c r="CB761" s="108">
        <f t="shared" si="152"/>
        <v>3666666.6666666665</v>
      </c>
      <c r="CC761" s="108">
        <f t="shared" si="152"/>
        <v>3666666.6666666665</v>
      </c>
      <c r="CD761" s="108">
        <f t="shared" si="152"/>
        <v>3666666.6666666665</v>
      </c>
      <c r="CE761" s="108">
        <f t="shared" si="152"/>
        <v>3666666.6666666665</v>
      </c>
      <c r="CF761" s="108">
        <f t="shared" si="152"/>
        <v>3666666.6666666665</v>
      </c>
      <c r="CG761" s="108">
        <f t="shared" si="152"/>
        <v>3666666.6666666665</v>
      </c>
    </row>
    <row r="762" spans="1:85" hidden="1" outlineLevel="3" x14ac:dyDescent="0.25">
      <c r="A762" s="106" t="s">
        <v>1756</v>
      </c>
      <c r="B762" s="106">
        <f t="shared" si="140"/>
        <v>8</v>
      </c>
      <c r="C762" s="106" t="s">
        <v>1299</v>
      </c>
      <c r="D762" s="106" t="s">
        <v>462</v>
      </c>
      <c r="E762" s="107">
        <f t="shared" si="134"/>
        <v>0</v>
      </c>
      <c r="F762" s="107">
        <f t="shared" si="135"/>
        <v>0</v>
      </c>
      <c r="G762" s="107">
        <f t="shared" si="136"/>
        <v>0</v>
      </c>
      <c r="H762" s="108">
        <f t="shared" si="137"/>
        <v>0</v>
      </c>
      <c r="I762" s="108">
        <f t="shared" si="132"/>
        <v>0</v>
      </c>
      <c r="J762" s="108">
        <f t="shared" si="133"/>
        <v>0</v>
      </c>
      <c r="K762" s="108">
        <f t="shared" si="138"/>
        <v>0</v>
      </c>
      <c r="L762" s="150"/>
      <c r="M762" s="108">
        <v>0</v>
      </c>
      <c r="N762" s="108">
        <v>0</v>
      </c>
      <c r="O762" s="108">
        <v>0</v>
      </c>
      <c r="P762" s="108">
        <v>0</v>
      </c>
      <c r="Q762" s="108">
        <v>0</v>
      </c>
      <c r="R762" s="108">
        <v>0</v>
      </c>
      <c r="S762" s="108">
        <v>0</v>
      </c>
      <c r="T762" s="108">
        <v>0</v>
      </c>
      <c r="U762" s="108">
        <v>0</v>
      </c>
      <c r="V762" s="108">
        <v>0</v>
      </c>
      <c r="W762" s="108">
        <v>0</v>
      </c>
      <c r="X762" s="108">
        <v>0</v>
      </c>
      <c r="Y762" s="108">
        <v>0</v>
      </c>
      <c r="Z762" s="108">
        <v>0</v>
      </c>
      <c r="AA762" s="108">
        <v>0</v>
      </c>
      <c r="AB762" s="108">
        <v>0</v>
      </c>
      <c r="AC762" s="108">
        <v>0</v>
      </c>
      <c r="AD762" s="108">
        <v>0</v>
      </c>
      <c r="AE762" s="108">
        <v>0</v>
      </c>
      <c r="AF762" s="108">
        <v>0</v>
      </c>
      <c r="AG762" s="108">
        <v>0</v>
      </c>
      <c r="AH762" s="108">
        <v>0</v>
      </c>
      <c r="AI762" s="108">
        <v>0</v>
      </c>
      <c r="AJ762" s="108">
        <v>0</v>
      </c>
      <c r="AK762" s="108">
        <v>0</v>
      </c>
      <c r="AL762" s="108">
        <v>0</v>
      </c>
      <c r="AM762" s="108">
        <v>0</v>
      </c>
      <c r="AN762" s="108">
        <v>0</v>
      </c>
      <c r="AO762" s="108">
        <v>0</v>
      </c>
      <c r="AP762" s="108">
        <v>0</v>
      </c>
      <c r="AQ762" s="108">
        <v>0</v>
      </c>
      <c r="AR762" s="108">
        <v>0</v>
      </c>
      <c r="AS762" s="108">
        <v>0</v>
      </c>
      <c r="AT762" s="108">
        <v>0</v>
      </c>
      <c r="AU762" s="108">
        <v>0</v>
      </c>
      <c r="AV762" s="108">
        <v>0</v>
      </c>
      <c r="AW762" s="108">
        <v>0</v>
      </c>
      <c r="AX762" s="108">
        <v>0</v>
      </c>
      <c r="AY762" s="108">
        <v>0</v>
      </c>
      <c r="AZ762" s="108">
        <v>0</v>
      </c>
      <c r="BA762" s="108">
        <v>0</v>
      </c>
      <c r="BB762" s="108">
        <v>0</v>
      </c>
      <c r="BC762" s="108">
        <v>0</v>
      </c>
      <c r="BD762" s="108">
        <v>0</v>
      </c>
      <c r="BE762" s="108">
        <v>0</v>
      </c>
      <c r="BF762" s="108">
        <v>0</v>
      </c>
      <c r="BG762" s="108">
        <v>0</v>
      </c>
      <c r="BH762" s="108">
        <v>0</v>
      </c>
      <c r="BI762" s="108">
        <v>0</v>
      </c>
      <c r="BJ762" s="108">
        <v>0</v>
      </c>
      <c r="BK762" s="108">
        <v>0</v>
      </c>
      <c r="BL762" s="108">
        <v>0</v>
      </c>
      <c r="BM762" s="108">
        <v>0</v>
      </c>
      <c r="BN762" s="108">
        <v>0</v>
      </c>
      <c r="BO762" s="108">
        <v>0</v>
      </c>
      <c r="BP762" s="108">
        <v>0</v>
      </c>
      <c r="BQ762" s="108"/>
      <c r="BR762" s="108"/>
      <c r="BS762" s="108"/>
      <c r="BT762" s="108"/>
      <c r="BV762" s="108"/>
      <c r="BW762" s="108"/>
      <c r="BX762" s="108"/>
      <c r="BY762" s="108"/>
      <c r="BZ762" s="108"/>
      <c r="CA762" s="108"/>
      <c r="CB762" s="108"/>
      <c r="CC762" s="108"/>
      <c r="CD762" s="108"/>
      <c r="CE762" s="108"/>
      <c r="CF762" s="108"/>
      <c r="CG762" s="108"/>
    </row>
    <row r="763" spans="1:85" hidden="1" outlineLevel="3" x14ac:dyDescent="0.25">
      <c r="A763" s="106" t="s">
        <v>1756</v>
      </c>
      <c r="B763" s="106">
        <f t="shared" si="140"/>
        <v>8</v>
      </c>
      <c r="C763" s="106" t="s">
        <v>1300</v>
      </c>
      <c r="D763" s="106" t="s">
        <v>477</v>
      </c>
      <c r="E763" s="107">
        <f t="shared" si="134"/>
        <v>0</v>
      </c>
      <c r="F763" s="107">
        <f t="shared" si="135"/>
        <v>0</v>
      </c>
      <c r="G763" s="107">
        <f t="shared" si="136"/>
        <v>0</v>
      </c>
      <c r="H763" s="108">
        <f t="shared" si="137"/>
        <v>16973757</v>
      </c>
      <c r="I763" s="108">
        <f t="shared" si="132"/>
        <v>4734607</v>
      </c>
      <c r="J763" s="108">
        <f t="shared" si="133"/>
        <v>0</v>
      </c>
      <c r="K763" s="108">
        <f t="shared" si="138"/>
        <v>16999999.999999996</v>
      </c>
      <c r="L763" s="150">
        <f t="shared" si="130"/>
        <v>1.5460925945856461E-3</v>
      </c>
      <c r="M763" s="108">
        <v>0</v>
      </c>
      <c r="N763" s="108">
        <v>0</v>
      </c>
      <c r="O763" s="108">
        <v>0</v>
      </c>
      <c r="P763" s="108">
        <v>0</v>
      </c>
      <c r="Q763" s="108">
        <v>0</v>
      </c>
      <c r="R763" s="108">
        <v>0</v>
      </c>
      <c r="S763" s="108">
        <v>0</v>
      </c>
      <c r="T763" s="108">
        <v>0</v>
      </c>
      <c r="U763" s="108">
        <v>0</v>
      </c>
      <c r="V763" s="108">
        <v>0</v>
      </c>
      <c r="W763" s="108">
        <v>0</v>
      </c>
      <c r="X763" s="108">
        <v>0</v>
      </c>
      <c r="Y763" s="108">
        <v>0</v>
      </c>
      <c r="Z763" s="108">
        <v>0</v>
      </c>
      <c r="AA763" s="108">
        <v>0</v>
      </c>
      <c r="AB763" s="108">
        <v>0</v>
      </c>
      <c r="AC763" s="108">
        <v>0</v>
      </c>
      <c r="AD763" s="108">
        <v>0</v>
      </c>
      <c r="AE763" s="108">
        <v>0</v>
      </c>
      <c r="AF763" s="108">
        <v>0</v>
      </c>
      <c r="AG763" s="108">
        <v>0</v>
      </c>
      <c r="AH763" s="108">
        <v>0</v>
      </c>
      <c r="AI763" s="108">
        <v>0</v>
      </c>
      <c r="AJ763" s="108">
        <v>0</v>
      </c>
      <c r="AK763" s="108">
        <v>0</v>
      </c>
      <c r="AL763" s="108">
        <v>0</v>
      </c>
      <c r="AM763" s="108">
        <v>0</v>
      </c>
      <c r="AN763" s="108">
        <v>0</v>
      </c>
      <c r="AO763" s="108">
        <v>0</v>
      </c>
      <c r="AP763" s="108">
        <v>0</v>
      </c>
      <c r="AQ763" s="108">
        <v>0</v>
      </c>
      <c r="AR763" s="108">
        <v>0</v>
      </c>
      <c r="AS763" s="108">
        <v>0</v>
      </c>
      <c r="AT763" s="108">
        <v>0</v>
      </c>
      <c r="AU763" s="108">
        <v>0</v>
      </c>
      <c r="AV763" s="108">
        <v>0</v>
      </c>
      <c r="AW763" s="108">
        <v>0</v>
      </c>
      <c r="AX763" s="108">
        <v>0</v>
      </c>
      <c r="AY763" s="108">
        <v>1870000</v>
      </c>
      <c r="AZ763" s="108">
        <v>0</v>
      </c>
      <c r="BA763" s="108">
        <v>2864607</v>
      </c>
      <c r="BB763" s="108">
        <v>0</v>
      </c>
      <c r="BC763" s="108">
        <v>0</v>
      </c>
      <c r="BD763" s="108">
        <v>0</v>
      </c>
      <c r="BE763" s="108">
        <v>0</v>
      </c>
      <c r="BF763" s="108">
        <v>0</v>
      </c>
      <c r="BG763" s="108">
        <v>3004750</v>
      </c>
      <c r="BH763" s="108">
        <v>9234400</v>
      </c>
      <c r="BI763" s="108">
        <v>0</v>
      </c>
      <c r="BJ763" s="108">
        <v>0</v>
      </c>
      <c r="BK763" s="108">
        <v>0</v>
      </c>
      <c r="BL763" s="108">
        <v>0</v>
      </c>
      <c r="BM763" s="108">
        <v>0</v>
      </c>
      <c r="BN763" s="108">
        <v>0</v>
      </c>
      <c r="BO763" s="108">
        <v>0</v>
      </c>
      <c r="BP763" s="108">
        <v>0</v>
      </c>
      <c r="BQ763" s="108"/>
      <c r="BR763" s="108"/>
      <c r="BS763" s="108"/>
      <c r="BT763" s="108"/>
      <c r="BV763" s="108">
        <f t="shared" ref="BV763:CG763" si="153">17000000/12</f>
        <v>1416666.6666666667</v>
      </c>
      <c r="BW763" s="108">
        <f t="shared" si="153"/>
        <v>1416666.6666666667</v>
      </c>
      <c r="BX763" s="108">
        <f t="shared" si="153"/>
        <v>1416666.6666666667</v>
      </c>
      <c r="BY763" s="108">
        <f t="shared" si="153"/>
        <v>1416666.6666666667</v>
      </c>
      <c r="BZ763" s="108">
        <f t="shared" si="153"/>
        <v>1416666.6666666667</v>
      </c>
      <c r="CA763" s="108">
        <f t="shared" si="153"/>
        <v>1416666.6666666667</v>
      </c>
      <c r="CB763" s="108">
        <f t="shared" si="153"/>
        <v>1416666.6666666667</v>
      </c>
      <c r="CC763" s="108">
        <f t="shared" si="153"/>
        <v>1416666.6666666667</v>
      </c>
      <c r="CD763" s="108">
        <f t="shared" si="153"/>
        <v>1416666.6666666667</v>
      </c>
      <c r="CE763" s="108">
        <f t="shared" si="153"/>
        <v>1416666.6666666667</v>
      </c>
      <c r="CF763" s="108">
        <f t="shared" si="153"/>
        <v>1416666.6666666667</v>
      </c>
      <c r="CG763" s="108">
        <f t="shared" si="153"/>
        <v>1416666.6666666667</v>
      </c>
    </row>
    <row r="764" spans="1:85" hidden="1" outlineLevel="3" x14ac:dyDescent="0.25">
      <c r="A764" s="106" t="s">
        <v>1756</v>
      </c>
      <c r="B764" s="106">
        <f t="shared" si="140"/>
        <v>8</v>
      </c>
      <c r="C764" s="106" t="s">
        <v>1301</v>
      </c>
      <c r="D764" s="106" t="s">
        <v>222</v>
      </c>
      <c r="E764" s="107">
        <f t="shared" si="134"/>
        <v>0</v>
      </c>
      <c r="F764" s="107">
        <f t="shared" si="135"/>
        <v>0</v>
      </c>
      <c r="G764" s="107">
        <f t="shared" si="136"/>
        <v>0</v>
      </c>
      <c r="H764" s="108">
        <f t="shared" si="137"/>
        <v>0</v>
      </c>
      <c r="I764" s="108">
        <f t="shared" si="132"/>
        <v>0</v>
      </c>
      <c r="J764" s="108">
        <f t="shared" si="133"/>
        <v>0</v>
      </c>
      <c r="K764" s="108">
        <f t="shared" si="138"/>
        <v>0</v>
      </c>
      <c r="L764" s="150"/>
      <c r="M764" s="108">
        <v>0</v>
      </c>
      <c r="N764" s="108">
        <v>0</v>
      </c>
      <c r="O764" s="108">
        <v>0</v>
      </c>
      <c r="P764" s="108">
        <v>0</v>
      </c>
      <c r="Q764" s="108">
        <v>0</v>
      </c>
      <c r="R764" s="108">
        <v>0</v>
      </c>
      <c r="S764" s="108">
        <v>0</v>
      </c>
      <c r="T764" s="108">
        <v>0</v>
      </c>
      <c r="U764" s="108">
        <v>0</v>
      </c>
      <c r="V764" s="108">
        <v>0</v>
      </c>
      <c r="W764" s="108">
        <v>0</v>
      </c>
      <c r="X764" s="108">
        <v>0</v>
      </c>
      <c r="Y764" s="108">
        <v>0</v>
      </c>
      <c r="Z764" s="108">
        <v>0</v>
      </c>
      <c r="AA764" s="108">
        <v>0</v>
      </c>
      <c r="AB764" s="108">
        <v>0</v>
      </c>
      <c r="AC764" s="108">
        <v>0</v>
      </c>
      <c r="AD764" s="108">
        <v>0</v>
      </c>
      <c r="AE764" s="108">
        <v>0</v>
      </c>
      <c r="AF764" s="108">
        <v>0</v>
      </c>
      <c r="AG764" s="108">
        <v>0</v>
      </c>
      <c r="AH764" s="108">
        <v>0</v>
      </c>
      <c r="AI764" s="108">
        <v>0</v>
      </c>
      <c r="AJ764" s="108">
        <v>0</v>
      </c>
      <c r="AK764" s="108">
        <v>0</v>
      </c>
      <c r="AL764" s="108">
        <v>0</v>
      </c>
      <c r="AM764" s="108">
        <v>0</v>
      </c>
      <c r="AN764" s="108">
        <v>0</v>
      </c>
      <c r="AO764" s="108">
        <v>0</v>
      </c>
      <c r="AP764" s="108">
        <v>0</v>
      </c>
      <c r="AQ764" s="108">
        <v>0</v>
      </c>
      <c r="AR764" s="108">
        <v>0</v>
      </c>
      <c r="AS764" s="108">
        <v>0</v>
      </c>
      <c r="AT764" s="108">
        <v>0</v>
      </c>
      <c r="AU764" s="108">
        <v>0</v>
      </c>
      <c r="AV764" s="108">
        <v>0</v>
      </c>
      <c r="AW764" s="108">
        <v>0</v>
      </c>
      <c r="AX764" s="108">
        <v>0</v>
      </c>
      <c r="AY764" s="108">
        <v>0</v>
      </c>
      <c r="AZ764" s="108">
        <v>0</v>
      </c>
      <c r="BA764" s="108">
        <v>0</v>
      </c>
      <c r="BB764" s="108">
        <v>0</v>
      </c>
      <c r="BC764" s="108">
        <v>0</v>
      </c>
      <c r="BD764" s="108">
        <v>0</v>
      </c>
      <c r="BE764" s="108">
        <v>0</v>
      </c>
      <c r="BF764" s="108">
        <v>0</v>
      </c>
      <c r="BG764" s="108">
        <v>0</v>
      </c>
      <c r="BH764" s="108">
        <v>0</v>
      </c>
      <c r="BI764" s="108">
        <v>0</v>
      </c>
      <c r="BJ764" s="108">
        <v>0</v>
      </c>
      <c r="BK764" s="108">
        <v>0</v>
      </c>
      <c r="BL764" s="108">
        <v>0</v>
      </c>
      <c r="BM764" s="108">
        <v>0</v>
      </c>
      <c r="BN764" s="108">
        <v>0</v>
      </c>
      <c r="BO764" s="108">
        <v>0</v>
      </c>
      <c r="BP764" s="108">
        <v>0</v>
      </c>
      <c r="BQ764" s="108"/>
      <c r="BR764" s="108"/>
      <c r="BS764" s="108"/>
      <c r="BT764" s="108"/>
      <c r="BV764" s="108"/>
      <c r="BW764" s="108"/>
      <c r="BX764" s="108"/>
      <c r="BY764" s="108"/>
      <c r="BZ764" s="108"/>
      <c r="CA764" s="108"/>
      <c r="CB764" s="108"/>
      <c r="CC764" s="108"/>
      <c r="CD764" s="108"/>
      <c r="CE764" s="108"/>
      <c r="CF764" s="108"/>
      <c r="CG764" s="108"/>
    </row>
    <row r="765" spans="1:85" hidden="1" outlineLevel="3" x14ac:dyDescent="0.25">
      <c r="A765" s="106" t="s">
        <v>1756</v>
      </c>
      <c r="B765" s="106">
        <f t="shared" si="140"/>
        <v>8</v>
      </c>
      <c r="C765" s="106" t="s">
        <v>1302</v>
      </c>
      <c r="D765" s="106" t="s">
        <v>1303</v>
      </c>
      <c r="E765" s="107">
        <f t="shared" si="134"/>
        <v>0</v>
      </c>
      <c r="F765" s="107">
        <f t="shared" si="135"/>
        <v>6596403</v>
      </c>
      <c r="G765" s="107">
        <f t="shared" si="136"/>
        <v>5499590</v>
      </c>
      <c r="H765" s="108">
        <f t="shared" si="137"/>
        <v>43165583</v>
      </c>
      <c r="I765" s="108">
        <f t="shared" si="132"/>
        <v>26347303</v>
      </c>
      <c r="J765" s="108">
        <f t="shared" si="133"/>
        <v>0</v>
      </c>
      <c r="K765" s="108">
        <f t="shared" si="138"/>
        <v>45000000</v>
      </c>
      <c r="L765" s="150">
        <f t="shared" si="130"/>
        <v>4.2497213578697637E-2</v>
      </c>
      <c r="M765" s="108">
        <v>0</v>
      </c>
      <c r="N765" s="108">
        <v>0</v>
      </c>
      <c r="O765" s="108">
        <v>0</v>
      </c>
      <c r="P765" s="108">
        <v>0</v>
      </c>
      <c r="Q765" s="108">
        <v>0</v>
      </c>
      <c r="R765" s="108">
        <v>0</v>
      </c>
      <c r="S765" s="108">
        <v>0</v>
      </c>
      <c r="T765" s="108">
        <v>0</v>
      </c>
      <c r="U765" s="108">
        <v>0</v>
      </c>
      <c r="V765" s="108">
        <v>0</v>
      </c>
      <c r="W765" s="108">
        <v>0</v>
      </c>
      <c r="X765" s="108">
        <v>0</v>
      </c>
      <c r="Y765" s="108">
        <v>0</v>
      </c>
      <c r="Z765" s="108">
        <v>0</v>
      </c>
      <c r="AA765" s="108">
        <v>0</v>
      </c>
      <c r="AB765" s="108">
        <v>0</v>
      </c>
      <c r="AC765" s="108">
        <v>0</v>
      </c>
      <c r="AD765" s="108">
        <v>0</v>
      </c>
      <c r="AE765" s="108">
        <v>0</v>
      </c>
      <c r="AF765" s="108">
        <v>0</v>
      </c>
      <c r="AG765" s="108">
        <v>3917431</v>
      </c>
      <c r="AH765" s="108">
        <v>0</v>
      </c>
      <c r="AI765" s="108">
        <v>2678972</v>
      </c>
      <c r="AJ765" s="108">
        <v>0</v>
      </c>
      <c r="AK765" s="108">
        <v>0</v>
      </c>
      <c r="AL765" s="108">
        <v>0</v>
      </c>
      <c r="AM765" s="108">
        <v>0</v>
      </c>
      <c r="AN765" s="108">
        <v>0</v>
      </c>
      <c r="AO765" s="108">
        <v>0</v>
      </c>
      <c r="AP765" s="108">
        <v>0</v>
      </c>
      <c r="AQ765" s="108">
        <v>0</v>
      </c>
      <c r="AR765" s="108">
        <v>3004590</v>
      </c>
      <c r="AS765" s="108">
        <v>2495000</v>
      </c>
      <c r="AT765" s="108">
        <v>0</v>
      </c>
      <c r="AU765" s="108">
        <v>0</v>
      </c>
      <c r="AV765" s="108">
        <v>0</v>
      </c>
      <c r="AW765" s="108">
        <v>0</v>
      </c>
      <c r="AX765" s="108">
        <v>0</v>
      </c>
      <c r="AY765" s="108">
        <v>373528</v>
      </c>
      <c r="AZ765" s="108">
        <v>0</v>
      </c>
      <c r="BA765" s="108">
        <v>0</v>
      </c>
      <c r="BB765" s="108">
        <v>9046663</v>
      </c>
      <c r="BC765" s="108">
        <v>6529524</v>
      </c>
      <c r="BD765" s="108">
        <v>10397588</v>
      </c>
      <c r="BE765" s="108">
        <v>0</v>
      </c>
      <c r="BF765" s="108">
        <v>0</v>
      </c>
      <c r="BG765" s="108">
        <v>3140424</v>
      </c>
      <c r="BH765" s="108">
        <v>13677856</v>
      </c>
      <c r="BI765" s="108">
        <v>0</v>
      </c>
      <c r="BJ765" s="108">
        <v>0</v>
      </c>
      <c r="BK765" s="108">
        <v>0</v>
      </c>
      <c r="BL765" s="108">
        <v>0</v>
      </c>
      <c r="BM765" s="108">
        <v>0</v>
      </c>
      <c r="BN765" s="108">
        <v>0</v>
      </c>
      <c r="BO765" s="108">
        <v>0</v>
      </c>
      <c r="BP765" s="108">
        <v>0</v>
      </c>
      <c r="BQ765" s="108"/>
      <c r="BR765" s="108"/>
      <c r="BS765" s="108"/>
      <c r="BT765" s="108"/>
      <c r="BV765" s="108">
        <f>45000000/12</f>
        <v>3750000</v>
      </c>
      <c r="BW765" s="108">
        <f t="shared" ref="BW765:CG765" si="154">45000000/12</f>
        <v>3750000</v>
      </c>
      <c r="BX765" s="108">
        <f t="shared" si="154"/>
        <v>3750000</v>
      </c>
      <c r="BY765" s="108">
        <f t="shared" si="154"/>
        <v>3750000</v>
      </c>
      <c r="BZ765" s="108">
        <f t="shared" si="154"/>
        <v>3750000</v>
      </c>
      <c r="CA765" s="108">
        <f t="shared" si="154"/>
        <v>3750000</v>
      </c>
      <c r="CB765" s="108">
        <f t="shared" si="154"/>
        <v>3750000</v>
      </c>
      <c r="CC765" s="108">
        <f t="shared" si="154"/>
        <v>3750000</v>
      </c>
      <c r="CD765" s="108">
        <f t="shared" si="154"/>
        <v>3750000</v>
      </c>
      <c r="CE765" s="108">
        <f t="shared" si="154"/>
        <v>3750000</v>
      </c>
      <c r="CF765" s="108">
        <f t="shared" si="154"/>
        <v>3750000</v>
      </c>
      <c r="CG765" s="108">
        <f t="shared" si="154"/>
        <v>3750000</v>
      </c>
    </row>
    <row r="766" spans="1:85" hidden="1" outlineLevel="2" collapsed="1" x14ac:dyDescent="0.25">
      <c r="A766" s="103" t="s">
        <v>1734</v>
      </c>
      <c r="B766" s="103">
        <f t="shared" si="140"/>
        <v>4</v>
      </c>
      <c r="C766" s="103" t="s">
        <v>1304</v>
      </c>
      <c r="D766" s="103" t="s">
        <v>1305</v>
      </c>
      <c r="E766" s="104">
        <f t="shared" si="134"/>
        <v>20326323</v>
      </c>
      <c r="F766" s="104">
        <f t="shared" si="135"/>
        <v>34271470.030000001</v>
      </c>
      <c r="G766" s="104">
        <f t="shared" si="136"/>
        <v>61933181.520000003</v>
      </c>
      <c r="H766" s="104">
        <f t="shared" si="137"/>
        <v>77553621.520000011</v>
      </c>
      <c r="I766" s="104">
        <f t="shared" si="132"/>
        <v>49999742.350000001</v>
      </c>
      <c r="J766" s="104">
        <f t="shared" si="133"/>
        <v>58913761</v>
      </c>
      <c r="K766" s="104">
        <f t="shared" si="138"/>
        <v>79800000</v>
      </c>
      <c r="L766" s="150">
        <f t="shared" si="130"/>
        <v>2.8965487826002802E-2</v>
      </c>
      <c r="M766" s="104">
        <v>0</v>
      </c>
      <c r="N766" s="104">
        <v>0</v>
      </c>
      <c r="O766" s="104">
        <v>0</v>
      </c>
      <c r="P766" s="104">
        <v>0</v>
      </c>
      <c r="Q766" s="104">
        <v>0</v>
      </c>
      <c r="R766" s="104">
        <v>0</v>
      </c>
      <c r="S766" s="104">
        <v>0</v>
      </c>
      <c r="T766" s="104">
        <v>0</v>
      </c>
      <c r="U766" s="104">
        <v>0</v>
      </c>
      <c r="V766" s="104">
        <v>0</v>
      </c>
      <c r="W766" s="104">
        <v>0</v>
      </c>
      <c r="X766" s="104">
        <v>20326323</v>
      </c>
      <c r="Y766" s="104">
        <v>712950.87</v>
      </c>
      <c r="Z766" s="104">
        <v>712950.87</v>
      </c>
      <c r="AA766" s="104">
        <v>734494.26</v>
      </c>
      <c r="AB766" s="104">
        <v>1590537.04</v>
      </c>
      <c r="AC766" s="104">
        <v>3050107.44</v>
      </c>
      <c r="AD766" s="104">
        <v>3050107.44</v>
      </c>
      <c r="AE766" s="104">
        <v>3566938.61</v>
      </c>
      <c r="AF766" s="104">
        <v>3659737.5</v>
      </c>
      <c r="AG766" s="104">
        <v>4184251.24</v>
      </c>
      <c r="AH766" s="104">
        <v>4298498.25</v>
      </c>
      <c r="AI766" s="104">
        <v>4355448.26</v>
      </c>
      <c r="AJ766" s="104">
        <v>4355448.25</v>
      </c>
      <c r="AK766" s="104">
        <v>4278226.12</v>
      </c>
      <c r="AL766" s="104">
        <v>4378877.59</v>
      </c>
      <c r="AM766" s="104">
        <v>4447926.43</v>
      </c>
      <c r="AN766" s="104">
        <v>4559602.4400000004</v>
      </c>
      <c r="AO766" s="104">
        <v>4775631.0599999996</v>
      </c>
      <c r="AP766" s="104">
        <v>4913738.13</v>
      </c>
      <c r="AQ766" s="104">
        <v>5382921.1200000001</v>
      </c>
      <c r="AR766" s="104">
        <v>5566555.0099999998</v>
      </c>
      <c r="AS766" s="104">
        <v>5711479.3799999999</v>
      </c>
      <c r="AT766" s="104">
        <v>5842082.7000000002</v>
      </c>
      <c r="AU766" s="104">
        <v>6038070.79</v>
      </c>
      <c r="AV766" s="104">
        <v>6038070.75</v>
      </c>
      <c r="AW766" s="104">
        <v>6038070.7699999996</v>
      </c>
      <c r="AX766" s="104">
        <v>6038070.7400000002</v>
      </c>
      <c r="AY766" s="104">
        <v>6038070.7999999998</v>
      </c>
      <c r="AZ766" s="104">
        <v>6334021.71</v>
      </c>
      <c r="BA766" s="104">
        <v>6334021.8200000003</v>
      </c>
      <c r="BB766" s="104">
        <v>6334021.7300000004</v>
      </c>
      <c r="BC766" s="104">
        <v>6612295.5700000003</v>
      </c>
      <c r="BD766" s="104">
        <v>6271169.21</v>
      </c>
      <c r="BE766" s="104">
        <v>6798245.1699999999</v>
      </c>
      <c r="BF766" s="104">
        <v>6798246</v>
      </c>
      <c r="BG766" s="104">
        <v>6872315</v>
      </c>
      <c r="BH766" s="104">
        <v>7085073</v>
      </c>
      <c r="BI766" s="104">
        <v>7846239</v>
      </c>
      <c r="BJ766" s="104">
        <v>7846239</v>
      </c>
      <c r="BK766" s="104">
        <v>8639379</v>
      </c>
      <c r="BL766" s="104">
        <v>7783336</v>
      </c>
      <c r="BM766" s="104">
        <v>6443766</v>
      </c>
      <c r="BN766" s="104">
        <v>6581105</v>
      </c>
      <c r="BO766" s="104">
        <v>6933248</v>
      </c>
      <c r="BP766" s="104">
        <v>6840449</v>
      </c>
      <c r="BQ766" s="104"/>
      <c r="BR766" s="104"/>
      <c r="BS766" s="104"/>
      <c r="BT766" s="104"/>
      <c r="BU766" s="24" t="s">
        <v>2007</v>
      </c>
      <c r="BV766" s="144">
        <f>SUM(BV767:BV769)</f>
        <v>6650000</v>
      </c>
      <c r="BW766" s="144">
        <f t="shared" ref="BW766:CG766" si="155">SUM(BW767:BW769)</f>
        <v>6650000</v>
      </c>
      <c r="BX766" s="144">
        <f t="shared" si="155"/>
        <v>6650000</v>
      </c>
      <c r="BY766" s="144">
        <f t="shared" si="155"/>
        <v>6650000</v>
      </c>
      <c r="BZ766" s="144">
        <f t="shared" si="155"/>
        <v>6650000</v>
      </c>
      <c r="CA766" s="144">
        <f t="shared" si="155"/>
        <v>6650000</v>
      </c>
      <c r="CB766" s="144">
        <f t="shared" si="155"/>
        <v>6650000</v>
      </c>
      <c r="CC766" s="144">
        <f t="shared" si="155"/>
        <v>6650000</v>
      </c>
      <c r="CD766" s="144">
        <f t="shared" si="155"/>
        <v>6650000</v>
      </c>
      <c r="CE766" s="144">
        <f t="shared" si="155"/>
        <v>6650000</v>
      </c>
      <c r="CF766" s="144">
        <f t="shared" si="155"/>
        <v>6650000</v>
      </c>
      <c r="CG766" s="144">
        <f t="shared" si="155"/>
        <v>6650000</v>
      </c>
    </row>
    <row r="767" spans="1:85" hidden="1" outlineLevel="3" x14ac:dyDescent="0.25">
      <c r="A767" s="105" t="s">
        <v>1734</v>
      </c>
      <c r="B767" s="105">
        <f t="shared" si="140"/>
        <v>6</v>
      </c>
      <c r="C767" s="105" t="s">
        <v>1306</v>
      </c>
      <c r="D767" s="105" t="s">
        <v>433</v>
      </c>
      <c r="E767" s="26">
        <f t="shared" si="134"/>
        <v>0</v>
      </c>
      <c r="F767" s="26">
        <f t="shared" si="135"/>
        <v>0</v>
      </c>
      <c r="G767" s="26">
        <f t="shared" si="136"/>
        <v>0</v>
      </c>
      <c r="H767" s="26">
        <f t="shared" si="137"/>
        <v>0</v>
      </c>
      <c r="I767" s="26">
        <f t="shared" si="132"/>
        <v>0</v>
      </c>
      <c r="J767" s="26">
        <f t="shared" si="133"/>
        <v>0</v>
      </c>
      <c r="K767" s="26">
        <f t="shared" si="138"/>
        <v>0</v>
      </c>
      <c r="L767" s="150"/>
      <c r="M767" s="26">
        <v>0</v>
      </c>
      <c r="N767" s="26">
        <v>0</v>
      </c>
      <c r="O767" s="26">
        <v>0</v>
      </c>
      <c r="P767" s="26">
        <v>0</v>
      </c>
      <c r="Q767" s="26">
        <v>0</v>
      </c>
      <c r="R767" s="26">
        <v>0</v>
      </c>
      <c r="S767" s="26">
        <v>0</v>
      </c>
      <c r="T767" s="26">
        <v>0</v>
      </c>
      <c r="U767" s="26">
        <v>0</v>
      </c>
      <c r="V767" s="26">
        <v>0</v>
      </c>
      <c r="W767" s="26">
        <v>0</v>
      </c>
      <c r="X767" s="26">
        <v>0</v>
      </c>
      <c r="Y767" s="26">
        <v>0</v>
      </c>
      <c r="Z767" s="26">
        <v>0</v>
      </c>
      <c r="AA767" s="26">
        <v>0</v>
      </c>
      <c r="AB767" s="26">
        <v>0</v>
      </c>
      <c r="AC767" s="26">
        <v>0</v>
      </c>
      <c r="AD767" s="26">
        <v>0</v>
      </c>
      <c r="AE767" s="26">
        <v>0</v>
      </c>
      <c r="AF767" s="26">
        <v>0</v>
      </c>
      <c r="AG767" s="26">
        <v>0</v>
      </c>
      <c r="AH767" s="26">
        <v>0</v>
      </c>
      <c r="AI767" s="26">
        <v>0</v>
      </c>
      <c r="AJ767" s="26">
        <v>0</v>
      </c>
      <c r="AK767" s="26">
        <v>0</v>
      </c>
      <c r="AL767" s="26">
        <v>0</v>
      </c>
      <c r="AM767" s="26">
        <v>0</v>
      </c>
      <c r="AN767" s="26">
        <v>0</v>
      </c>
      <c r="AO767" s="26">
        <v>0</v>
      </c>
      <c r="AP767" s="26">
        <v>0</v>
      </c>
      <c r="AQ767" s="26">
        <v>0</v>
      </c>
      <c r="AR767" s="26">
        <v>0</v>
      </c>
      <c r="AS767" s="26">
        <v>0</v>
      </c>
      <c r="AT767" s="26">
        <v>0</v>
      </c>
      <c r="AU767" s="26">
        <v>0</v>
      </c>
      <c r="AV767" s="26">
        <v>0</v>
      </c>
      <c r="AW767" s="26">
        <v>0</v>
      </c>
      <c r="AX767" s="26">
        <v>0</v>
      </c>
      <c r="AY767" s="26">
        <v>0</v>
      </c>
      <c r="AZ767" s="26">
        <v>0</v>
      </c>
      <c r="BA767" s="26">
        <v>0</v>
      </c>
      <c r="BB767" s="26">
        <v>0</v>
      </c>
      <c r="BC767" s="26">
        <v>0</v>
      </c>
      <c r="BD767" s="26">
        <v>0</v>
      </c>
      <c r="BE767" s="26">
        <v>0</v>
      </c>
      <c r="BF767" s="26">
        <v>0</v>
      </c>
      <c r="BG767" s="26">
        <v>0</v>
      </c>
      <c r="BH767" s="26">
        <v>0</v>
      </c>
      <c r="BI767" s="26">
        <v>0</v>
      </c>
      <c r="BJ767" s="26">
        <v>0</v>
      </c>
      <c r="BK767" s="26">
        <v>0</v>
      </c>
      <c r="BL767" s="26">
        <v>0</v>
      </c>
      <c r="BM767" s="26">
        <v>0</v>
      </c>
      <c r="BN767" s="26">
        <v>0</v>
      </c>
      <c r="BO767" s="26">
        <v>0</v>
      </c>
      <c r="BP767" s="26">
        <v>0</v>
      </c>
      <c r="BQ767" s="26"/>
      <c r="BR767" s="26"/>
      <c r="BS767" s="26"/>
      <c r="BT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</row>
    <row r="768" spans="1:85" hidden="1" outlineLevel="3" x14ac:dyDescent="0.25">
      <c r="A768" s="105" t="s">
        <v>1734</v>
      </c>
      <c r="B768" s="105">
        <f t="shared" si="140"/>
        <v>6</v>
      </c>
      <c r="C768" s="105" t="s">
        <v>1307</v>
      </c>
      <c r="D768" s="105" t="s">
        <v>451</v>
      </c>
      <c r="E768" s="26">
        <f t="shared" si="134"/>
        <v>4331497</v>
      </c>
      <c r="F768" s="26">
        <f t="shared" si="135"/>
        <v>3062412.5700000003</v>
      </c>
      <c r="G768" s="26">
        <f t="shared" si="136"/>
        <v>4725392.5499999989</v>
      </c>
      <c r="H768" s="26">
        <f t="shared" si="137"/>
        <v>4725393.43</v>
      </c>
      <c r="I768" s="26">
        <f t="shared" si="132"/>
        <v>3150261.7199999997</v>
      </c>
      <c r="J768" s="26">
        <f t="shared" si="133"/>
        <v>3150264</v>
      </c>
      <c r="K768" s="26">
        <f t="shared" si="138"/>
        <v>4800000</v>
      </c>
      <c r="L768" s="150">
        <f t="shared" si="130"/>
        <v>1.5788435630850806E-2</v>
      </c>
      <c r="M768" s="26">
        <v>0</v>
      </c>
      <c r="N768" s="26">
        <v>0</v>
      </c>
      <c r="O768" s="26">
        <v>0</v>
      </c>
      <c r="P768" s="26">
        <v>0</v>
      </c>
      <c r="Q768" s="26">
        <v>0</v>
      </c>
      <c r="R768" s="26">
        <v>0</v>
      </c>
      <c r="S768" s="26">
        <v>0</v>
      </c>
      <c r="T768" s="26">
        <v>0</v>
      </c>
      <c r="U768" s="26">
        <v>0</v>
      </c>
      <c r="V768" s="26">
        <v>0</v>
      </c>
      <c r="W768" s="26">
        <v>0</v>
      </c>
      <c r="X768" s="26">
        <v>4331497</v>
      </c>
      <c r="Y768" s="26">
        <v>109752.67</v>
      </c>
      <c r="Z768" s="26">
        <v>109752.67</v>
      </c>
      <c r="AA768" s="26">
        <v>131296.06</v>
      </c>
      <c r="AB768" s="26">
        <v>131296.06</v>
      </c>
      <c r="AC768" s="26">
        <v>251296.06</v>
      </c>
      <c r="AD768" s="26">
        <v>251296.06</v>
      </c>
      <c r="AE768" s="26">
        <v>251296.06</v>
      </c>
      <c r="AF768" s="26">
        <v>251296.06</v>
      </c>
      <c r="AG768" s="26">
        <v>393782.72</v>
      </c>
      <c r="AH768" s="26">
        <v>393782.72</v>
      </c>
      <c r="AI768" s="26">
        <v>393782.71</v>
      </c>
      <c r="AJ768" s="26">
        <v>393782.72</v>
      </c>
      <c r="AK768" s="26">
        <v>393782.71</v>
      </c>
      <c r="AL768" s="26">
        <v>393782.72</v>
      </c>
      <c r="AM768" s="26">
        <v>393782.7</v>
      </c>
      <c r="AN768" s="26">
        <v>393782.72</v>
      </c>
      <c r="AO768" s="26">
        <v>393782.7</v>
      </c>
      <c r="AP768" s="26">
        <v>393782.72</v>
      </c>
      <c r="AQ768" s="26">
        <v>393782.7</v>
      </c>
      <c r="AR768" s="26">
        <v>393782.72</v>
      </c>
      <c r="AS768" s="26">
        <v>393782.71</v>
      </c>
      <c r="AT768" s="26">
        <v>393782.72</v>
      </c>
      <c r="AU768" s="26">
        <v>393782.71</v>
      </c>
      <c r="AV768" s="26">
        <v>393782.72</v>
      </c>
      <c r="AW768" s="26">
        <v>393782.71</v>
      </c>
      <c r="AX768" s="26">
        <v>393782.72</v>
      </c>
      <c r="AY768" s="26">
        <v>393782.71</v>
      </c>
      <c r="AZ768" s="26">
        <v>393782.72</v>
      </c>
      <c r="BA768" s="26">
        <v>393782.71</v>
      </c>
      <c r="BB768" s="26">
        <v>393782.72</v>
      </c>
      <c r="BC768" s="26">
        <v>393782.71</v>
      </c>
      <c r="BD768" s="26">
        <v>393782.72</v>
      </c>
      <c r="BE768" s="26">
        <v>393782.71</v>
      </c>
      <c r="BF768" s="26">
        <v>393783</v>
      </c>
      <c r="BG768" s="26">
        <v>393783</v>
      </c>
      <c r="BH768" s="26">
        <v>393783</v>
      </c>
      <c r="BI768" s="26">
        <v>393783</v>
      </c>
      <c r="BJ768" s="26">
        <v>393783</v>
      </c>
      <c r="BK768" s="26">
        <v>393783</v>
      </c>
      <c r="BL768" s="26">
        <v>393783</v>
      </c>
      <c r="BM768" s="26">
        <v>393783</v>
      </c>
      <c r="BN768" s="26">
        <v>393783</v>
      </c>
      <c r="BO768" s="26">
        <v>393783</v>
      </c>
      <c r="BP768" s="26">
        <v>393783</v>
      </c>
      <c r="BQ768" s="26"/>
      <c r="BR768" s="26"/>
      <c r="BS768" s="26"/>
      <c r="BT768" s="26"/>
      <c r="BV768" s="26">
        <f>4800000/12</f>
        <v>400000</v>
      </c>
      <c r="BW768" s="26">
        <f t="shared" ref="BW768:CG768" si="156">4800000/12</f>
        <v>400000</v>
      </c>
      <c r="BX768" s="26">
        <f t="shared" si="156"/>
        <v>400000</v>
      </c>
      <c r="BY768" s="26">
        <f t="shared" si="156"/>
        <v>400000</v>
      </c>
      <c r="BZ768" s="26">
        <f t="shared" si="156"/>
        <v>400000</v>
      </c>
      <c r="CA768" s="26">
        <f t="shared" si="156"/>
        <v>400000</v>
      </c>
      <c r="CB768" s="26">
        <f t="shared" si="156"/>
        <v>400000</v>
      </c>
      <c r="CC768" s="26">
        <f t="shared" si="156"/>
        <v>400000</v>
      </c>
      <c r="CD768" s="26">
        <f t="shared" si="156"/>
        <v>400000</v>
      </c>
      <c r="CE768" s="26">
        <f t="shared" si="156"/>
        <v>400000</v>
      </c>
      <c r="CF768" s="26">
        <f t="shared" si="156"/>
        <v>400000</v>
      </c>
      <c r="CG768" s="26">
        <f t="shared" si="156"/>
        <v>400000</v>
      </c>
    </row>
    <row r="769" spans="1:85" hidden="1" outlineLevel="3" x14ac:dyDescent="0.25">
      <c r="A769" s="105" t="s">
        <v>1734</v>
      </c>
      <c r="B769" s="105">
        <f t="shared" si="140"/>
        <v>6</v>
      </c>
      <c r="C769" s="105" t="s">
        <v>1308</v>
      </c>
      <c r="D769" s="105" t="s">
        <v>1209</v>
      </c>
      <c r="E769" s="26">
        <f t="shared" si="134"/>
        <v>15994826</v>
      </c>
      <c r="F769" s="26">
        <f t="shared" si="135"/>
        <v>31209057.460000005</v>
      </c>
      <c r="G769" s="26">
        <f t="shared" si="136"/>
        <v>57207788.969999999</v>
      </c>
      <c r="H769" s="26">
        <f t="shared" si="137"/>
        <v>72828228.090000004</v>
      </c>
      <c r="I769" s="26">
        <f t="shared" si="132"/>
        <v>46849480.629999995</v>
      </c>
      <c r="J769" s="26">
        <f t="shared" si="133"/>
        <v>55763497</v>
      </c>
      <c r="K769" s="26">
        <f t="shared" si="138"/>
        <v>75000000</v>
      </c>
      <c r="L769" s="150">
        <f t="shared" si="130"/>
        <v>2.9820468889015864E-2</v>
      </c>
      <c r="M769" s="26">
        <v>0</v>
      </c>
      <c r="N769" s="26">
        <v>0</v>
      </c>
      <c r="O769" s="26">
        <v>0</v>
      </c>
      <c r="P769" s="26">
        <v>0</v>
      </c>
      <c r="Q769" s="26">
        <v>0</v>
      </c>
      <c r="R769" s="26">
        <v>0</v>
      </c>
      <c r="S769" s="26">
        <v>0</v>
      </c>
      <c r="T769" s="26">
        <v>0</v>
      </c>
      <c r="U769" s="26">
        <v>0</v>
      </c>
      <c r="V769" s="26">
        <v>0</v>
      </c>
      <c r="W769" s="26">
        <v>0</v>
      </c>
      <c r="X769" s="26">
        <v>15994826</v>
      </c>
      <c r="Y769" s="26">
        <v>603198.19999999995</v>
      </c>
      <c r="Z769" s="26">
        <v>603198.19999999995</v>
      </c>
      <c r="AA769" s="26">
        <v>603198.19999999995</v>
      </c>
      <c r="AB769" s="26">
        <v>1459240.98</v>
      </c>
      <c r="AC769" s="26">
        <v>2798811.38</v>
      </c>
      <c r="AD769" s="26">
        <v>2798811.38</v>
      </c>
      <c r="AE769" s="26">
        <v>3315642.55</v>
      </c>
      <c r="AF769" s="26">
        <v>3408441.44</v>
      </c>
      <c r="AG769" s="26">
        <v>3790468.52</v>
      </c>
      <c r="AH769" s="26">
        <v>3904715.53</v>
      </c>
      <c r="AI769" s="26">
        <v>3961665.55</v>
      </c>
      <c r="AJ769" s="26">
        <v>3961665.53</v>
      </c>
      <c r="AK769" s="26">
        <v>3884443.41</v>
      </c>
      <c r="AL769" s="26">
        <v>3985094.87</v>
      </c>
      <c r="AM769" s="26">
        <v>4054143.73</v>
      </c>
      <c r="AN769" s="26">
        <v>4165819.72</v>
      </c>
      <c r="AO769" s="26">
        <v>4381848.3600000003</v>
      </c>
      <c r="AP769" s="26">
        <v>4519955.41</v>
      </c>
      <c r="AQ769" s="26">
        <v>4989138.42</v>
      </c>
      <c r="AR769" s="26">
        <v>5172772.29</v>
      </c>
      <c r="AS769" s="26">
        <v>5317696.67</v>
      </c>
      <c r="AT769" s="26">
        <v>5448299.9800000004</v>
      </c>
      <c r="AU769" s="26">
        <v>5644288.0800000001</v>
      </c>
      <c r="AV769" s="26">
        <v>5644288.0300000003</v>
      </c>
      <c r="AW769" s="26">
        <v>5644288.0599999996</v>
      </c>
      <c r="AX769" s="26">
        <v>5644288.0199999996</v>
      </c>
      <c r="AY769" s="26">
        <v>5644288.0899999999</v>
      </c>
      <c r="AZ769" s="26">
        <v>5940238.9900000002</v>
      </c>
      <c r="BA769" s="26">
        <v>5940239.1100000003</v>
      </c>
      <c r="BB769" s="26">
        <v>5940239.0099999998</v>
      </c>
      <c r="BC769" s="26">
        <v>6218512.8600000003</v>
      </c>
      <c r="BD769" s="26">
        <v>5877386.4900000002</v>
      </c>
      <c r="BE769" s="26">
        <v>6404462.46</v>
      </c>
      <c r="BF769" s="26">
        <v>6404463</v>
      </c>
      <c r="BG769" s="26">
        <v>6478532</v>
      </c>
      <c r="BH769" s="26">
        <v>6691290</v>
      </c>
      <c r="BI769" s="26">
        <v>7452456</v>
      </c>
      <c r="BJ769" s="26">
        <v>7452456</v>
      </c>
      <c r="BK769" s="26">
        <v>8245596</v>
      </c>
      <c r="BL769" s="26">
        <v>7389553</v>
      </c>
      <c r="BM769" s="26">
        <v>6049983</v>
      </c>
      <c r="BN769" s="26">
        <v>6187322</v>
      </c>
      <c r="BO769" s="26">
        <v>6539465</v>
      </c>
      <c r="BP769" s="26">
        <v>6446666</v>
      </c>
      <c r="BQ769" s="26"/>
      <c r="BR769" s="26"/>
      <c r="BS769" s="26"/>
      <c r="BT769" s="26"/>
      <c r="BV769" s="26">
        <f t="shared" ref="BV769:CG769" si="157">75000000/12</f>
        <v>6250000</v>
      </c>
      <c r="BW769" s="26">
        <f t="shared" si="157"/>
        <v>6250000</v>
      </c>
      <c r="BX769" s="26">
        <f t="shared" si="157"/>
        <v>6250000</v>
      </c>
      <c r="BY769" s="26">
        <f t="shared" si="157"/>
        <v>6250000</v>
      </c>
      <c r="BZ769" s="26">
        <f t="shared" si="157"/>
        <v>6250000</v>
      </c>
      <c r="CA769" s="26">
        <f t="shared" si="157"/>
        <v>6250000</v>
      </c>
      <c r="CB769" s="26">
        <f t="shared" si="157"/>
        <v>6250000</v>
      </c>
      <c r="CC769" s="26">
        <f t="shared" si="157"/>
        <v>6250000</v>
      </c>
      <c r="CD769" s="26">
        <f t="shared" si="157"/>
        <v>6250000</v>
      </c>
      <c r="CE769" s="26">
        <f t="shared" si="157"/>
        <v>6250000</v>
      </c>
      <c r="CF769" s="26">
        <f t="shared" si="157"/>
        <v>6250000</v>
      </c>
      <c r="CG769" s="26">
        <f t="shared" si="157"/>
        <v>6250000</v>
      </c>
    </row>
    <row r="770" spans="1:85" hidden="1" outlineLevel="2" collapsed="1" x14ac:dyDescent="0.25">
      <c r="A770" s="103" t="s">
        <v>1733</v>
      </c>
      <c r="B770" s="103">
        <f t="shared" si="140"/>
        <v>4</v>
      </c>
      <c r="C770" s="103" t="s">
        <v>1309</v>
      </c>
      <c r="D770" s="103" t="s">
        <v>1310</v>
      </c>
      <c r="E770" s="104">
        <f t="shared" si="134"/>
        <v>101289043</v>
      </c>
      <c r="F770" s="104">
        <f t="shared" si="135"/>
        <v>68414185</v>
      </c>
      <c r="G770" s="104">
        <f t="shared" si="136"/>
        <v>85928638</v>
      </c>
      <c r="H770" s="104">
        <f t="shared" si="137"/>
        <v>99978317</v>
      </c>
      <c r="I770" s="104">
        <f t="shared" si="132"/>
        <v>65337349</v>
      </c>
      <c r="J770" s="104">
        <f t="shared" si="133"/>
        <v>73860218</v>
      </c>
      <c r="K770" s="104">
        <f t="shared" si="138"/>
        <v>99999999.999999985</v>
      </c>
      <c r="L770" s="150">
        <f t="shared" si="130"/>
        <v>2.1687702544527829E-4</v>
      </c>
      <c r="M770" s="104">
        <v>0</v>
      </c>
      <c r="N770" s="104">
        <v>0</v>
      </c>
      <c r="O770" s="104">
        <v>0</v>
      </c>
      <c r="P770" s="104">
        <v>0</v>
      </c>
      <c r="Q770" s="104">
        <v>0</v>
      </c>
      <c r="R770" s="104">
        <v>0</v>
      </c>
      <c r="S770" s="104">
        <v>0</v>
      </c>
      <c r="T770" s="104">
        <v>26818536</v>
      </c>
      <c r="U770" s="104">
        <v>0</v>
      </c>
      <c r="V770" s="104">
        <v>0</v>
      </c>
      <c r="W770" s="104">
        <v>0</v>
      </c>
      <c r="X770" s="104">
        <v>74470507</v>
      </c>
      <c r="Y770" s="104">
        <v>4209109</v>
      </c>
      <c r="Z770" s="104">
        <v>4209109</v>
      </c>
      <c r="AA770" s="104">
        <v>4720343</v>
      </c>
      <c r="AB770" s="104">
        <v>4720343</v>
      </c>
      <c r="AC770" s="104">
        <v>5281632</v>
      </c>
      <c r="AD770" s="104">
        <v>5498067</v>
      </c>
      <c r="AE770" s="104">
        <v>6838382</v>
      </c>
      <c r="AF770" s="104">
        <v>6838382</v>
      </c>
      <c r="AG770" s="104">
        <v>5843241</v>
      </c>
      <c r="AH770" s="104">
        <v>6628117</v>
      </c>
      <c r="AI770" s="104">
        <v>6782376</v>
      </c>
      <c r="AJ770" s="104">
        <v>6845084</v>
      </c>
      <c r="AK770" s="104">
        <v>6845084</v>
      </c>
      <c r="AL770" s="104">
        <v>6845078</v>
      </c>
      <c r="AM770" s="104">
        <v>6845078</v>
      </c>
      <c r="AN770" s="104">
        <v>6845078</v>
      </c>
      <c r="AO770" s="104">
        <v>7037093</v>
      </c>
      <c r="AP770" s="104">
        <v>7037093</v>
      </c>
      <c r="AQ770" s="104">
        <v>7201313</v>
      </c>
      <c r="AR770" s="104">
        <v>7315289</v>
      </c>
      <c r="AS770" s="104">
        <v>7315289</v>
      </c>
      <c r="AT770" s="104">
        <v>7315289</v>
      </c>
      <c r="AU770" s="104">
        <v>7663477</v>
      </c>
      <c r="AV770" s="104">
        <v>7663477</v>
      </c>
      <c r="AW770" s="104">
        <v>7663482</v>
      </c>
      <c r="AX770" s="104">
        <v>7663482</v>
      </c>
      <c r="AY770" s="104">
        <v>7881872</v>
      </c>
      <c r="AZ770" s="104">
        <v>7881872</v>
      </c>
      <c r="BA770" s="104">
        <v>8265915</v>
      </c>
      <c r="BB770" s="104">
        <v>8660242</v>
      </c>
      <c r="BC770" s="104">
        <v>8660242</v>
      </c>
      <c r="BD770" s="104">
        <v>8660242</v>
      </c>
      <c r="BE770" s="104">
        <v>8660242</v>
      </c>
      <c r="BF770" s="104">
        <v>8660242</v>
      </c>
      <c r="BG770" s="104">
        <v>8660242</v>
      </c>
      <c r="BH770" s="104">
        <v>8660242</v>
      </c>
      <c r="BI770" s="104">
        <v>8660242</v>
      </c>
      <c r="BJ770" s="104">
        <v>8660242</v>
      </c>
      <c r="BK770" s="104">
        <v>8860813</v>
      </c>
      <c r="BL770" s="104">
        <v>8760527</v>
      </c>
      <c r="BM770" s="104">
        <v>9250459</v>
      </c>
      <c r="BN770" s="104">
        <v>9250459</v>
      </c>
      <c r="BO770" s="104">
        <v>10208738</v>
      </c>
      <c r="BP770" s="104">
        <v>10208738</v>
      </c>
      <c r="BQ770" s="104"/>
      <c r="BR770" s="104"/>
      <c r="BS770" s="104"/>
      <c r="BT770" s="104"/>
      <c r="BU770" s="24" t="s">
        <v>2007</v>
      </c>
      <c r="BV770" s="144">
        <f>BV771+BV772</f>
        <v>8333333.333333333</v>
      </c>
      <c r="BW770" s="144">
        <f t="shared" ref="BW770:CG770" si="158">BW771+BW772</f>
        <v>8333333.333333333</v>
      </c>
      <c r="BX770" s="144">
        <f t="shared" si="158"/>
        <v>8333333.333333333</v>
      </c>
      <c r="BY770" s="144">
        <f t="shared" si="158"/>
        <v>8333333.333333333</v>
      </c>
      <c r="BZ770" s="144">
        <f t="shared" si="158"/>
        <v>8333333.333333333</v>
      </c>
      <c r="CA770" s="144">
        <f t="shared" si="158"/>
        <v>8333333.333333333</v>
      </c>
      <c r="CB770" s="144">
        <f t="shared" si="158"/>
        <v>8333333.333333333</v>
      </c>
      <c r="CC770" s="144">
        <f t="shared" si="158"/>
        <v>8333333.333333333</v>
      </c>
      <c r="CD770" s="144">
        <f t="shared" si="158"/>
        <v>8333333.333333333</v>
      </c>
      <c r="CE770" s="144">
        <f t="shared" si="158"/>
        <v>8333333.333333333</v>
      </c>
      <c r="CF770" s="144">
        <f t="shared" si="158"/>
        <v>8333333.333333333</v>
      </c>
      <c r="CG770" s="144">
        <f t="shared" si="158"/>
        <v>8333333.333333333</v>
      </c>
    </row>
    <row r="771" spans="1:85" hidden="1" outlineLevel="3" x14ac:dyDescent="0.25">
      <c r="A771" s="105" t="s">
        <v>1733</v>
      </c>
      <c r="B771" s="105">
        <f t="shared" si="140"/>
        <v>6</v>
      </c>
      <c r="C771" s="105" t="s">
        <v>1311</v>
      </c>
      <c r="D771" s="105" t="s">
        <v>482</v>
      </c>
      <c r="E771" s="26">
        <f t="shared" si="134"/>
        <v>101289043</v>
      </c>
      <c r="F771" s="26">
        <f t="shared" si="135"/>
        <v>68414185</v>
      </c>
      <c r="G771" s="26">
        <f t="shared" si="136"/>
        <v>85928638</v>
      </c>
      <c r="H771" s="26">
        <f t="shared" si="137"/>
        <v>99978317</v>
      </c>
      <c r="I771" s="26">
        <f t="shared" si="132"/>
        <v>65337349</v>
      </c>
      <c r="J771" s="26">
        <f t="shared" si="133"/>
        <v>73860218</v>
      </c>
      <c r="K771" s="26">
        <f t="shared" si="138"/>
        <v>99999999.999999985</v>
      </c>
      <c r="L771" s="150">
        <f t="shared" si="130"/>
        <v>2.1687702544527829E-4</v>
      </c>
      <c r="M771" s="26">
        <v>0</v>
      </c>
      <c r="N771" s="26">
        <v>0</v>
      </c>
      <c r="O771" s="26">
        <v>0</v>
      </c>
      <c r="P771" s="26">
        <v>0</v>
      </c>
      <c r="Q771" s="26">
        <v>0</v>
      </c>
      <c r="R771" s="26">
        <v>0</v>
      </c>
      <c r="S771" s="26">
        <v>0</v>
      </c>
      <c r="T771" s="26">
        <v>26818536</v>
      </c>
      <c r="U771" s="26">
        <v>0</v>
      </c>
      <c r="V771" s="26">
        <v>0</v>
      </c>
      <c r="W771" s="26">
        <v>0</v>
      </c>
      <c r="X771" s="26">
        <v>74470507</v>
      </c>
      <c r="Y771" s="26">
        <v>4209109</v>
      </c>
      <c r="Z771" s="26">
        <v>4209109</v>
      </c>
      <c r="AA771" s="26">
        <v>4720343</v>
      </c>
      <c r="AB771" s="26">
        <v>4720343</v>
      </c>
      <c r="AC771" s="26">
        <v>5281632</v>
      </c>
      <c r="AD771" s="26">
        <v>5498067</v>
      </c>
      <c r="AE771" s="26">
        <v>6838382</v>
      </c>
      <c r="AF771" s="26">
        <v>6838382</v>
      </c>
      <c r="AG771" s="26">
        <v>5843241</v>
      </c>
      <c r="AH771" s="26">
        <v>6628117</v>
      </c>
      <c r="AI771" s="26">
        <v>6782376</v>
      </c>
      <c r="AJ771" s="26">
        <v>6845084</v>
      </c>
      <c r="AK771" s="26">
        <v>6845084</v>
      </c>
      <c r="AL771" s="26">
        <v>6845078</v>
      </c>
      <c r="AM771" s="26">
        <v>6845078</v>
      </c>
      <c r="AN771" s="26">
        <v>6845078</v>
      </c>
      <c r="AO771" s="26">
        <v>7037093</v>
      </c>
      <c r="AP771" s="26">
        <v>7037093</v>
      </c>
      <c r="AQ771" s="26">
        <v>7201313</v>
      </c>
      <c r="AR771" s="26">
        <v>7315289</v>
      </c>
      <c r="AS771" s="26">
        <v>7315289</v>
      </c>
      <c r="AT771" s="26">
        <v>7315289</v>
      </c>
      <c r="AU771" s="26">
        <v>7663477</v>
      </c>
      <c r="AV771" s="26">
        <v>7663477</v>
      </c>
      <c r="AW771" s="26">
        <v>7663482</v>
      </c>
      <c r="AX771" s="26">
        <v>7663482</v>
      </c>
      <c r="AY771" s="26">
        <v>7881872</v>
      </c>
      <c r="AZ771" s="26">
        <v>7881872</v>
      </c>
      <c r="BA771" s="26">
        <v>8265915</v>
      </c>
      <c r="BB771" s="26">
        <v>8660242</v>
      </c>
      <c r="BC771" s="26">
        <v>8660242</v>
      </c>
      <c r="BD771" s="26">
        <v>8660242</v>
      </c>
      <c r="BE771" s="26">
        <v>8660242</v>
      </c>
      <c r="BF771" s="26">
        <v>8660242</v>
      </c>
      <c r="BG771" s="26">
        <v>8660242</v>
      </c>
      <c r="BH771" s="26">
        <v>8660242</v>
      </c>
      <c r="BI771" s="26">
        <v>8660242</v>
      </c>
      <c r="BJ771" s="26">
        <v>8660242</v>
      </c>
      <c r="BK771" s="26">
        <v>8860813</v>
      </c>
      <c r="BL771" s="26">
        <v>8760527</v>
      </c>
      <c r="BM771" s="26">
        <v>9250459</v>
      </c>
      <c r="BN771" s="26">
        <v>9250459</v>
      </c>
      <c r="BO771" s="26">
        <v>10208738</v>
      </c>
      <c r="BP771" s="26">
        <v>10208738</v>
      </c>
      <c r="BQ771" s="26"/>
      <c r="BR771" s="26"/>
      <c r="BS771" s="26"/>
      <c r="BT771" s="26"/>
      <c r="BV771" s="26">
        <f>100000000/12</f>
        <v>8333333.333333333</v>
      </c>
      <c r="BW771" s="26">
        <f t="shared" ref="BW771:CG771" si="159">100000000/12</f>
        <v>8333333.333333333</v>
      </c>
      <c r="BX771" s="26">
        <f t="shared" si="159"/>
        <v>8333333.333333333</v>
      </c>
      <c r="BY771" s="26">
        <f t="shared" si="159"/>
        <v>8333333.333333333</v>
      </c>
      <c r="BZ771" s="26">
        <f t="shared" si="159"/>
        <v>8333333.333333333</v>
      </c>
      <c r="CA771" s="26">
        <f t="shared" si="159"/>
        <v>8333333.333333333</v>
      </c>
      <c r="CB771" s="26">
        <f t="shared" si="159"/>
        <v>8333333.333333333</v>
      </c>
      <c r="CC771" s="26">
        <f t="shared" si="159"/>
        <v>8333333.333333333</v>
      </c>
      <c r="CD771" s="26">
        <f t="shared" si="159"/>
        <v>8333333.333333333</v>
      </c>
      <c r="CE771" s="26">
        <f t="shared" si="159"/>
        <v>8333333.333333333</v>
      </c>
      <c r="CF771" s="26">
        <f t="shared" si="159"/>
        <v>8333333.333333333</v>
      </c>
      <c r="CG771" s="26">
        <f t="shared" si="159"/>
        <v>8333333.333333333</v>
      </c>
    </row>
    <row r="772" spans="1:85" hidden="1" outlineLevel="3" x14ac:dyDescent="0.25">
      <c r="A772" s="105" t="s">
        <v>1733</v>
      </c>
      <c r="B772" s="105">
        <f t="shared" si="140"/>
        <v>6</v>
      </c>
      <c r="C772" s="105" t="s">
        <v>1312</v>
      </c>
      <c r="D772" s="105" t="s">
        <v>1313</v>
      </c>
      <c r="E772" s="26">
        <f t="shared" si="134"/>
        <v>0</v>
      </c>
      <c r="F772" s="26">
        <f t="shared" si="135"/>
        <v>0</v>
      </c>
      <c r="G772" s="26">
        <f t="shared" si="136"/>
        <v>0</v>
      </c>
      <c r="H772" s="26">
        <f t="shared" si="137"/>
        <v>0</v>
      </c>
      <c r="I772" s="26">
        <f t="shared" si="132"/>
        <v>0</v>
      </c>
      <c r="J772" s="26">
        <f t="shared" si="133"/>
        <v>0</v>
      </c>
      <c r="K772" s="26">
        <f t="shared" si="138"/>
        <v>0</v>
      </c>
      <c r="L772" s="150"/>
      <c r="M772" s="26">
        <v>0</v>
      </c>
      <c r="N772" s="26">
        <v>0</v>
      </c>
      <c r="O772" s="26">
        <v>0</v>
      </c>
      <c r="P772" s="26">
        <v>0</v>
      </c>
      <c r="Q772" s="26">
        <v>0</v>
      </c>
      <c r="R772" s="26">
        <v>0</v>
      </c>
      <c r="S772" s="26">
        <v>0</v>
      </c>
      <c r="T772" s="26">
        <v>0</v>
      </c>
      <c r="U772" s="26">
        <v>0</v>
      </c>
      <c r="V772" s="26">
        <v>0</v>
      </c>
      <c r="W772" s="26">
        <v>0</v>
      </c>
      <c r="X772" s="26">
        <v>0</v>
      </c>
      <c r="Y772" s="26">
        <v>0</v>
      </c>
      <c r="Z772" s="26">
        <v>0</v>
      </c>
      <c r="AA772" s="26">
        <v>0</v>
      </c>
      <c r="AB772" s="26">
        <v>0</v>
      </c>
      <c r="AC772" s="26">
        <v>0</v>
      </c>
      <c r="AD772" s="26">
        <v>0</v>
      </c>
      <c r="AE772" s="26">
        <v>0</v>
      </c>
      <c r="AF772" s="26">
        <v>0</v>
      </c>
      <c r="AG772" s="26">
        <v>0</v>
      </c>
      <c r="AH772" s="26">
        <v>0</v>
      </c>
      <c r="AI772" s="26">
        <v>0</v>
      </c>
      <c r="AJ772" s="26">
        <v>0</v>
      </c>
      <c r="AK772" s="26">
        <v>0</v>
      </c>
      <c r="AL772" s="26">
        <v>0</v>
      </c>
      <c r="AM772" s="26">
        <v>0</v>
      </c>
      <c r="AN772" s="26">
        <v>0</v>
      </c>
      <c r="AO772" s="26">
        <v>0</v>
      </c>
      <c r="AP772" s="26">
        <v>0</v>
      </c>
      <c r="AQ772" s="26">
        <v>0</v>
      </c>
      <c r="AR772" s="26">
        <v>0</v>
      </c>
      <c r="AS772" s="26">
        <v>0</v>
      </c>
      <c r="AT772" s="26">
        <v>0</v>
      </c>
      <c r="AU772" s="26">
        <v>0</v>
      </c>
      <c r="AV772" s="26">
        <v>0</v>
      </c>
      <c r="AW772" s="26">
        <v>0</v>
      </c>
      <c r="AX772" s="26">
        <v>0</v>
      </c>
      <c r="AY772" s="26">
        <v>0</v>
      </c>
      <c r="AZ772" s="26">
        <v>0</v>
      </c>
      <c r="BA772" s="26">
        <v>0</v>
      </c>
      <c r="BB772" s="26">
        <v>0</v>
      </c>
      <c r="BC772" s="26">
        <v>0</v>
      </c>
      <c r="BD772" s="26">
        <v>0</v>
      </c>
      <c r="BE772" s="26">
        <v>0</v>
      </c>
      <c r="BF772" s="26">
        <v>0</v>
      </c>
      <c r="BG772" s="26">
        <v>0</v>
      </c>
      <c r="BH772" s="26">
        <v>0</v>
      </c>
      <c r="BI772" s="26">
        <v>0</v>
      </c>
      <c r="BJ772" s="26">
        <v>0</v>
      </c>
      <c r="BK772" s="26">
        <v>0</v>
      </c>
      <c r="BL772" s="26">
        <v>0</v>
      </c>
      <c r="BM772" s="26">
        <v>0</v>
      </c>
      <c r="BN772" s="26">
        <v>0</v>
      </c>
      <c r="BO772" s="26">
        <v>0</v>
      </c>
      <c r="BP772" s="26">
        <v>0</v>
      </c>
      <c r="BQ772" s="26"/>
      <c r="BR772" s="26"/>
      <c r="BS772" s="26"/>
      <c r="BT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</row>
    <row r="773" spans="1:85" hidden="1" outlineLevel="2" collapsed="1" x14ac:dyDescent="0.25">
      <c r="A773" s="103" t="s">
        <v>1756</v>
      </c>
      <c r="B773" s="103">
        <f t="shared" si="140"/>
        <v>4</v>
      </c>
      <c r="C773" s="103" t="s">
        <v>1314</v>
      </c>
      <c r="D773" s="103" t="s">
        <v>1103</v>
      </c>
      <c r="E773" s="104">
        <f t="shared" si="134"/>
        <v>306315134</v>
      </c>
      <c r="F773" s="104">
        <f t="shared" si="135"/>
        <v>256002422</v>
      </c>
      <c r="G773" s="104">
        <f t="shared" si="136"/>
        <v>175437440</v>
      </c>
      <c r="H773" s="104">
        <f t="shared" si="137"/>
        <v>211539489</v>
      </c>
      <c r="I773" s="104">
        <f t="shared" si="132"/>
        <v>102583919</v>
      </c>
      <c r="J773" s="104">
        <f t="shared" si="133"/>
        <v>94559515</v>
      </c>
      <c r="K773" s="104">
        <f t="shared" si="138"/>
        <v>213979999.99999991</v>
      </c>
      <c r="L773" s="150">
        <f t="shared" si="130"/>
        <v>1.1536905055112005E-2</v>
      </c>
      <c r="M773" s="104">
        <v>12256260</v>
      </c>
      <c r="N773" s="104">
        <v>17113578</v>
      </c>
      <c r="O773" s="104">
        <v>29853212</v>
      </c>
      <c r="P773" s="104">
        <v>16369878</v>
      </c>
      <c r="Q773" s="104">
        <v>3219072</v>
      </c>
      <c r="R773" s="104">
        <v>27035043</v>
      </c>
      <c r="S773" s="104">
        <v>22752629</v>
      </c>
      <c r="T773" s="104">
        <v>14606802</v>
      </c>
      <c r="U773" s="104">
        <v>18839254</v>
      </c>
      <c r="V773" s="104">
        <v>18140613</v>
      </c>
      <c r="W773" s="104">
        <v>27288591</v>
      </c>
      <c r="X773" s="104">
        <v>98840202</v>
      </c>
      <c r="Y773" s="104">
        <v>29288364</v>
      </c>
      <c r="Z773" s="104">
        <v>25174089</v>
      </c>
      <c r="AA773" s="104">
        <v>12920739</v>
      </c>
      <c r="AB773" s="104">
        <v>13498324</v>
      </c>
      <c r="AC773" s="104">
        <v>17705905</v>
      </c>
      <c r="AD773" s="104">
        <v>14499723</v>
      </c>
      <c r="AE773" s="104">
        <v>53828470</v>
      </c>
      <c r="AF773" s="104">
        <v>8190739</v>
      </c>
      <c r="AG773" s="104">
        <v>18654664</v>
      </c>
      <c r="AH773" s="104">
        <v>12750445</v>
      </c>
      <c r="AI773" s="104">
        <v>36918220</v>
      </c>
      <c r="AJ773" s="104">
        <v>12572740</v>
      </c>
      <c r="AK773" s="104">
        <v>12216453</v>
      </c>
      <c r="AL773" s="104">
        <v>10579541</v>
      </c>
      <c r="AM773" s="104">
        <v>9980686</v>
      </c>
      <c r="AN773" s="104">
        <v>11173153</v>
      </c>
      <c r="AO773" s="104">
        <v>15440284</v>
      </c>
      <c r="AP773" s="104">
        <v>12208129</v>
      </c>
      <c r="AQ773" s="104">
        <v>9211479</v>
      </c>
      <c r="AR773" s="104">
        <v>11006540</v>
      </c>
      <c r="AS773" s="104">
        <v>14664204</v>
      </c>
      <c r="AT773" s="104">
        <v>17645215</v>
      </c>
      <c r="AU773" s="104">
        <v>11925077</v>
      </c>
      <c r="AV773" s="104">
        <v>39386679</v>
      </c>
      <c r="AW773" s="104">
        <v>9479839</v>
      </c>
      <c r="AX773" s="104">
        <v>9819076</v>
      </c>
      <c r="AY773" s="104">
        <v>16069283</v>
      </c>
      <c r="AZ773" s="104">
        <v>10609647</v>
      </c>
      <c r="BA773" s="104">
        <v>12995421</v>
      </c>
      <c r="BB773" s="104">
        <v>11849710</v>
      </c>
      <c r="BC773" s="104">
        <v>17693308</v>
      </c>
      <c r="BD773" s="104">
        <v>14067635</v>
      </c>
      <c r="BE773" s="104">
        <v>15943559</v>
      </c>
      <c r="BF773" s="104">
        <v>14068038</v>
      </c>
      <c r="BG773" s="104">
        <v>56386940</v>
      </c>
      <c r="BH773" s="104">
        <v>22557033</v>
      </c>
      <c r="BI773" s="104">
        <v>8423185</v>
      </c>
      <c r="BJ773" s="104">
        <v>12504435</v>
      </c>
      <c r="BK773" s="104">
        <v>11468009</v>
      </c>
      <c r="BL773" s="104">
        <v>16059852</v>
      </c>
      <c r="BM773" s="104">
        <v>7914025</v>
      </c>
      <c r="BN773" s="104">
        <v>9616986</v>
      </c>
      <c r="BO773" s="104">
        <v>10398534</v>
      </c>
      <c r="BP773" s="104">
        <v>18174489</v>
      </c>
      <c r="BQ773" s="104"/>
      <c r="BR773" s="104"/>
      <c r="BS773" s="104"/>
      <c r="BT773" s="104"/>
      <c r="BU773" s="24" t="s">
        <v>2007</v>
      </c>
      <c r="BV773" s="144">
        <f>BV774+BV775+BV776+BV777+BV778+BV779+BV785+BV786+BV787+BV788+BV789</f>
        <v>17831666.666666664</v>
      </c>
      <c r="BW773" s="144">
        <f t="shared" ref="BW773:CG773" si="160">BW774+BW775+BW776+BW777+BW778+BW779+BW785+BW786+BW787+BW788+BW789</f>
        <v>17831666.666666664</v>
      </c>
      <c r="BX773" s="144">
        <f t="shared" si="160"/>
        <v>17831666.666666664</v>
      </c>
      <c r="BY773" s="144">
        <f t="shared" si="160"/>
        <v>17831666.666666664</v>
      </c>
      <c r="BZ773" s="144">
        <f t="shared" si="160"/>
        <v>17831666.666666664</v>
      </c>
      <c r="CA773" s="144">
        <f t="shared" si="160"/>
        <v>17831666.666666664</v>
      </c>
      <c r="CB773" s="144">
        <f t="shared" si="160"/>
        <v>17831666.666666664</v>
      </c>
      <c r="CC773" s="144">
        <f t="shared" si="160"/>
        <v>17831666.666666664</v>
      </c>
      <c r="CD773" s="144">
        <f t="shared" si="160"/>
        <v>17831666.666666664</v>
      </c>
      <c r="CE773" s="144">
        <f t="shared" si="160"/>
        <v>17831666.666666664</v>
      </c>
      <c r="CF773" s="144">
        <f t="shared" si="160"/>
        <v>17831666.666666664</v>
      </c>
      <c r="CG773" s="144">
        <f t="shared" si="160"/>
        <v>17831666.666666664</v>
      </c>
    </row>
    <row r="774" spans="1:85" hidden="1" outlineLevel="3" x14ac:dyDescent="0.25">
      <c r="A774" s="106" t="s">
        <v>1756</v>
      </c>
      <c r="B774" s="106">
        <f t="shared" si="140"/>
        <v>8</v>
      </c>
      <c r="C774" s="106" t="s">
        <v>1315</v>
      </c>
      <c r="D774" s="106" t="s">
        <v>135</v>
      </c>
      <c r="E774" s="107">
        <f t="shared" si="134"/>
        <v>0</v>
      </c>
      <c r="F774" s="107">
        <f t="shared" si="135"/>
        <v>0</v>
      </c>
      <c r="G774" s="107">
        <f t="shared" si="136"/>
        <v>0</v>
      </c>
      <c r="H774" s="26">
        <f t="shared" si="137"/>
        <v>0</v>
      </c>
      <c r="I774" s="26">
        <f t="shared" si="132"/>
        <v>0</v>
      </c>
      <c r="J774" s="26">
        <f t="shared" si="133"/>
        <v>0</v>
      </c>
      <c r="K774" s="26">
        <f t="shared" si="138"/>
        <v>0</v>
      </c>
      <c r="L774" s="150"/>
      <c r="M774" s="108">
        <v>0</v>
      </c>
      <c r="N774" s="108">
        <v>0</v>
      </c>
      <c r="O774" s="108">
        <v>0</v>
      </c>
      <c r="P774" s="108">
        <v>0</v>
      </c>
      <c r="Q774" s="108">
        <v>0</v>
      </c>
      <c r="R774" s="108">
        <v>0</v>
      </c>
      <c r="S774" s="108">
        <v>0</v>
      </c>
      <c r="T774" s="108">
        <v>0</v>
      </c>
      <c r="U774" s="108">
        <v>0</v>
      </c>
      <c r="V774" s="108">
        <v>0</v>
      </c>
      <c r="W774" s="108">
        <v>0</v>
      </c>
      <c r="X774" s="108">
        <v>0</v>
      </c>
      <c r="Y774" s="108">
        <v>0</v>
      </c>
      <c r="Z774" s="108">
        <v>0</v>
      </c>
      <c r="AA774" s="108">
        <v>0</v>
      </c>
      <c r="AB774" s="108">
        <v>0</v>
      </c>
      <c r="AC774" s="108">
        <v>0</v>
      </c>
      <c r="AD774" s="108">
        <v>0</v>
      </c>
      <c r="AE774" s="108">
        <v>0</v>
      </c>
      <c r="AF774" s="108">
        <v>0</v>
      </c>
      <c r="AG774" s="108">
        <v>0</v>
      </c>
      <c r="AH774" s="108">
        <v>0</v>
      </c>
      <c r="AI774" s="108">
        <v>0</v>
      </c>
      <c r="AJ774" s="108">
        <v>0</v>
      </c>
      <c r="AK774" s="108">
        <v>0</v>
      </c>
      <c r="AL774" s="108">
        <v>0</v>
      </c>
      <c r="AM774" s="108">
        <v>0</v>
      </c>
      <c r="AN774" s="108">
        <v>0</v>
      </c>
      <c r="AO774" s="108">
        <v>0</v>
      </c>
      <c r="AP774" s="108">
        <v>0</v>
      </c>
      <c r="AQ774" s="108">
        <v>0</v>
      </c>
      <c r="AR774" s="108">
        <v>0</v>
      </c>
      <c r="AS774" s="108">
        <v>0</v>
      </c>
      <c r="AT774" s="108">
        <v>0</v>
      </c>
      <c r="AU774" s="108">
        <v>0</v>
      </c>
      <c r="AV774" s="108">
        <v>0</v>
      </c>
      <c r="AW774" s="108">
        <v>0</v>
      </c>
      <c r="AX774" s="108">
        <v>0</v>
      </c>
      <c r="AY774" s="108">
        <v>0</v>
      </c>
      <c r="AZ774" s="108">
        <v>0</v>
      </c>
      <c r="BA774" s="108">
        <v>0</v>
      </c>
      <c r="BB774" s="108">
        <v>0</v>
      </c>
      <c r="BC774" s="108">
        <v>0</v>
      </c>
      <c r="BD774" s="108">
        <v>0</v>
      </c>
      <c r="BE774" s="108">
        <v>0</v>
      </c>
      <c r="BF774" s="108">
        <v>0</v>
      </c>
      <c r="BG774" s="26">
        <v>0</v>
      </c>
      <c r="BH774" s="26">
        <v>0</v>
      </c>
      <c r="BI774" s="108">
        <v>0</v>
      </c>
      <c r="BJ774" s="26">
        <v>0</v>
      </c>
      <c r="BK774" s="26">
        <v>0</v>
      </c>
      <c r="BL774" s="26">
        <v>0</v>
      </c>
      <c r="BM774" s="26">
        <v>0</v>
      </c>
      <c r="BN774" s="26">
        <v>0</v>
      </c>
      <c r="BO774" s="26">
        <v>0</v>
      </c>
      <c r="BP774" s="26">
        <v>0</v>
      </c>
      <c r="BQ774" s="26"/>
      <c r="BR774" s="26"/>
      <c r="BS774" s="26"/>
      <c r="BT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</row>
    <row r="775" spans="1:85" hidden="1" outlineLevel="3" x14ac:dyDescent="0.25">
      <c r="A775" s="105" t="s">
        <v>1756</v>
      </c>
      <c r="B775" s="105">
        <f t="shared" si="140"/>
        <v>6</v>
      </c>
      <c r="C775" s="105" t="s">
        <v>1316</v>
      </c>
      <c r="D775" s="105" t="s">
        <v>1317</v>
      </c>
      <c r="E775" s="26">
        <f t="shared" si="134"/>
        <v>4667380</v>
      </c>
      <c r="F775" s="26">
        <f t="shared" si="135"/>
        <v>338999</v>
      </c>
      <c r="G775" s="26">
        <f t="shared" si="136"/>
        <v>369000</v>
      </c>
      <c r="H775" s="26">
        <f t="shared" si="137"/>
        <v>259498</v>
      </c>
      <c r="I775" s="26">
        <f t="shared" si="132"/>
        <v>259498</v>
      </c>
      <c r="J775" s="26">
        <f t="shared" si="133"/>
        <v>268999</v>
      </c>
      <c r="K775" s="26">
        <f t="shared" si="138"/>
        <v>280000.00000000006</v>
      </c>
      <c r="L775" s="150">
        <f t="shared" si="130"/>
        <v>7.9006389259262344E-2</v>
      </c>
      <c r="M775" s="26">
        <v>0</v>
      </c>
      <c r="N775" s="26">
        <v>78000</v>
      </c>
      <c r="O775" s="26">
        <v>630000</v>
      </c>
      <c r="P775" s="26">
        <v>0</v>
      </c>
      <c r="Q775" s="26">
        <v>0</v>
      </c>
      <c r="R775" s="26">
        <v>431000</v>
      </c>
      <c r="S775" s="26">
        <v>459000</v>
      </c>
      <c r="T775" s="26">
        <v>0</v>
      </c>
      <c r="U775" s="26">
        <v>3000000</v>
      </c>
      <c r="V775" s="26">
        <v>69380</v>
      </c>
      <c r="W775" s="26">
        <v>0</v>
      </c>
      <c r="X775" s="26">
        <v>0</v>
      </c>
      <c r="Y775" s="26">
        <v>0</v>
      </c>
      <c r="Z775" s="26">
        <v>0</v>
      </c>
      <c r="AA775" s="26">
        <v>0</v>
      </c>
      <c r="AB775" s="26">
        <v>0</v>
      </c>
      <c r="AC775" s="26">
        <v>0</v>
      </c>
      <c r="AD775" s="26">
        <v>0</v>
      </c>
      <c r="AE775" s="26">
        <v>338999</v>
      </c>
      <c r="AF775" s="26">
        <v>0</v>
      </c>
      <c r="AG775" s="26">
        <v>0</v>
      </c>
      <c r="AH775" s="26">
        <v>0</v>
      </c>
      <c r="AI775" s="26">
        <v>0</v>
      </c>
      <c r="AJ775" s="26">
        <v>0</v>
      </c>
      <c r="AK775" s="26">
        <v>0</v>
      </c>
      <c r="AL775" s="26">
        <v>0</v>
      </c>
      <c r="AM775" s="26">
        <v>0</v>
      </c>
      <c r="AN775" s="26">
        <v>0</v>
      </c>
      <c r="AO775" s="26">
        <v>0</v>
      </c>
      <c r="AP775" s="26">
        <v>0</v>
      </c>
      <c r="AQ775" s="26">
        <v>369000</v>
      </c>
      <c r="AR775" s="26">
        <v>0</v>
      </c>
      <c r="AS775" s="26">
        <v>0</v>
      </c>
      <c r="AT775" s="26">
        <v>0</v>
      </c>
      <c r="AU775" s="26">
        <v>0</v>
      </c>
      <c r="AV775" s="26">
        <v>0</v>
      </c>
      <c r="AW775" s="26">
        <v>0</v>
      </c>
      <c r="AX775" s="26">
        <v>0</v>
      </c>
      <c r="AY775" s="26">
        <v>0</v>
      </c>
      <c r="AZ775" s="26">
        <v>0</v>
      </c>
      <c r="BA775" s="26">
        <v>0</v>
      </c>
      <c r="BB775" s="26">
        <v>0</v>
      </c>
      <c r="BC775" s="26">
        <v>0</v>
      </c>
      <c r="BD775" s="26">
        <v>259498</v>
      </c>
      <c r="BE775" s="26">
        <v>0</v>
      </c>
      <c r="BF775" s="26">
        <v>0</v>
      </c>
      <c r="BG775" s="26">
        <v>0</v>
      </c>
      <c r="BH775" s="26">
        <v>0</v>
      </c>
      <c r="BI775" s="26">
        <v>0</v>
      </c>
      <c r="BJ775" s="26">
        <v>0</v>
      </c>
      <c r="BK775" s="26">
        <v>0</v>
      </c>
      <c r="BL775" s="26">
        <v>0</v>
      </c>
      <c r="BM775" s="26">
        <v>0</v>
      </c>
      <c r="BN775" s="26">
        <v>268999</v>
      </c>
      <c r="BO775" s="26">
        <v>0</v>
      </c>
      <c r="BP775" s="26">
        <v>0</v>
      </c>
      <c r="BQ775" s="26"/>
      <c r="BR775" s="26"/>
      <c r="BS775" s="26"/>
      <c r="BT775" s="26"/>
      <c r="BV775" s="26">
        <f>280000/12</f>
        <v>23333.333333333332</v>
      </c>
      <c r="BW775" s="26">
        <f t="shared" ref="BW775:CG775" si="161">280000/12</f>
        <v>23333.333333333332</v>
      </c>
      <c r="BX775" s="26">
        <f t="shared" si="161"/>
        <v>23333.333333333332</v>
      </c>
      <c r="BY775" s="26">
        <f t="shared" si="161"/>
        <v>23333.333333333332</v>
      </c>
      <c r="BZ775" s="26">
        <f t="shared" si="161"/>
        <v>23333.333333333332</v>
      </c>
      <c r="CA775" s="26">
        <f t="shared" si="161"/>
        <v>23333.333333333332</v>
      </c>
      <c r="CB775" s="26">
        <f t="shared" si="161"/>
        <v>23333.333333333332</v>
      </c>
      <c r="CC775" s="26">
        <f t="shared" si="161"/>
        <v>23333.333333333332</v>
      </c>
      <c r="CD775" s="26">
        <f t="shared" si="161"/>
        <v>23333.333333333332</v>
      </c>
      <c r="CE775" s="26">
        <f t="shared" si="161"/>
        <v>23333.333333333332</v>
      </c>
      <c r="CF775" s="26">
        <f t="shared" si="161"/>
        <v>23333.333333333332</v>
      </c>
      <c r="CG775" s="26">
        <f t="shared" si="161"/>
        <v>23333.333333333332</v>
      </c>
    </row>
    <row r="776" spans="1:85" hidden="1" outlineLevel="3" x14ac:dyDescent="0.25">
      <c r="A776" s="105" t="s">
        <v>1756</v>
      </c>
      <c r="B776" s="105">
        <f t="shared" si="140"/>
        <v>6</v>
      </c>
      <c r="C776" s="105" t="s">
        <v>1318</v>
      </c>
      <c r="D776" s="105" t="s">
        <v>1319</v>
      </c>
      <c r="E776" s="26">
        <f t="shared" si="134"/>
        <v>4264866</v>
      </c>
      <c r="F776" s="26">
        <f t="shared" si="135"/>
        <v>312928</v>
      </c>
      <c r="G776" s="26">
        <f t="shared" si="136"/>
        <v>0</v>
      </c>
      <c r="H776" s="26">
        <f t="shared" si="137"/>
        <v>400000</v>
      </c>
      <c r="I776" s="26">
        <f t="shared" si="132"/>
        <v>400000</v>
      </c>
      <c r="J776" s="26">
        <f t="shared" si="133"/>
        <v>0</v>
      </c>
      <c r="K776" s="26">
        <f t="shared" si="138"/>
        <v>399999.99999999994</v>
      </c>
      <c r="L776" s="150">
        <f t="shared" si="130"/>
        <v>-1.4551915228366853E-16</v>
      </c>
      <c r="M776" s="26">
        <v>187317</v>
      </c>
      <c r="N776" s="26">
        <v>644000</v>
      </c>
      <c r="O776" s="26">
        <v>566220</v>
      </c>
      <c r="P776" s="26">
        <v>593813</v>
      </c>
      <c r="Q776" s="26">
        <v>124214</v>
      </c>
      <c r="R776" s="26">
        <v>697755</v>
      </c>
      <c r="S776" s="26">
        <v>794463</v>
      </c>
      <c r="T776" s="26">
        <v>583401</v>
      </c>
      <c r="U776" s="26">
        <v>0</v>
      </c>
      <c r="V776" s="26">
        <v>73683</v>
      </c>
      <c r="W776" s="26">
        <v>0</v>
      </c>
      <c r="X776" s="26">
        <v>0</v>
      </c>
      <c r="Y776" s="26">
        <v>102928</v>
      </c>
      <c r="Z776" s="26">
        <v>0</v>
      </c>
      <c r="AA776" s="26">
        <v>0</v>
      </c>
      <c r="AB776" s="26">
        <v>0</v>
      </c>
      <c r="AC776" s="26">
        <v>0</v>
      </c>
      <c r="AD776" s="26">
        <v>0</v>
      </c>
      <c r="AE776" s="26">
        <v>0</v>
      </c>
      <c r="AF776" s="26">
        <v>0</v>
      </c>
      <c r="AG776" s="26">
        <v>0</v>
      </c>
      <c r="AH776" s="26">
        <v>210000</v>
      </c>
      <c r="AI776" s="26">
        <v>0</v>
      </c>
      <c r="AJ776" s="26">
        <v>0</v>
      </c>
      <c r="AK776" s="26">
        <v>0</v>
      </c>
      <c r="AL776" s="26">
        <v>0</v>
      </c>
      <c r="AM776" s="26">
        <v>0</v>
      </c>
      <c r="AN776" s="26">
        <v>0</v>
      </c>
      <c r="AO776" s="26">
        <v>0</v>
      </c>
      <c r="AP776" s="26">
        <v>0</v>
      </c>
      <c r="AQ776" s="26">
        <v>0</v>
      </c>
      <c r="AR776" s="26">
        <v>0</v>
      </c>
      <c r="AS776" s="26">
        <v>0</v>
      </c>
      <c r="AT776" s="26">
        <v>0</v>
      </c>
      <c r="AU776" s="26">
        <v>0</v>
      </c>
      <c r="AV776" s="26">
        <v>0</v>
      </c>
      <c r="AW776" s="26">
        <v>0</v>
      </c>
      <c r="AX776" s="26">
        <v>0</v>
      </c>
      <c r="AY776" s="26">
        <v>400000</v>
      </c>
      <c r="AZ776" s="26">
        <v>0</v>
      </c>
      <c r="BA776" s="26">
        <v>0</v>
      </c>
      <c r="BB776" s="26">
        <v>0</v>
      </c>
      <c r="BC776" s="26">
        <v>0</v>
      </c>
      <c r="BD776" s="26">
        <v>0</v>
      </c>
      <c r="BE776" s="26">
        <v>0</v>
      </c>
      <c r="BF776" s="26">
        <v>0</v>
      </c>
      <c r="BG776" s="26">
        <v>0</v>
      </c>
      <c r="BH776" s="26">
        <v>0</v>
      </c>
      <c r="BI776" s="26">
        <v>0</v>
      </c>
      <c r="BJ776" s="26">
        <v>0</v>
      </c>
      <c r="BK776" s="26">
        <v>0</v>
      </c>
      <c r="BL776" s="26">
        <v>0</v>
      </c>
      <c r="BM776" s="26">
        <v>0</v>
      </c>
      <c r="BN776" s="26">
        <v>0</v>
      </c>
      <c r="BO776" s="26">
        <v>0</v>
      </c>
      <c r="BP776" s="26">
        <v>0</v>
      </c>
      <c r="BQ776" s="26"/>
      <c r="BR776" s="26"/>
      <c r="BS776" s="26"/>
      <c r="BT776" s="26"/>
      <c r="BV776" s="26">
        <f>400000/12</f>
        <v>33333.333333333336</v>
      </c>
      <c r="BW776" s="26">
        <f t="shared" ref="BW776:CG776" si="162">400000/12</f>
        <v>33333.333333333336</v>
      </c>
      <c r="BX776" s="26">
        <f t="shared" si="162"/>
        <v>33333.333333333336</v>
      </c>
      <c r="BY776" s="26">
        <f t="shared" si="162"/>
        <v>33333.333333333336</v>
      </c>
      <c r="BZ776" s="26">
        <f t="shared" si="162"/>
        <v>33333.333333333336</v>
      </c>
      <c r="CA776" s="26">
        <f t="shared" si="162"/>
        <v>33333.333333333336</v>
      </c>
      <c r="CB776" s="26">
        <f t="shared" si="162"/>
        <v>33333.333333333336</v>
      </c>
      <c r="CC776" s="26">
        <f t="shared" si="162"/>
        <v>33333.333333333336</v>
      </c>
      <c r="CD776" s="26">
        <f t="shared" si="162"/>
        <v>33333.333333333336</v>
      </c>
      <c r="CE776" s="26">
        <f t="shared" si="162"/>
        <v>33333.333333333336</v>
      </c>
      <c r="CF776" s="26">
        <f t="shared" si="162"/>
        <v>33333.333333333336</v>
      </c>
      <c r="CG776" s="26">
        <f t="shared" si="162"/>
        <v>33333.333333333336</v>
      </c>
    </row>
    <row r="777" spans="1:85" hidden="1" outlineLevel="3" x14ac:dyDescent="0.25">
      <c r="A777" s="105" t="s">
        <v>1756</v>
      </c>
      <c r="B777" s="105">
        <f t="shared" si="140"/>
        <v>6</v>
      </c>
      <c r="C777" s="105" t="s">
        <v>1320</v>
      </c>
      <c r="D777" s="105" t="s">
        <v>1321</v>
      </c>
      <c r="E777" s="26">
        <f t="shared" si="134"/>
        <v>610143</v>
      </c>
      <c r="F777" s="26">
        <f t="shared" si="135"/>
        <v>0</v>
      </c>
      <c r="G777" s="26">
        <f t="shared" si="136"/>
        <v>0</v>
      </c>
      <c r="H777" s="26">
        <f t="shared" si="137"/>
        <v>0</v>
      </c>
      <c r="I777" s="26">
        <f t="shared" si="132"/>
        <v>0</v>
      </c>
      <c r="J777" s="26">
        <f t="shared" si="133"/>
        <v>0</v>
      </c>
      <c r="K777" s="26">
        <f t="shared" si="138"/>
        <v>0</v>
      </c>
      <c r="L777" s="150"/>
      <c r="M777" s="26">
        <v>610143</v>
      </c>
      <c r="N777" s="26">
        <v>0</v>
      </c>
      <c r="O777" s="26">
        <v>0</v>
      </c>
      <c r="P777" s="26">
        <v>0</v>
      </c>
      <c r="Q777" s="26">
        <v>0</v>
      </c>
      <c r="R777" s="26">
        <v>0</v>
      </c>
      <c r="S777" s="26">
        <v>0</v>
      </c>
      <c r="T777" s="26">
        <v>0</v>
      </c>
      <c r="U777" s="26">
        <v>0</v>
      </c>
      <c r="V777" s="26">
        <v>0</v>
      </c>
      <c r="W777" s="26">
        <v>0</v>
      </c>
      <c r="X777" s="26">
        <v>0</v>
      </c>
      <c r="Y777" s="26">
        <v>0</v>
      </c>
      <c r="Z777" s="26">
        <v>0</v>
      </c>
      <c r="AA777" s="26">
        <v>0</v>
      </c>
      <c r="AB777" s="26">
        <v>0</v>
      </c>
      <c r="AC777" s="26">
        <v>0</v>
      </c>
      <c r="AD777" s="26">
        <v>0</v>
      </c>
      <c r="AE777" s="26">
        <v>0</v>
      </c>
      <c r="AF777" s="26">
        <v>0</v>
      </c>
      <c r="AG777" s="26">
        <v>0</v>
      </c>
      <c r="AH777" s="26">
        <v>0</v>
      </c>
      <c r="AI777" s="26">
        <v>0</v>
      </c>
      <c r="AJ777" s="26">
        <v>0</v>
      </c>
      <c r="AK777" s="26">
        <v>0</v>
      </c>
      <c r="AL777" s="26">
        <v>0</v>
      </c>
      <c r="AM777" s="26">
        <v>0</v>
      </c>
      <c r="AN777" s="26">
        <v>0</v>
      </c>
      <c r="AO777" s="26">
        <v>0</v>
      </c>
      <c r="AP777" s="26">
        <v>0</v>
      </c>
      <c r="AQ777" s="26">
        <v>0</v>
      </c>
      <c r="AR777" s="26">
        <v>0</v>
      </c>
      <c r="AS777" s="26">
        <v>0</v>
      </c>
      <c r="AT777" s="26">
        <v>0</v>
      </c>
      <c r="AU777" s="26">
        <v>0</v>
      </c>
      <c r="AV777" s="26">
        <v>0</v>
      </c>
      <c r="AW777" s="26">
        <v>0</v>
      </c>
      <c r="AX777" s="26">
        <v>0</v>
      </c>
      <c r="AY777" s="26">
        <v>0</v>
      </c>
      <c r="AZ777" s="26">
        <v>0</v>
      </c>
      <c r="BA777" s="26">
        <v>0</v>
      </c>
      <c r="BB777" s="26">
        <v>0</v>
      </c>
      <c r="BC777" s="26">
        <v>0</v>
      </c>
      <c r="BD777" s="26">
        <v>0</v>
      </c>
      <c r="BE777" s="26">
        <v>0</v>
      </c>
      <c r="BF777" s="26">
        <v>0</v>
      </c>
      <c r="BG777" s="26">
        <v>0</v>
      </c>
      <c r="BH777" s="26">
        <v>0</v>
      </c>
      <c r="BI777" s="26">
        <v>0</v>
      </c>
      <c r="BJ777" s="26">
        <v>0</v>
      </c>
      <c r="BK777" s="26">
        <v>0</v>
      </c>
      <c r="BL777" s="26">
        <v>0</v>
      </c>
      <c r="BM777" s="26">
        <v>0</v>
      </c>
      <c r="BN777" s="26">
        <v>0</v>
      </c>
      <c r="BO777" s="26">
        <v>0</v>
      </c>
      <c r="BP777" s="26">
        <v>0</v>
      </c>
      <c r="BQ777" s="26"/>
      <c r="BR777" s="26"/>
      <c r="BS777" s="26"/>
      <c r="BT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</row>
    <row r="778" spans="1:85" hidden="1" outlineLevel="3" x14ac:dyDescent="0.25">
      <c r="A778" s="105" t="s">
        <v>1756</v>
      </c>
      <c r="B778" s="105">
        <f t="shared" si="140"/>
        <v>6</v>
      </c>
      <c r="C778" s="105" t="s">
        <v>1322</v>
      </c>
      <c r="D778" s="105" t="s">
        <v>1323</v>
      </c>
      <c r="E778" s="26">
        <f t="shared" si="134"/>
        <v>105250277</v>
      </c>
      <c r="F778" s="26">
        <f t="shared" si="135"/>
        <v>39555070</v>
      </c>
      <c r="G778" s="26">
        <f t="shared" si="136"/>
        <v>20520127</v>
      </c>
      <c r="H778" s="26">
        <f t="shared" si="137"/>
        <v>26376801</v>
      </c>
      <c r="I778" s="26">
        <f t="shared" si="132"/>
        <v>15572036</v>
      </c>
      <c r="J778" s="26">
        <f t="shared" si="133"/>
        <v>17942990</v>
      </c>
      <c r="K778" s="26">
        <f t="shared" si="138"/>
        <v>27000000</v>
      </c>
      <c r="L778" s="150">
        <f t="shared" si="130"/>
        <v>2.3626784764384429E-2</v>
      </c>
      <c r="M778" s="26">
        <v>5216400</v>
      </c>
      <c r="N778" s="26">
        <v>7420490</v>
      </c>
      <c r="O778" s="26">
        <v>6781362</v>
      </c>
      <c r="P778" s="26">
        <v>7107318</v>
      </c>
      <c r="Q778" s="26">
        <v>4268885</v>
      </c>
      <c r="R778" s="26">
        <v>17283769</v>
      </c>
      <c r="S778" s="26">
        <v>6640059</v>
      </c>
      <c r="T778" s="26">
        <v>7454868</v>
      </c>
      <c r="U778" s="26">
        <v>7882719</v>
      </c>
      <c r="V778" s="26">
        <v>5309031</v>
      </c>
      <c r="W778" s="26">
        <v>6919827</v>
      </c>
      <c r="X778" s="26">
        <v>22965549</v>
      </c>
      <c r="Y778" s="26">
        <v>3126871</v>
      </c>
      <c r="Z778" s="26">
        <v>3629462</v>
      </c>
      <c r="AA778" s="26">
        <v>4105236</v>
      </c>
      <c r="AB778" s="26">
        <v>4211643</v>
      </c>
      <c r="AC778" s="26">
        <v>4378654</v>
      </c>
      <c r="AD778" s="26">
        <v>4605044</v>
      </c>
      <c r="AE778" s="26">
        <v>3283409</v>
      </c>
      <c r="AF778" s="26">
        <v>1899616</v>
      </c>
      <c r="AG778" s="26">
        <v>1131593</v>
      </c>
      <c r="AH778" s="26">
        <v>4294228</v>
      </c>
      <c r="AI778" s="26">
        <v>2318709</v>
      </c>
      <c r="AJ778" s="26">
        <v>2570605</v>
      </c>
      <c r="AK778" s="26">
        <v>2140599</v>
      </c>
      <c r="AL778" s="26">
        <v>2124707</v>
      </c>
      <c r="AM778" s="26">
        <v>1917206</v>
      </c>
      <c r="AN778" s="26">
        <v>1101842</v>
      </c>
      <c r="AO778" s="26">
        <v>2138024</v>
      </c>
      <c r="AP778" s="26">
        <v>2109301</v>
      </c>
      <c r="AQ778" s="26">
        <v>1347883</v>
      </c>
      <c r="AR778" s="26">
        <v>1837852</v>
      </c>
      <c r="AS778" s="26">
        <v>1807012</v>
      </c>
      <c r="AT778" s="26">
        <v>1619278</v>
      </c>
      <c r="AU778" s="26">
        <v>1999182</v>
      </c>
      <c r="AV778" s="26">
        <v>377241</v>
      </c>
      <c r="AW778" s="26">
        <v>803836</v>
      </c>
      <c r="AX778" s="26">
        <v>1696272</v>
      </c>
      <c r="AY778" s="26">
        <v>2428659</v>
      </c>
      <c r="AZ778" s="26">
        <v>2065842</v>
      </c>
      <c r="BA778" s="26">
        <v>1805766</v>
      </c>
      <c r="BB778" s="26">
        <v>2328791</v>
      </c>
      <c r="BC778" s="26">
        <v>2338210</v>
      </c>
      <c r="BD778" s="26">
        <v>2104660</v>
      </c>
      <c r="BE778" s="26">
        <v>2076480</v>
      </c>
      <c r="BF778" s="26">
        <v>3291797</v>
      </c>
      <c r="BG778" s="26">
        <v>2320651</v>
      </c>
      <c r="BH778" s="26">
        <v>3115837</v>
      </c>
      <c r="BI778" s="26">
        <v>85600</v>
      </c>
      <c r="BJ778" s="26">
        <v>2512001</v>
      </c>
      <c r="BK778" s="26">
        <v>2369883</v>
      </c>
      <c r="BL778" s="26">
        <v>2265141</v>
      </c>
      <c r="BM778" s="26">
        <v>2194152</v>
      </c>
      <c r="BN778" s="26">
        <v>2398191</v>
      </c>
      <c r="BO778" s="26">
        <v>2336299</v>
      </c>
      <c r="BP778" s="26">
        <v>3781723</v>
      </c>
      <c r="BQ778" s="26"/>
      <c r="BR778" s="26"/>
      <c r="BS778" s="26"/>
      <c r="BT778" s="26"/>
      <c r="BU778" s="24" t="s">
        <v>2007</v>
      </c>
      <c r="BV778" s="26">
        <f>27000000/12</f>
        <v>2250000</v>
      </c>
      <c r="BW778" s="26">
        <f t="shared" ref="BW778:CG778" si="163">27000000/12</f>
        <v>2250000</v>
      </c>
      <c r="BX778" s="26">
        <f t="shared" si="163"/>
        <v>2250000</v>
      </c>
      <c r="BY778" s="26">
        <f t="shared" si="163"/>
        <v>2250000</v>
      </c>
      <c r="BZ778" s="26">
        <f t="shared" si="163"/>
        <v>2250000</v>
      </c>
      <c r="CA778" s="26">
        <f t="shared" si="163"/>
        <v>2250000</v>
      </c>
      <c r="CB778" s="26">
        <f t="shared" si="163"/>
        <v>2250000</v>
      </c>
      <c r="CC778" s="26">
        <f t="shared" si="163"/>
        <v>2250000</v>
      </c>
      <c r="CD778" s="26">
        <f t="shared" si="163"/>
        <v>2250000</v>
      </c>
      <c r="CE778" s="26">
        <f t="shared" si="163"/>
        <v>2250000</v>
      </c>
      <c r="CF778" s="26">
        <f t="shared" si="163"/>
        <v>2250000</v>
      </c>
      <c r="CG778" s="26">
        <f t="shared" si="163"/>
        <v>2250000</v>
      </c>
    </row>
    <row r="779" spans="1:85" hidden="1" outlineLevel="3" x14ac:dyDescent="0.25">
      <c r="A779" s="105" t="s">
        <v>1756</v>
      </c>
      <c r="B779" s="105">
        <f t="shared" si="140"/>
        <v>6</v>
      </c>
      <c r="C779" s="105" t="s">
        <v>1324</v>
      </c>
      <c r="D779" s="105" t="s">
        <v>1325</v>
      </c>
      <c r="E779" s="26">
        <f t="shared" si="134"/>
        <v>158421397</v>
      </c>
      <c r="F779" s="26">
        <f t="shared" si="135"/>
        <v>146333776</v>
      </c>
      <c r="G779" s="26">
        <f t="shared" si="136"/>
        <v>68988909</v>
      </c>
      <c r="H779" s="26">
        <f t="shared" si="137"/>
        <v>119123431</v>
      </c>
      <c r="I779" s="26">
        <f t="shared" si="132"/>
        <v>51319840</v>
      </c>
      <c r="J779" s="26">
        <f t="shared" si="133"/>
        <v>48198054</v>
      </c>
      <c r="K779" s="26">
        <f t="shared" si="138"/>
        <v>120000000</v>
      </c>
      <c r="L779" s="150">
        <f t="shared" si="130"/>
        <v>7.3584935611869674E-3</v>
      </c>
      <c r="M779" s="26">
        <v>4577737</v>
      </c>
      <c r="N779" s="26">
        <v>6835918</v>
      </c>
      <c r="O779" s="26">
        <v>19835997</v>
      </c>
      <c r="P779" s="26">
        <v>6713267</v>
      </c>
      <c r="Q779" s="26">
        <v>-3748939</v>
      </c>
      <c r="R779" s="26">
        <v>5967960</v>
      </c>
      <c r="S779" s="26">
        <v>12006353</v>
      </c>
      <c r="T779" s="26">
        <v>4102044</v>
      </c>
      <c r="U779" s="26">
        <v>5637285</v>
      </c>
      <c r="V779" s="26">
        <v>10634039</v>
      </c>
      <c r="W779" s="26">
        <v>13342298</v>
      </c>
      <c r="X779" s="26">
        <v>72517438</v>
      </c>
      <c r="Y779" s="26">
        <v>5405158</v>
      </c>
      <c r="Z779" s="26">
        <v>19468717</v>
      </c>
      <c r="AA779" s="26">
        <v>6926203</v>
      </c>
      <c r="AB779" s="26">
        <v>7126894</v>
      </c>
      <c r="AC779" s="26">
        <v>11327004</v>
      </c>
      <c r="AD779" s="26">
        <v>7035463</v>
      </c>
      <c r="AE779" s="26">
        <v>46655594</v>
      </c>
      <c r="AF779" s="26">
        <v>2584738</v>
      </c>
      <c r="AG779" s="26">
        <v>11858405</v>
      </c>
      <c r="AH779" s="26">
        <v>4018763</v>
      </c>
      <c r="AI779" s="26">
        <v>6753127</v>
      </c>
      <c r="AJ779" s="26">
        <v>17173710</v>
      </c>
      <c r="AK779" s="26">
        <v>7995273</v>
      </c>
      <c r="AL779" s="26">
        <v>5244234</v>
      </c>
      <c r="AM779" s="26">
        <v>4119732</v>
      </c>
      <c r="AN779" s="26">
        <v>5965215</v>
      </c>
      <c r="AO779" s="26">
        <v>8505560</v>
      </c>
      <c r="AP779" s="26">
        <v>5597587</v>
      </c>
      <c r="AQ779" s="26">
        <v>4735396</v>
      </c>
      <c r="AR779" s="26">
        <v>5839460</v>
      </c>
      <c r="AS779" s="26">
        <v>7581171</v>
      </c>
      <c r="AT779" s="26">
        <v>4344670</v>
      </c>
      <c r="AU779" s="26">
        <v>3622445</v>
      </c>
      <c r="AV779" s="26">
        <v>5438166</v>
      </c>
      <c r="AW779" s="26">
        <v>5954005</v>
      </c>
      <c r="AX779" s="26">
        <v>2728755</v>
      </c>
      <c r="AY779" s="26">
        <v>7825122</v>
      </c>
      <c r="AZ779" s="26">
        <v>4241682</v>
      </c>
      <c r="BA779" s="26">
        <v>5577996</v>
      </c>
      <c r="BB779" s="26">
        <v>5766236</v>
      </c>
      <c r="BC779" s="26">
        <v>11572500</v>
      </c>
      <c r="BD779" s="26">
        <v>7653544</v>
      </c>
      <c r="BE779" s="26">
        <v>7173649</v>
      </c>
      <c r="BF779" s="26">
        <v>7084231</v>
      </c>
      <c r="BG779" s="26">
        <v>47401709</v>
      </c>
      <c r="BH779" s="26">
        <v>6144002</v>
      </c>
      <c r="BI779" s="26">
        <v>6345323</v>
      </c>
      <c r="BJ779" s="26">
        <v>5086313</v>
      </c>
      <c r="BK779" s="26">
        <v>6390606</v>
      </c>
      <c r="BL779" s="26">
        <v>9839420</v>
      </c>
      <c r="BM779" s="26">
        <v>2761181</v>
      </c>
      <c r="BN779" s="26">
        <v>3572582</v>
      </c>
      <c r="BO779" s="26">
        <v>5649734</v>
      </c>
      <c r="BP779" s="26">
        <v>8552895</v>
      </c>
      <c r="BQ779" s="26"/>
      <c r="BR779" s="26"/>
      <c r="BS779" s="26"/>
      <c r="BT779" s="26"/>
      <c r="BU779" s="24" t="s">
        <v>2007</v>
      </c>
      <c r="BV779" s="26">
        <f>120000000/12</f>
        <v>10000000</v>
      </c>
      <c r="BW779" s="26">
        <f t="shared" ref="BW779:CG779" si="164">120000000/12</f>
        <v>10000000</v>
      </c>
      <c r="BX779" s="26">
        <f t="shared" si="164"/>
        <v>10000000</v>
      </c>
      <c r="BY779" s="26">
        <f t="shared" si="164"/>
        <v>10000000</v>
      </c>
      <c r="BZ779" s="26">
        <f t="shared" si="164"/>
        <v>10000000</v>
      </c>
      <c r="CA779" s="26">
        <f t="shared" si="164"/>
        <v>10000000</v>
      </c>
      <c r="CB779" s="26">
        <f t="shared" si="164"/>
        <v>10000000</v>
      </c>
      <c r="CC779" s="26">
        <f t="shared" si="164"/>
        <v>10000000</v>
      </c>
      <c r="CD779" s="26">
        <f t="shared" si="164"/>
        <v>10000000</v>
      </c>
      <c r="CE779" s="26">
        <f t="shared" si="164"/>
        <v>10000000</v>
      </c>
      <c r="CF779" s="26">
        <f t="shared" si="164"/>
        <v>10000000</v>
      </c>
      <c r="CG779" s="26">
        <f t="shared" si="164"/>
        <v>10000000</v>
      </c>
    </row>
    <row r="780" spans="1:85" hidden="1" outlineLevel="3" x14ac:dyDescent="0.25">
      <c r="A780" s="106" t="s">
        <v>1756</v>
      </c>
      <c r="B780" s="106">
        <f t="shared" si="140"/>
        <v>8</v>
      </c>
      <c r="C780" s="106" t="s">
        <v>1326</v>
      </c>
      <c r="D780" s="116" t="s">
        <v>1327</v>
      </c>
      <c r="E780" s="107">
        <f t="shared" si="134"/>
        <v>551543</v>
      </c>
      <c r="F780" s="107">
        <f t="shared" si="135"/>
        <v>2971921</v>
      </c>
      <c r="G780" s="107">
        <f t="shared" si="136"/>
        <v>0</v>
      </c>
      <c r="H780" s="107">
        <f t="shared" si="137"/>
        <v>0</v>
      </c>
      <c r="I780" s="107">
        <f t="shared" si="132"/>
        <v>0</v>
      </c>
      <c r="J780" s="107">
        <f t="shared" si="133"/>
        <v>3408725</v>
      </c>
      <c r="K780" s="107">
        <f t="shared" si="138"/>
        <v>0</v>
      </c>
      <c r="L780" s="150"/>
      <c r="M780" s="108">
        <v>11700</v>
      </c>
      <c r="N780" s="108">
        <v>116000</v>
      </c>
      <c r="O780" s="108">
        <v>0</v>
      </c>
      <c r="P780" s="108">
        <v>3957</v>
      </c>
      <c r="Q780" s="108">
        <v>0</v>
      </c>
      <c r="R780" s="108">
        <v>0</v>
      </c>
      <c r="S780" s="108">
        <v>9900</v>
      </c>
      <c r="T780" s="108">
        <v>0</v>
      </c>
      <c r="U780" s="108">
        <v>0</v>
      </c>
      <c r="V780" s="108">
        <v>0</v>
      </c>
      <c r="W780" s="108">
        <v>32745</v>
      </c>
      <c r="X780" s="108">
        <v>377241</v>
      </c>
      <c r="Y780" s="108">
        <v>434483</v>
      </c>
      <c r="Z780" s="108">
        <v>2517603</v>
      </c>
      <c r="AA780" s="108">
        <v>0</v>
      </c>
      <c r="AB780" s="108">
        <v>0</v>
      </c>
      <c r="AC780" s="108">
        <v>0</v>
      </c>
      <c r="AD780" s="108">
        <v>0</v>
      </c>
      <c r="AE780" s="108">
        <v>0</v>
      </c>
      <c r="AF780" s="108">
        <v>0</v>
      </c>
      <c r="AG780" s="108">
        <v>13448</v>
      </c>
      <c r="AH780" s="108">
        <v>0</v>
      </c>
      <c r="AI780" s="108">
        <v>0</v>
      </c>
      <c r="AJ780" s="108">
        <v>6387</v>
      </c>
      <c r="AK780" s="108">
        <v>0</v>
      </c>
      <c r="AL780" s="108">
        <v>0</v>
      </c>
      <c r="AM780" s="108">
        <v>0</v>
      </c>
      <c r="AN780" s="108">
        <v>0</v>
      </c>
      <c r="AO780" s="108">
        <v>0</v>
      </c>
      <c r="AP780" s="108">
        <v>0</v>
      </c>
      <c r="AQ780" s="108">
        <v>0</v>
      </c>
      <c r="AR780" s="108">
        <v>0</v>
      </c>
      <c r="AS780" s="108">
        <v>0</v>
      </c>
      <c r="AT780" s="108">
        <v>0</v>
      </c>
      <c r="AU780" s="108">
        <v>0</v>
      </c>
      <c r="AV780" s="108">
        <v>0</v>
      </c>
      <c r="AW780" s="108">
        <v>0</v>
      </c>
      <c r="AX780" s="108">
        <v>0</v>
      </c>
      <c r="AY780" s="108">
        <v>0</v>
      </c>
      <c r="AZ780" s="108">
        <v>0</v>
      </c>
      <c r="BA780" s="108">
        <v>0</v>
      </c>
      <c r="BB780" s="108">
        <v>0</v>
      </c>
      <c r="BC780" s="108">
        <v>0</v>
      </c>
      <c r="BD780" s="108">
        <v>0</v>
      </c>
      <c r="BE780" s="108">
        <v>0</v>
      </c>
      <c r="BF780" s="108">
        <v>0</v>
      </c>
      <c r="BG780" s="108">
        <v>0</v>
      </c>
      <c r="BH780" s="108">
        <v>0</v>
      </c>
      <c r="BI780" s="108">
        <v>0</v>
      </c>
      <c r="BJ780" s="108">
        <v>0</v>
      </c>
      <c r="BK780" s="108">
        <v>0</v>
      </c>
      <c r="BL780" s="108">
        <v>280000</v>
      </c>
      <c r="BM780" s="108">
        <v>1200</v>
      </c>
      <c r="BN780" s="108">
        <v>64500</v>
      </c>
      <c r="BO780" s="26">
        <v>0</v>
      </c>
      <c r="BP780" s="26">
        <v>3063025</v>
      </c>
      <c r="BQ780" s="26"/>
      <c r="BR780" s="26"/>
      <c r="BS780" s="26"/>
      <c r="BT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</row>
    <row r="781" spans="1:85" hidden="1" outlineLevel="3" x14ac:dyDescent="0.25">
      <c r="A781" s="106" t="s">
        <v>1756</v>
      </c>
      <c r="B781" s="106">
        <f t="shared" si="140"/>
        <v>8</v>
      </c>
      <c r="C781" s="106" t="s">
        <v>1328</v>
      </c>
      <c r="D781" s="116" t="s">
        <v>1329</v>
      </c>
      <c r="E781" s="107">
        <f t="shared" si="134"/>
        <v>32889973</v>
      </c>
      <c r="F781" s="107">
        <f t="shared" si="135"/>
        <v>38972775</v>
      </c>
      <c r="G781" s="107">
        <f t="shared" si="136"/>
        <v>30305214</v>
      </c>
      <c r="H781" s="107">
        <f t="shared" si="137"/>
        <v>31140857</v>
      </c>
      <c r="I781" s="107">
        <f t="shared" si="132"/>
        <v>21464690</v>
      </c>
      <c r="J781" s="107">
        <f t="shared" si="133"/>
        <v>11027801</v>
      </c>
      <c r="K781" s="107">
        <f t="shared" si="138"/>
        <v>0</v>
      </c>
      <c r="L781" s="150"/>
      <c r="M781" s="108">
        <v>2517604</v>
      </c>
      <c r="N781" s="108">
        <v>2519328</v>
      </c>
      <c r="O781" s="108">
        <v>0</v>
      </c>
      <c r="P781" s="108">
        <v>470000</v>
      </c>
      <c r="Q781" s="108">
        <v>5640896</v>
      </c>
      <c r="R781" s="108">
        <v>2517603</v>
      </c>
      <c r="S781" s="108">
        <v>5470060</v>
      </c>
      <c r="T781" s="108">
        <v>2517603</v>
      </c>
      <c r="U781" s="108">
        <v>2517603</v>
      </c>
      <c r="V781" s="108">
        <v>3273225</v>
      </c>
      <c r="W781" s="108">
        <v>2928448</v>
      </c>
      <c r="X781" s="108">
        <v>2517603</v>
      </c>
      <c r="Y781" s="108">
        <v>98000</v>
      </c>
      <c r="Z781" s="108">
        <v>270000</v>
      </c>
      <c r="AA781" s="108">
        <v>2595603</v>
      </c>
      <c r="AB781" s="108">
        <v>2517603</v>
      </c>
      <c r="AC781" s="108">
        <v>3897603</v>
      </c>
      <c r="AD781" s="108">
        <v>2517603</v>
      </c>
      <c r="AE781" s="108">
        <v>4767603</v>
      </c>
      <c r="AF781" s="108">
        <v>0</v>
      </c>
      <c r="AG781" s="108">
        <v>5241893</v>
      </c>
      <c r="AH781" s="108">
        <v>3109246</v>
      </c>
      <c r="AI781" s="108">
        <v>1536240</v>
      </c>
      <c r="AJ781" s="108">
        <v>12421381</v>
      </c>
      <c r="AK781" s="108">
        <v>2803209</v>
      </c>
      <c r="AL781" s="108">
        <v>3523465</v>
      </c>
      <c r="AM781" s="108">
        <v>655388</v>
      </c>
      <c r="AN781" s="108">
        <v>2788381</v>
      </c>
      <c r="AO781" s="108">
        <v>5626614</v>
      </c>
      <c r="AP781" s="108">
        <v>2803209</v>
      </c>
      <c r="AQ781" s="108">
        <v>0</v>
      </c>
      <c r="AR781" s="108">
        <v>2803036</v>
      </c>
      <c r="AS781" s="108">
        <v>3690364</v>
      </c>
      <c r="AT781" s="108">
        <v>2792217</v>
      </c>
      <c r="AU781" s="108">
        <v>48082</v>
      </c>
      <c r="AV781" s="108">
        <v>2771249</v>
      </c>
      <c r="AW781" s="108">
        <v>2776880</v>
      </c>
      <c r="AX781" s="108">
        <v>0</v>
      </c>
      <c r="AY781" s="108">
        <v>3020447</v>
      </c>
      <c r="AZ781" s="108">
        <v>3002437</v>
      </c>
      <c r="BA781" s="108">
        <v>3075042</v>
      </c>
      <c r="BB781" s="108">
        <v>339875</v>
      </c>
      <c r="BC781" s="108">
        <v>6194925</v>
      </c>
      <c r="BD781" s="108">
        <v>3055084</v>
      </c>
      <c r="BE781" s="108">
        <v>26319</v>
      </c>
      <c r="BF781" s="108">
        <v>3479790</v>
      </c>
      <c r="BG781" s="108">
        <v>3079789</v>
      </c>
      <c r="BH781" s="108">
        <v>3090269</v>
      </c>
      <c r="BI781" s="108">
        <v>835840</v>
      </c>
      <c r="BJ781" s="108">
        <v>3611847</v>
      </c>
      <c r="BK781" s="108">
        <v>2999113</v>
      </c>
      <c r="BL781" s="108">
        <v>3475000</v>
      </c>
      <c r="BM781" s="108">
        <v>2050</v>
      </c>
      <c r="BN781" s="108">
        <v>100000</v>
      </c>
      <c r="BO781" s="26">
        <v>3951</v>
      </c>
      <c r="BP781" s="26">
        <v>0</v>
      </c>
      <c r="BQ781" s="26"/>
      <c r="BR781" s="26"/>
      <c r="BS781" s="26"/>
      <c r="BT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</row>
    <row r="782" spans="1:85" hidden="1" outlineLevel="3" x14ac:dyDescent="0.25">
      <c r="A782" s="106" t="s">
        <v>1756</v>
      </c>
      <c r="B782" s="106">
        <f t="shared" si="140"/>
        <v>8</v>
      </c>
      <c r="C782" s="106" t="s">
        <v>1330</v>
      </c>
      <c r="D782" s="116" t="s">
        <v>1331</v>
      </c>
      <c r="E782" s="107">
        <f t="shared" si="134"/>
        <v>29481776</v>
      </c>
      <c r="F782" s="107">
        <f t="shared" si="135"/>
        <v>31121167</v>
      </c>
      <c r="G782" s="107">
        <f t="shared" si="136"/>
        <v>25665572</v>
      </c>
      <c r="H782" s="107">
        <f t="shared" si="137"/>
        <v>75464914</v>
      </c>
      <c r="I782" s="107">
        <f t="shared" si="132"/>
        <v>23025393</v>
      </c>
      <c r="J782" s="107">
        <f t="shared" si="133"/>
        <v>17638985</v>
      </c>
      <c r="K782" s="107">
        <f t="shared" si="138"/>
        <v>0</v>
      </c>
      <c r="L782" s="150"/>
      <c r="M782" s="108">
        <v>0</v>
      </c>
      <c r="N782" s="108">
        <v>2039690</v>
      </c>
      <c r="O782" s="108">
        <v>1170150</v>
      </c>
      <c r="P782" s="108">
        <v>1392323</v>
      </c>
      <c r="Q782" s="108">
        <v>1568671</v>
      </c>
      <c r="R782" s="108">
        <v>2494642</v>
      </c>
      <c r="S782" s="108">
        <v>5332813</v>
      </c>
      <c r="T782" s="108">
        <v>1284185</v>
      </c>
      <c r="U782" s="108">
        <v>1819795</v>
      </c>
      <c r="V782" s="108">
        <v>4401712</v>
      </c>
      <c r="W782" s="108">
        <v>5805633</v>
      </c>
      <c r="X782" s="108">
        <v>2172162</v>
      </c>
      <c r="Y782" s="108">
        <v>1851122</v>
      </c>
      <c r="Z782" s="108">
        <v>4611172</v>
      </c>
      <c r="AA782" s="108">
        <v>1943616</v>
      </c>
      <c r="AB782" s="108">
        <v>1504768</v>
      </c>
      <c r="AC782" s="108">
        <v>2414508</v>
      </c>
      <c r="AD782" s="108">
        <v>3335257</v>
      </c>
      <c r="AE782" s="108">
        <v>2681587</v>
      </c>
      <c r="AF782" s="108">
        <v>1956698</v>
      </c>
      <c r="AG782" s="108">
        <v>4321733</v>
      </c>
      <c r="AH782" s="108">
        <v>533790</v>
      </c>
      <c r="AI782" s="108">
        <v>2739890</v>
      </c>
      <c r="AJ782" s="108">
        <v>3227026</v>
      </c>
      <c r="AK782" s="108">
        <v>683952</v>
      </c>
      <c r="AL782" s="108">
        <v>1652007</v>
      </c>
      <c r="AM782" s="108">
        <v>2631736</v>
      </c>
      <c r="AN782" s="108">
        <v>2214538</v>
      </c>
      <c r="AO782" s="108">
        <v>1775714</v>
      </c>
      <c r="AP782" s="108">
        <v>1366709</v>
      </c>
      <c r="AQ782" s="108">
        <v>4677054</v>
      </c>
      <c r="AR782" s="108">
        <v>1713119</v>
      </c>
      <c r="AS782" s="108">
        <v>2987006</v>
      </c>
      <c r="AT782" s="108">
        <v>1028667</v>
      </c>
      <c r="AU782" s="108">
        <v>3107553</v>
      </c>
      <c r="AV782" s="108">
        <v>1827517</v>
      </c>
      <c r="AW782" s="108">
        <v>1706288</v>
      </c>
      <c r="AX782" s="108">
        <v>2164755</v>
      </c>
      <c r="AY782" s="108">
        <v>2845539</v>
      </c>
      <c r="AZ782" s="108">
        <v>1236445</v>
      </c>
      <c r="BA782" s="108">
        <v>2486383</v>
      </c>
      <c r="BB782" s="108">
        <v>4560716</v>
      </c>
      <c r="BC782" s="108">
        <v>4513603</v>
      </c>
      <c r="BD782" s="108">
        <v>3511664</v>
      </c>
      <c r="BE782" s="108">
        <v>3270183</v>
      </c>
      <c r="BF782" s="108">
        <v>2831626</v>
      </c>
      <c r="BG782" s="108">
        <v>44275453</v>
      </c>
      <c r="BH782" s="108">
        <v>2062259</v>
      </c>
      <c r="BI782" s="108">
        <v>2920659</v>
      </c>
      <c r="BJ782" s="108">
        <v>1191746</v>
      </c>
      <c r="BK782" s="108">
        <v>2361102</v>
      </c>
      <c r="BL782" s="108">
        <v>586266</v>
      </c>
      <c r="BM782" s="108">
        <v>2757931</v>
      </c>
      <c r="BN782" s="169">
        <v>3063083</v>
      </c>
      <c r="BO782" s="26">
        <v>658713</v>
      </c>
      <c r="BP782" s="26">
        <v>4099485</v>
      </c>
      <c r="BQ782" s="26"/>
      <c r="BR782" s="26"/>
      <c r="BS782" s="26"/>
      <c r="BT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</row>
    <row r="783" spans="1:85" hidden="1" outlineLevel="3" x14ac:dyDescent="0.25">
      <c r="A783" s="106" t="s">
        <v>1756</v>
      </c>
      <c r="B783" s="106">
        <f t="shared" si="140"/>
        <v>8</v>
      </c>
      <c r="C783" s="106" t="s">
        <v>1332</v>
      </c>
      <c r="D783" s="116" t="s">
        <v>1333</v>
      </c>
      <c r="E783" s="107">
        <f t="shared" si="134"/>
        <v>3348361</v>
      </c>
      <c r="F783" s="107">
        <f t="shared" si="135"/>
        <v>1058983</v>
      </c>
      <c r="G783" s="107">
        <f t="shared" si="136"/>
        <v>1223321</v>
      </c>
      <c r="H783" s="107">
        <f t="shared" si="137"/>
        <v>1132986</v>
      </c>
      <c r="I783" s="107">
        <f t="shared" si="132"/>
        <v>406917</v>
      </c>
      <c r="J783" s="107">
        <f t="shared" si="133"/>
        <v>1340317</v>
      </c>
      <c r="K783" s="107">
        <f t="shared" si="138"/>
        <v>0</v>
      </c>
      <c r="L783" s="150"/>
      <c r="M783" s="108">
        <v>857093</v>
      </c>
      <c r="N783" s="108">
        <v>34900</v>
      </c>
      <c r="O783" s="108">
        <v>3013496</v>
      </c>
      <c r="P783" s="108">
        <v>2640942</v>
      </c>
      <c r="Q783" s="108">
        <v>-5368892</v>
      </c>
      <c r="R783" s="108">
        <v>185715</v>
      </c>
      <c r="S783" s="108">
        <v>833780</v>
      </c>
      <c r="T783" s="108">
        <v>28528</v>
      </c>
      <c r="U783" s="108">
        <v>275837</v>
      </c>
      <c r="V783" s="108">
        <v>407756</v>
      </c>
      <c r="W783" s="108">
        <v>172434</v>
      </c>
      <c r="X783" s="108">
        <v>266772</v>
      </c>
      <c r="Y783" s="108">
        <v>100967</v>
      </c>
      <c r="Z783" s="108">
        <v>423287</v>
      </c>
      <c r="AA783" s="108">
        <v>63593</v>
      </c>
      <c r="AB783" s="108">
        <v>87453</v>
      </c>
      <c r="AC783" s="108">
        <v>43001</v>
      </c>
      <c r="AD783" s="108">
        <v>31003</v>
      </c>
      <c r="AE783" s="108">
        <v>34097</v>
      </c>
      <c r="AF783" s="108">
        <v>20247</v>
      </c>
      <c r="AG783" s="108">
        <v>52397</v>
      </c>
      <c r="AH783" s="108">
        <v>36063</v>
      </c>
      <c r="AI783" s="108">
        <v>26690</v>
      </c>
      <c r="AJ783" s="108">
        <v>140185</v>
      </c>
      <c r="AK783" s="108">
        <v>72512</v>
      </c>
      <c r="AL783" s="108">
        <v>68762</v>
      </c>
      <c r="AM783" s="108">
        <v>530970</v>
      </c>
      <c r="AN783" s="108">
        <v>18412</v>
      </c>
      <c r="AO783" s="108">
        <v>253916</v>
      </c>
      <c r="AP783" s="108">
        <v>87669</v>
      </c>
      <c r="AQ783" s="108">
        <v>13342</v>
      </c>
      <c r="AR783" s="108">
        <v>64151</v>
      </c>
      <c r="AS783" s="108">
        <v>39801</v>
      </c>
      <c r="AT783" s="108">
        <v>73786</v>
      </c>
      <c r="AU783" s="108">
        <v>0</v>
      </c>
      <c r="AV783" s="108">
        <v>0</v>
      </c>
      <c r="AW783" s="108">
        <v>120837</v>
      </c>
      <c r="AX783" s="108">
        <v>0</v>
      </c>
      <c r="AY783" s="108">
        <v>39414</v>
      </c>
      <c r="AZ783" s="108">
        <v>2800</v>
      </c>
      <c r="BA783" s="108">
        <v>16571</v>
      </c>
      <c r="BB783" s="108">
        <v>92321</v>
      </c>
      <c r="BC783" s="108">
        <v>104896</v>
      </c>
      <c r="BD783" s="108">
        <v>30078</v>
      </c>
      <c r="BE783" s="108">
        <v>413451</v>
      </c>
      <c r="BF783" s="108">
        <v>27773</v>
      </c>
      <c r="BG783" s="108">
        <v>46467</v>
      </c>
      <c r="BH783" s="108">
        <v>238378</v>
      </c>
      <c r="BI783" s="108">
        <v>0</v>
      </c>
      <c r="BJ783" s="108">
        <v>94959</v>
      </c>
      <c r="BK783" s="108">
        <v>726551</v>
      </c>
      <c r="BL783" s="108">
        <v>2000</v>
      </c>
      <c r="BM783" s="108">
        <v>0</v>
      </c>
      <c r="BN783" s="108">
        <v>0</v>
      </c>
      <c r="BO783" s="26">
        <v>12941</v>
      </c>
      <c r="BP783" s="26">
        <v>503866</v>
      </c>
      <c r="BQ783" s="26"/>
      <c r="BR783" s="26"/>
      <c r="BS783" s="26"/>
      <c r="BT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</row>
    <row r="784" spans="1:85" hidden="1" outlineLevel="3" x14ac:dyDescent="0.25">
      <c r="A784" s="106" t="s">
        <v>1756</v>
      </c>
      <c r="B784" s="106">
        <f t="shared" si="140"/>
        <v>8</v>
      </c>
      <c r="C784" s="106" t="s">
        <v>1334</v>
      </c>
      <c r="D784" s="116" t="s">
        <v>1335</v>
      </c>
      <c r="E784" s="107">
        <f t="shared" si="134"/>
        <v>92149744</v>
      </c>
      <c r="F784" s="107">
        <f t="shared" si="135"/>
        <v>72208930</v>
      </c>
      <c r="G784" s="107">
        <f t="shared" si="136"/>
        <v>11794802</v>
      </c>
      <c r="H784" s="107">
        <f t="shared" si="137"/>
        <v>11384674</v>
      </c>
      <c r="I784" s="107">
        <f t="shared" si="132"/>
        <v>6422840</v>
      </c>
      <c r="J784" s="107">
        <f t="shared" si="133"/>
        <v>14782226</v>
      </c>
      <c r="K784" s="107">
        <f t="shared" si="138"/>
        <v>0</v>
      </c>
      <c r="L784" s="150"/>
      <c r="M784" s="108">
        <v>1191340</v>
      </c>
      <c r="N784" s="108">
        <v>2126000</v>
      </c>
      <c r="O784" s="108">
        <v>15652351</v>
      </c>
      <c r="P784" s="108">
        <v>2206045</v>
      </c>
      <c r="Q784" s="108">
        <v>-5589614</v>
      </c>
      <c r="R784" s="108">
        <v>770000</v>
      </c>
      <c r="S784" s="108">
        <v>359800</v>
      </c>
      <c r="T784" s="108">
        <v>271728</v>
      </c>
      <c r="U784" s="108">
        <v>1024050</v>
      </c>
      <c r="V784" s="108">
        <v>2551346</v>
      </c>
      <c r="W784" s="108">
        <v>4403038</v>
      </c>
      <c r="X784" s="108">
        <v>67183660</v>
      </c>
      <c r="Y784" s="108">
        <v>2920586</v>
      </c>
      <c r="Z784" s="108">
        <v>11646655</v>
      </c>
      <c r="AA784" s="108">
        <v>2323391</v>
      </c>
      <c r="AB784" s="108">
        <v>3017070</v>
      </c>
      <c r="AC784" s="108">
        <v>4971892</v>
      </c>
      <c r="AD784" s="108">
        <v>1151600</v>
      </c>
      <c r="AE784" s="108">
        <v>39172307</v>
      </c>
      <c r="AF784" s="108">
        <v>607793</v>
      </c>
      <c r="AG784" s="108">
        <v>2228934</v>
      </c>
      <c r="AH784" s="108">
        <v>339664</v>
      </c>
      <c r="AI784" s="108">
        <v>2450307</v>
      </c>
      <c r="AJ784" s="108">
        <v>1378731</v>
      </c>
      <c r="AK784" s="108">
        <v>4435600</v>
      </c>
      <c r="AL784" s="108">
        <v>0</v>
      </c>
      <c r="AM784" s="108">
        <v>301638</v>
      </c>
      <c r="AN784" s="108">
        <v>943884</v>
      </c>
      <c r="AO784" s="108">
        <v>849316</v>
      </c>
      <c r="AP784" s="108">
        <v>1340000</v>
      </c>
      <c r="AQ784" s="108">
        <v>45000</v>
      </c>
      <c r="AR784" s="108">
        <v>1259154</v>
      </c>
      <c r="AS784" s="108">
        <v>864000</v>
      </c>
      <c r="AT784" s="108">
        <v>450000</v>
      </c>
      <c r="AU784" s="108">
        <v>466810</v>
      </c>
      <c r="AV784" s="108">
        <v>839400</v>
      </c>
      <c r="AW784" s="108">
        <v>1350000</v>
      </c>
      <c r="AX784" s="108">
        <v>564000</v>
      </c>
      <c r="AY784" s="108">
        <v>1919722</v>
      </c>
      <c r="AZ784" s="108">
        <v>0</v>
      </c>
      <c r="BA784" s="108">
        <v>0</v>
      </c>
      <c r="BB784" s="108">
        <v>773324</v>
      </c>
      <c r="BC784" s="108">
        <v>759076</v>
      </c>
      <c r="BD784" s="108">
        <v>1056718</v>
      </c>
      <c r="BE784" s="108">
        <v>3463696</v>
      </c>
      <c r="BF784" s="108">
        <v>745042</v>
      </c>
      <c r="BG784" s="108">
        <v>0</v>
      </c>
      <c r="BH784" s="108">
        <v>753096</v>
      </c>
      <c r="BI784" s="108">
        <v>2588824</v>
      </c>
      <c r="BJ784" s="108">
        <v>187761</v>
      </c>
      <c r="BK784" s="108">
        <v>303840</v>
      </c>
      <c r="BL784" s="169">
        <v>5496154</v>
      </c>
      <c r="BM784" s="108">
        <v>0</v>
      </c>
      <c r="BN784" s="108">
        <v>344999</v>
      </c>
      <c r="BO784" s="26">
        <v>4974129</v>
      </c>
      <c r="BP784" s="26">
        <v>886519</v>
      </c>
      <c r="BQ784" s="26"/>
      <c r="BR784" s="26"/>
      <c r="BS784" s="26"/>
      <c r="BT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</row>
    <row r="785" spans="1:85" hidden="1" outlineLevel="3" x14ac:dyDescent="0.25">
      <c r="A785" s="105" t="s">
        <v>1756</v>
      </c>
      <c r="B785" s="105">
        <f t="shared" si="140"/>
        <v>6</v>
      </c>
      <c r="C785" s="105" t="s">
        <v>1336</v>
      </c>
      <c r="D785" s="105" t="s">
        <v>1337</v>
      </c>
      <c r="E785" s="26">
        <f t="shared" si="134"/>
        <v>0</v>
      </c>
      <c r="F785" s="26">
        <f t="shared" si="135"/>
        <v>0</v>
      </c>
      <c r="G785" s="26">
        <f t="shared" si="136"/>
        <v>2100000</v>
      </c>
      <c r="H785" s="26">
        <f t="shared" si="137"/>
        <v>5045518</v>
      </c>
      <c r="I785" s="26">
        <f t="shared" ref="I785:I848" si="165">SUM(AW785:BD785)</f>
        <v>5045518</v>
      </c>
      <c r="J785" s="26">
        <f t="shared" ref="J785:J848" si="166">SUM(BI785:BP785)</f>
        <v>8800</v>
      </c>
      <c r="K785" s="26">
        <f t="shared" si="138"/>
        <v>5100000</v>
      </c>
      <c r="L785" s="150">
        <f t="shared" ref="L785:L845" si="167">(K785-H785)/H785</f>
        <v>1.0798098431122434E-2</v>
      </c>
      <c r="M785" s="26">
        <v>0</v>
      </c>
      <c r="N785" s="26">
        <v>0</v>
      </c>
      <c r="O785" s="26">
        <v>0</v>
      </c>
      <c r="P785" s="26">
        <v>0</v>
      </c>
      <c r="Q785" s="26">
        <v>0</v>
      </c>
      <c r="R785" s="26">
        <v>0</v>
      </c>
      <c r="S785" s="26">
        <v>0</v>
      </c>
      <c r="T785" s="26">
        <v>0</v>
      </c>
      <c r="U785" s="26">
        <v>0</v>
      </c>
      <c r="V785" s="26">
        <v>0</v>
      </c>
      <c r="W785" s="26">
        <v>0</v>
      </c>
      <c r="X785" s="26">
        <v>0</v>
      </c>
      <c r="Y785" s="26">
        <v>0</v>
      </c>
      <c r="Z785" s="26">
        <v>0</v>
      </c>
      <c r="AA785" s="26">
        <v>0</v>
      </c>
      <c r="AB785" s="26">
        <v>0</v>
      </c>
      <c r="AC785" s="26">
        <v>0</v>
      </c>
      <c r="AD785" s="26">
        <v>0</v>
      </c>
      <c r="AE785" s="26">
        <v>0</v>
      </c>
      <c r="AF785" s="26">
        <v>0</v>
      </c>
      <c r="AG785" s="26">
        <v>0</v>
      </c>
      <c r="AH785" s="26">
        <v>0</v>
      </c>
      <c r="AI785" s="26">
        <v>0</v>
      </c>
      <c r="AJ785" s="26">
        <v>0</v>
      </c>
      <c r="AK785" s="26">
        <v>0</v>
      </c>
      <c r="AL785" s="26">
        <v>0</v>
      </c>
      <c r="AM785" s="26">
        <v>0</v>
      </c>
      <c r="AN785" s="26">
        <v>0</v>
      </c>
      <c r="AO785" s="26">
        <v>0</v>
      </c>
      <c r="AP785" s="26">
        <v>0</v>
      </c>
      <c r="AQ785" s="26">
        <v>0</v>
      </c>
      <c r="AR785" s="26">
        <v>0</v>
      </c>
      <c r="AS785" s="26">
        <v>0</v>
      </c>
      <c r="AT785" s="26">
        <v>550000</v>
      </c>
      <c r="AU785" s="26">
        <v>850000</v>
      </c>
      <c r="AV785" s="26">
        <v>700000</v>
      </c>
      <c r="AW785" s="26">
        <v>700000</v>
      </c>
      <c r="AX785" s="26">
        <v>700000</v>
      </c>
      <c r="AY785" s="26">
        <v>700000</v>
      </c>
      <c r="AZ785" s="26">
        <v>1069513</v>
      </c>
      <c r="BA785" s="26">
        <v>700000</v>
      </c>
      <c r="BB785" s="26">
        <v>500000</v>
      </c>
      <c r="BC785" s="26">
        <v>676005</v>
      </c>
      <c r="BD785" s="26">
        <v>0</v>
      </c>
      <c r="BE785" s="26">
        <v>0</v>
      </c>
      <c r="BF785" s="26">
        <v>0</v>
      </c>
      <c r="BG785" s="26">
        <v>0</v>
      </c>
      <c r="BH785" s="26">
        <v>0</v>
      </c>
      <c r="BI785" s="26">
        <v>0</v>
      </c>
      <c r="BJ785" s="26">
        <v>0</v>
      </c>
      <c r="BK785" s="26">
        <v>0</v>
      </c>
      <c r="BL785" s="26">
        <v>0</v>
      </c>
      <c r="BM785" s="26">
        <v>0</v>
      </c>
      <c r="BN785" s="26">
        <v>8800</v>
      </c>
      <c r="BO785" s="26">
        <v>0</v>
      </c>
      <c r="BP785" s="26">
        <v>0</v>
      </c>
      <c r="BQ785" s="26"/>
      <c r="BR785" s="26"/>
      <c r="BS785" s="26"/>
      <c r="BT785" s="26"/>
      <c r="BV785" s="26">
        <f>5100000/12</f>
        <v>425000</v>
      </c>
      <c r="BW785" s="26">
        <f t="shared" ref="BW785:CG785" si="168">5100000/12</f>
        <v>425000</v>
      </c>
      <c r="BX785" s="26">
        <f t="shared" si="168"/>
        <v>425000</v>
      </c>
      <c r="BY785" s="26">
        <f t="shared" si="168"/>
        <v>425000</v>
      </c>
      <c r="BZ785" s="26">
        <f t="shared" si="168"/>
        <v>425000</v>
      </c>
      <c r="CA785" s="26">
        <f t="shared" si="168"/>
        <v>425000</v>
      </c>
      <c r="CB785" s="26">
        <f t="shared" si="168"/>
        <v>425000</v>
      </c>
      <c r="CC785" s="26">
        <f t="shared" si="168"/>
        <v>425000</v>
      </c>
      <c r="CD785" s="26">
        <f t="shared" si="168"/>
        <v>425000</v>
      </c>
      <c r="CE785" s="26">
        <f t="shared" si="168"/>
        <v>425000</v>
      </c>
      <c r="CF785" s="26">
        <f t="shared" si="168"/>
        <v>425000</v>
      </c>
      <c r="CG785" s="26">
        <f t="shared" si="168"/>
        <v>425000</v>
      </c>
    </row>
    <row r="786" spans="1:85" hidden="1" outlineLevel="3" x14ac:dyDescent="0.25">
      <c r="A786" s="105" t="s">
        <v>1756</v>
      </c>
      <c r="B786" s="105">
        <f t="shared" si="140"/>
        <v>6</v>
      </c>
      <c r="C786" s="105" t="s">
        <v>1338</v>
      </c>
      <c r="D786" s="105" t="s">
        <v>1339</v>
      </c>
      <c r="E786" s="26">
        <f t="shared" si="134"/>
        <v>21609549</v>
      </c>
      <c r="F786" s="26">
        <f t="shared" si="135"/>
        <v>22531418</v>
      </c>
      <c r="G786" s="26">
        <f t="shared" si="136"/>
        <v>23887600</v>
      </c>
      <c r="H786" s="26">
        <f t="shared" si="137"/>
        <v>25417773</v>
      </c>
      <c r="I786" s="26">
        <f t="shared" si="165"/>
        <v>16538900</v>
      </c>
      <c r="J786" s="26">
        <f t="shared" si="166"/>
        <v>14252724</v>
      </c>
      <c r="K786" s="26">
        <f t="shared" si="138"/>
        <v>26000000.000000004</v>
      </c>
      <c r="L786" s="150">
        <f t="shared" si="167"/>
        <v>2.2906294741085451E-2</v>
      </c>
      <c r="M786" s="26">
        <v>1310133</v>
      </c>
      <c r="N786" s="26">
        <v>1838800</v>
      </c>
      <c r="O786" s="26">
        <v>1819300</v>
      </c>
      <c r="P786" s="26">
        <v>1870800</v>
      </c>
      <c r="Q786" s="26">
        <v>1961200</v>
      </c>
      <c r="R786" s="26">
        <v>1858550</v>
      </c>
      <c r="S786" s="26">
        <v>1797000</v>
      </c>
      <c r="T786" s="26">
        <v>1870200</v>
      </c>
      <c r="U786" s="26">
        <v>1951900</v>
      </c>
      <c r="V786" s="26">
        <v>1777700</v>
      </c>
      <c r="W786" s="26">
        <v>1522766</v>
      </c>
      <c r="X786" s="26">
        <v>2031200</v>
      </c>
      <c r="Y786" s="26">
        <v>1426000</v>
      </c>
      <c r="Z786" s="26">
        <v>1952800</v>
      </c>
      <c r="AA786" s="26">
        <v>1852500</v>
      </c>
      <c r="AB786" s="26">
        <v>2012167</v>
      </c>
      <c r="AC786" s="26">
        <v>1895800</v>
      </c>
      <c r="AD786" s="26">
        <v>1976867</v>
      </c>
      <c r="AE786" s="26">
        <v>1780967</v>
      </c>
      <c r="AF786" s="26">
        <v>1975550</v>
      </c>
      <c r="AG786" s="26">
        <v>1970600</v>
      </c>
      <c r="AH786" s="26">
        <v>1925100</v>
      </c>
      <c r="AI786" s="26">
        <v>1984100</v>
      </c>
      <c r="AJ786" s="26">
        <v>1778967</v>
      </c>
      <c r="AK786" s="26">
        <v>1541267</v>
      </c>
      <c r="AL786" s="26">
        <v>1934100</v>
      </c>
      <c r="AM786" s="26">
        <v>1802500</v>
      </c>
      <c r="AN786" s="26">
        <v>2043000</v>
      </c>
      <c r="AO786" s="26">
        <v>2065100</v>
      </c>
      <c r="AP786" s="26">
        <v>2111233</v>
      </c>
      <c r="AQ786" s="26">
        <v>2116200</v>
      </c>
      <c r="AR786" s="26">
        <v>2172500</v>
      </c>
      <c r="AS786" s="26">
        <v>2109000</v>
      </c>
      <c r="AT786" s="26">
        <v>2142000</v>
      </c>
      <c r="AU786" s="26">
        <v>2191500</v>
      </c>
      <c r="AV786" s="26">
        <v>1659200</v>
      </c>
      <c r="AW786" s="26">
        <v>1671000</v>
      </c>
      <c r="AX786" s="26">
        <v>2107800</v>
      </c>
      <c r="AY786" s="26">
        <v>2049800</v>
      </c>
      <c r="AZ786" s="26">
        <v>2106200</v>
      </c>
      <c r="BA786" s="26">
        <v>2100800</v>
      </c>
      <c r="BB786" s="26">
        <v>2116100</v>
      </c>
      <c r="BC786" s="26">
        <v>2299700</v>
      </c>
      <c r="BD786" s="26">
        <v>2087500</v>
      </c>
      <c r="BE786" s="26">
        <v>2213600</v>
      </c>
      <c r="BF786" s="26">
        <v>2165800</v>
      </c>
      <c r="BG786" s="26">
        <v>2457300</v>
      </c>
      <c r="BH786" s="26">
        <v>2042173</v>
      </c>
      <c r="BI786" s="26">
        <v>1674500</v>
      </c>
      <c r="BJ786" s="26">
        <v>2014700</v>
      </c>
      <c r="BK786" s="26">
        <v>1558900</v>
      </c>
      <c r="BL786" s="26">
        <v>3054029</v>
      </c>
      <c r="BM786" s="26">
        <v>945300</v>
      </c>
      <c r="BN786" s="26">
        <v>2001328</v>
      </c>
      <c r="BO786" s="26">
        <v>1433167</v>
      </c>
      <c r="BP786" s="26">
        <v>1570800</v>
      </c>
      <c r="BQ786" s="26"/>
      <c r="BR786" s="26"/>
      <c r="BS786" s="26"/>
      <c r="BT786" s="26"/>
      <c r="BU786" s="24" t="s">
        <v>2007</v>
      </c>
      <c r="BV786" s="26">
        <f>26000000/12</f>
        <v>2166666.6666666665</v>
      </c>
      <c r="BW786" s="26">
        <f t="shared" ref="BW786:CG786" si="169">26000000/12</f>
        <v>2166666.6666666665</v>
      </c>
      <c r="BX786" s="26">
        <f t="shared" si="169"/>
        <v>2166666.6666666665</v>
      </c>
      <c r="BY786" s="26">
        <f t="shared" si="169"/>
        <v>2166666.6666666665</v>
      </c>
      <c r="BZ786" s="26">
        <f t="shared" si="169"/>
        <v>2166666.6666666665</v>
      </c>
      <c r="CA786" s="26">
        <f t="shared" si="169"/>
        <v>2166666.6666666665</v>
      </c>
      <c r="CB786" s="26">
        <f t="shared" si="169"/>
        <v>2166666.6666666665</v>
      </c>
      <c r="CC786" s="26">
        <f t="shared" si="169"/>
        <v>2166666.6666666665</v>
      </c>
      <c r="CD786" s="26">
        <f t="shared" si="169"/>
        <v>2166666.6666666665</v>
      </c>
      <c r="CE786" s="26">
        <f t="shared" si="169"/>
        <v>2166666.6666666665</v>
      </c>
      <c r="CF786" s="26">
        <f t="shared" si="169"/>
        <v>2166666.6666666665</v>
      </c>
      <c r="CG786" s="26">
        <f t="shared" si="169"/>
        <v>2166666.6666666665</v>
      </c>
    </row>
    <row r="787" spans="1:85" hidden="1" outlineLevel="3" x14ac:dyDescent="0.25">
      <c r="A787" s="105" t="s">
        <v>1756</v>
      </c>
      <c r="B787" s="105">
        <f t="shared" si="140"/>
        <v>6</v>
      </c>
      <c r="C787" s="105" t="s">
        <v>1340</v>
      </c>
      <c r="D787" s="105" t="s">
        <v>1341</v>
      </c>
      <c r="E787" s="26">
        <f t="shared" si="134"/>
        <v>0</v>
      </c>
      <c r="F787" s="26">
        <f t="shared" si="135"/>
        <v>17345079</v>
      </c>
      <c r="G787" s="26">
        <f t="shared" si="136"/>
        <v>44060439</v>
      </c>
      <c r="H787" s="26">
        <f t="shared" si="137"/>
        <v>26850287</v>
      </c>
      <c r="I787" s="26">
        <f t="shared" si="165"/>
        <v>12114799</v>
      </c>
      <c r="J787" s="26">
        <f t="shared" si="166"/>
        <v>9852083</v>
      </c>
      <c r="K787" s="26">
        <f t="shared" si="138"/>
        <v>27000000</v>
      </c>
      <c r="L787" s="150">
        <f t="shared" si="167"/>
        <v>5.5758435654710134E-3</v>
      </c>
      <c r="M787" s="26">
        <v>0</v>
      </c>
      <c r="N787" s="26">
        <v>0</v>
      </c>
      <c r="O787" s="26">
        <v>0</v>
      </c>
      <c r="P787" s="26">
        <v>0</v>
      </c>
      <c r="Q787" s="26">
        <v>0</v>
      </c>
      <c r="R787" s="26">
        <v>0</v>
      </c>
      <c r="S787" s="26">
        <v>0</v>
      </c>
      <c r="T787" s="26">
        <v>0</v>
      </c>
      <c r="U787" s="26">
        <v>0</v>
      </c>
      <c r="V787" s="26">
        <v>0</v>
      </c>
      <c r="W787" s="26">
        <v>0</v>
      </c>
      <c r="X787" s="26">
        <v>0</v>
      </c>
      <c r="Y787" s="26">
        <v>0</v>
      </c>
      <c r="Z787" s="26">
        <v>0</v>
      </c>
      <c r="AA787" s="26">
        <v>0</v>
      </c>
      <c r="AB787" s="26">
        <v>0</v>
      </c>
      <c r="AC787" s="26">
        <v>0</v>
      </c>
      <c r="AD787" s="26">
        <v>0</v>
      </c>
      <c r="AE787" s="26">
        <v>1718263</v>
      </c>
      <c r="AF787" s="26">
        <v>1709516</v>
      </c>
      <c r="AG787" s="26">
        <v>3662027</v>
      </c>
      <c r="AH787" s="26">
        <v>2210453</v>
      </c>
      <c r="AI787" s="26">
        <v>1974804</v>
      </c>
      <c r="AJ787" s="26">
        <v>6070016</v>
      </c>
      <c r="AK787" s="26">
        <v>517474</v>
      </c>
      <c r="AL787" s="26">
        <v>1276500</v>
      </c>
      <c r="AM787" s="26">
        <v>1719912</v>
      </c>
      <c r="AN787" s="26">
        <v>2044749</v>
      </c>
      <c r="AO787" s="26">
        <v>2731600</v>
      </c>
      <c r="AP787" s="26">
        <v>1874175</v>
      </c>
      <c r="AQ787" s="26">
        <v>643000</v>
      </c>
      <c r="AR787" s="26">
        <v>818536</v>
      </c>
      <c r="AS787" s="26">
        <v>3167021</v>
      </c>
      <c r="AT787" s="26">
        <v>472026</v>
      </c>
      <c r="AU787" s="26">
        <v>2179881</v>
      </c>
      <c r="AV787" s="26">
        <v>26615565</v>
      </c>
      <c r="AW787" s="26">
        <v>350998</v>
      </c>
      <c r="AX787" s="26">
        <v>2586249</v>
      </c>
      <c r="AY787" s="26">
        <v>2657299</v>
      </c>
      <c r="AZ787" s="26">
        <v>790709</v>
      </c>
      <c r="BA787" s="26">
        <v>2418253</v>
      </c>
      <c r="BB787" s="26">
        <v>800805</v>
      </c>
      <c r="BC787" s="26">
        <v>548053</v>
      </c>
      <c r="BD787" s="26">
        <v>1962433</v>
      </c>
      <c r="BE787" s="26">
        <v>4207699</v>
      </c>
      <c r="BF787" s="26">
        <v>1316090</v>
      </c>
      <c r="BG787" s="26">
        <v>1986868</v>
      </c>
      <c r="BH787" s="26">
        <v>7224831</v>
      </c>
      <c r="BI787" s="26">
        <v>317762</v>
      </c>
      <c r="BJ787" s="26">
        <v>2887921</v>
      </c>
      <c r="BK787" s="26">
        <v>1025130</v>
      </c>
      <c r="BL787" s="26">
        <v>901262</v>
      </c>
      <c r="BM787" s="26">
        <v>759670</v>
      </c>
      <c r="BN787" s="26">
        <v>233086</v>
      </c>
      <c r="BO787" s="26">
        <v>295334</v>
      </c>
      <c r="BP787" s="26">
        <v>3431918</v>
      </c>
      <c r="BQ787" s="26"/>
      <c r="BR787" s="26"/>
      <c r="BS787" s="26"/>
      <c r="BT787" s="26"/>
      <c r="BU787" s="24" t="s">
        <v>2007</v>
      </c>
      <c r="BV787" s="26">
        <f>27000000/12</f>
        <v>2250000</v>
      </c>
      <c r="BW787" s="26">
        <f t="shared" ref="BW787:CG787" si="170">27000000/12</f>
        <v>2250000</v>
      </c>
      <c r="BX787" s="26">
        <f t="shared" si="170"/>
        <v>2250000</v>
      </c>
      <c r="BY787" s="26">
        <f t="shared" si="170"/>
        <v>2250000</v>
      </c>
      <c r="BZ787" s="26">
        <f t="shared" si="170"/>
        <v>2250000</v>
      </c>
      <c r="CA787" s="26">
        <f t="shared" si="170"/>
        <v>2250000</v>
      </c>
      <c r="CB787" s="26">
        <f t="shared" si="170"/>
        <v>2250000</v>
      </c>
      <c r="CC787" s="26">
        <f t="shared" si="170"/>
        <v>2250000</v>
      </c>
      <c r="CD787" s="26">
        <f t="shared" si="170"/>
        <v>2250000</v>
      </c>
      <c r="CE787" s="26">
        <f t="shared" si="170"/>
        <v>2250000</v>
      </c>
      <c r="CF787" s="26">
        <f t="shared" si="170"/>
        <v>2250000</v>
      </c>
      <c r="CG787" s="26">
        <f t="shared" si="170"/>
        <v>2250000</v>
      </c>
    </row>
    <row r="788" spans="1:85" hidden="1" outlineLevel="3" x14ac:dyDescent="0.25">
      <c r="A788" s="105" t="s">
        <v>1756</v>
      </c>
      <c r="B788" s="105">
        <f t="shared" si="140"/>
        <v>6</v>
      </c>
      <c r="C788" s="105" t="s">
        <v>1342</v>
      </c>
      <c r="D788" s="105" t="s">
        <v>1343</v>
      </c>
      <c r="E788" s="26">
        <f t="shared" si="134"/>
        <v>1483676</v>
      </c>
      <c r="F788" s="26">
        <f t="shared" si="135"/>
        <v>2162129</v>
      </c>
      <c r="G788" s="26">
        <f t="shared" si="136"/>
        <v>3070538</v>
      </c>
      <c r="H788" s="26">
        <f t="shared" si="137"/>
        <v>1409146</v>
      </c>
      <c r="I788" s="26">
        <f t="shared" si="165"/>
        <v>740722</v>
      </c>
      <c r="J788" s="26">
        <f t="shared" si="166"/>
        <v>3141865</v>
      </c>
      <c r="K788" s="26">
        <f t="shared" si="138"/>
        <v>1500000</v>
      </c>
      <c r="L788" s="150">
        <f t="shared" si="167"/>
        <v>6.4474511512646673E-2</v>
      </c>
      <c r="M788" s="26">
        <v>44530</v>
      </c>
      <c r="N788" s="26">
        <v>26370</v>
      </c>
      <c r="O788" s="26">
        <v>58333</v>
      </c>
      <c r="P788" s="26">
        <v>19680</v>
      </c>
      <c r="Q788" s="26">
        <v>37070</v>
      </c>
      <c r="R788" s="26">
        <v>51680</v>
      </c>
      <c r="S788" s="26">
        <v>725754</v>
      </c>
      <c r="T788" s="26">
        <v>379289</v>
      </c>
      <c r="U788" s="26">
        <v>7350</v>
      </c>
      <c r="V788" s="26">
        <v>11780</v>
      </c>
      <c r="W788" s="26">
        <v>32200</v>
      </c>
      <c r="X788" s="26">
        <v>89640</v>
      </c>
      <c r="Y788" s="26">
        <v>0</v>
      </c>
      <c r="Z788" s="26">
        <v>6510</v>
      </c>
      <c r="AA788" s="26">
        <v>0</v>
      </c>
      <c r="AB788" s="26">
        <v>3420</v>
      </c>
      <c r="AC788" s="26">
        <v>14447</v>
      </c>
      <c r="AD788" s="26">
        <v>845070</v>
      </c>
      <c r="AE788" s="26">
        <v>10480</v>
      </c>
      <c r="AF788" s="26">
        <v>21319</v>
      </c>
      <c r="AG788" s="26">
        <v>15660</v>
      </c>
      <c r="AH788" s="26">
        <v>13980</v>
      </c>
      <c r="AI788" s="26">
        <v>68120</v>
      </c>
      <c r="AJ788" s="26">
        <v>1163123</v>
      </c>
      <c r="AK788" s="26">
        <v>21840</v>
      </c>
      <c r="AL788" s="26">
        <v>0</v>
      </c>
      <c r="AM788" s="26">
        <v>421336</v>
      </c>
      <c r="AN788" s="26">
        <v>18347</v>
      </c>
      <c r="AO788" s="26">
        <v>0</v>
      </c>
      <c r="AP788" s="26">
        <v>515833</v>
      </c>
      <c r="AQ788" s="26">
        <v>0</v>
      </c>
      <c r="AR788" s="26">
        <v>338192</v>
      </c>
      <c r="AS788" s="26">
        <v>0</v>
      </c>
      <c r="AT788" s="26">
        <v>0</v>
      </c>
      <c r="AU788" s="26">
        <v>0</v>
      </c>
      <c r="AV788" s="26">
        <v>1754990</v>
      </c>
      <c r="AW788" s="26">
        <v>0</v>
      </c>
      <c r="AX788" s="26">
        <v>0</v>
      </c>
      <c r="AY788" s="26">
        <v>8403</v>
      </c>
      <c r="AZ788" s="26">
        <v>335701</v>
      </c>
      <c r="BA788" s="26">
        <v>0</v>
      </c>
      <c r="BB788" s="26">
        <v>137778</v>
      </c>
      <c r="BC788" s="26">
        <v>258840</v>
      </c>
      <c r="BD788" s="26">
        <v>0</v>
      </c>
      <c r="BE788" s="26">
        <v>255493</v>
      </c>
      <c r="BF788" s="26">
        <v>210120</v>
      </c>
      <c r="BG788" s="26">
        <v>70412</v>
      </c>
      <c r="BH788" s="26">
        <v>132399</v>
      </c>
      <c r="BI788" s="26">
        <v>0</v>
      </c>
      <c r="BJ788" s="26">
        <v>3500</v>
      </c>
      <c r="BK788" s="26">
        <v>123490</v>
      </c>
      <c r="BL788" s="26">
        <v>0</v>
      </c>
      <c r="BM788" s="26">
        <v>809722</v>
      </c>
      <c r="BN788" s="26">
        <v>684000</v>
      </c>
      <c r="BO788" s="26">
        <v>684000</v>
      </c>
      <c r="BP788" s="26">
        <v>837153</v>
      </c>
      <c r="BQ788" s="26"/>
      <c r="BR788" s="26"/>
      <c r="BS788" s="26"/>
      <c r="BT788" s="26"/>
      <c r="BV788" s="26">
        <f>1500000/12</f>
        <v>125000</v>
      </c>
      <c r="BW788" s="26">
        <f t="shared" ref="BW788:CG788" si="171">1500000/12</f>
        <v>125000</v>
      </c>
      <c r="BX788" s="26">
        <f t="shared" si="171"/>
        <v>125000</v>
      </c>
      <c r="BY788" s="26">
        <f t="shared" si="171"/>
        <v>125000</v>
      </c>
      <c r="BZ788" s="26">
        <f t="shared" si="171"/>
        <v>125000</v>
      </c>
      <c r="CA788" s="26">
        <f t="shared" si="171"/>
        <v>125000</v>
      </c>
      <c r="CB788" s="26">
        <f t="shared" si="171"/>
        <v>125000</v>
      </c>
      <c r="CC788" s="26">
        <f t="shared" si="171"/>
        <v>125000</v>
      </c>
      <c r="CD788" s="26">
        <f t="shared" si="171"/>
        <v>125000</v>
      </c>
      <c r="CE788" s="26">
        <f t="shared" si="171"/>
        <v>125000</v>
      </c>
      <c r="CF788" s="26">
        <f t="shared" si="171"/>
        <v>125000</v>
      </c>
      <c r="CG788" s="26">
        <f t="shared" si="171"/>
        <v>125000</v>
      </c>
    </row>
    <row r="789" spans="1:85" hidden="1" outlineLevel="3" x14ac:dyDescent="0.25">
      <c r="A789" s="105" t="s">
        <v>1756</v>
      </c>
      <c r="B789" s="105">
        <f t="shared" si="140"/>
        <v>6</v>
      </c>
      <c r="C789" s="105" t="s">
        <v>1344</v>
      </c>
      <c r="D789" s="105" t="s">
        <v>222</v>
      </c>
      <c r="E789" s="26">
        <f t="shared" ref="E789:E852" si="172">SUM(M789:X789)</f>
        <v>10007846</v>
      </c>
      <c r="F789" s="26">
        <f t="shared" ref="F789:F852" si="173">SUM(Y789:AJ789)</f>
        <v>27423023</v>
      </c>
      <c r="G789" s="26">
        <f t="shared" ref="G789:G852" si="174">SUM(AK789:AV789)</f>
        <v>12440827</v>
      </c>
      <c r="H789" s="26">
        <f t="shared" ref="H789:H852" si="175">SUM(AW789:BH789)</f>
        <v>6657035</v>
      </c>
      <c r="I789" s="26">
        <f t="shared" si="165"/>
        <v>592606</v>
      </c>
      <c r="J789" s="26">
        <f t="shared" si="166"/>
        <v>894000</v>
      </c>
      <c r="K789" s="26">
        <f t="shared" ref="K789:K852" si="176">SUM(BV789:CG789)</f>
        <v>6699999.9999999991</v>
      </c>
      <c r="L789" s="150">
        <f t="shared" si="167"/>
        <v>6.4540745241686527E-3</v>
      </c>
      <c r="M789" s="26">
        <v>310000</v>
      </c>
      <c r="N789" s="26">
        <v>270000</v>
      </c>
      <c r="O789" s="26">
        <v>162000</v>
      </c>
      <c r="P789" s="26">
        <v>65000</v>
      </c>
      <c r="Q789" s="26">
        <v>576642</v>
      </c>
      <c r="R789" s="26">
        <v>744329</v>
      </c>
      <c r="S789" s="26">
        <v>330000</v>
      </c>
      <c r="T789" s="26">
        <v>217000</v>
      </c>
      <c r="U789" s="26">
        <v>360000</v>
      </c>
      <c r="V789" s="26">
        <v>265000</v>
      </c>
      <c r="W789" s="26">
        <v>5471500</v>
      </c>
      <c r="X789" s="26">
        <v>1236375</v>
      </c>
      <c r="Y789" s="26">
        <v>19227407</v>
      </c>
      <c r="Z789" s="26">
        <v>116600</v>
      </c>
      <c r="AA789" s="26">
        <v>36800</v>
      </c>
      <c r="AB789" s="26">
        <v>144200</v>
      </c>
      <c r="AC789" s="26">
        <v>90000</v>
      </c>
      <c r="AD789" s="26">
        <v>37279</v>
      </c>
      <c r="AE789" s="26">
        <v>40758</v>
      </c>
      <c r="AF789" s="26">
        <v>0</v>
      </c>
      <c r="AG789" s="26">
        <v>16379</v>
      </c>
      <c r="AH789" s="26">
        <v>77921</v>
      </c>
      <c r="AI789" s="26">
        <v>23819360</v>
      </c>
      <c r="AJ789" s="26">
        <v>-16183681</v>
      </c>
      <c r="AK789" s="26">
        <v>0</v>
      </c>
      <c r="AL789" s="26">
        <v>0</v>
      </c>
      <c r="AM789" s="26">
        <v>0</v>
      </c>
      <c r="AN789" s="26">
        <v>0</v>
      </c>
      <c r="AO789" s="26">
        <v>0</v>
      </c>
      <c r="AP789" s="26">
        <v>0</v>
      </c>
      <c r="AQ789" s="26">
        <v>0</v>
      </c>
      <c r="AR789" s="26">
        <v>0</v>
      </c>
      <c r="AS789" s="26">
        <v>0</v>
      </c>
      <c r="AT789" s="26">
        <v>8517241</v>
      </c>
      <c r="AU789" s="26">
        <v>1082069</v>
      </c>
      <c r="AV789" s="26">
        <v>2841517</v>
      </c>
      <c r="AW789" s="26">
        <v>0</v>
      </c>
      <c r="AX789" s="26">
        <v>0</v>
      </c>
      <c r="AY789" s="26">
        <v>0</v>
      </c>
      <c r="AZ789" s="26">
        <v>0</v>
      </c>
      <c r="BA789" s="26">
        <v>392606</v>
      </c>
      <c r="BB789" s="26">
        <v>200000</v>
      </c>
      <c r="BC789" s="26">
        <v>0</v>
      </c>
      <c r="BD789" s="26">
        <v>0</v>
      </c>
      <c r="BE789" s="26">
        <v>16638</v>
      </c>
      <c r="BF789" s="26">
        <v>0</v>
      </c>
      <c r="BG789" s="26">
        <v>2150000</v>
      </c>
      <c r="BH789" s="26">
        <v>3897791</v>
      </c>
      <c r="BI789" s="26">
        <v>0</v>
      </c>
      <c r="BJ789" s="26">
        <v>0</v>
      </c>
      <c r="BK789" s="26">
        <v>0</v>
      </c>
      <c r="BL789" s="26">
        <v>0</v>
      </c>
      <c r="BM789" s="26">
        <v>444000</v>
      </c>
      <c r="BN789" s="26">
        <v>450000</v>
      </c>
      <c r="BO789" s="26">
        <v>0</v>
      </c>
      <c r="BP789" s="26">
        <v>0</v>
      </c>
      <c r="BQ789" s="26"/>
      <c r="BR789" s="26"/>
      <c r="BS789" s="26"/>
      <c r="BT789" s="26"/>
      <c r="BV789" s="26">
        <f>6700000/12</f>
        <v>558333.33333333337</v>
      </c>
      <c r="BW789" s="26">
        <f t="shared" ref="BW789:CG789" si="177">6700000/12</f>
        <v>558333.33333333337</v>
      </c>
      <c r="BX789" s="26">
        <f t="shared" si="177"/>
        <v>558333.33333333337</v>
      </c>
      <c r="BY789" s="26">
        <f t="shared" si="177"/>
        <v>558333.33333333337</v>
      </c>
      <c r="BZ789" s="26">
        <f t="shared" si="177"/>
        <v>558333.33333333337</v>
      </c>
      <c r="CA789" s="26">
        <f t="shared" si="177"/>
        <v>558333.33333333337</v>
      </c>
      <c r="CB789" s="26">
        <f t="shared" si="177"/>
        <v>558333.33333333337</v>
      </c>
      <c r="CC789" s="26">
        <f t="shared" si="177"/>
        <v>558333.33333333337</v>
      </c>
      <c r="CD789" s="26">
        <f t="shared" si="177"/>
        <v>558333.33333333337</v>
      </c>
      <c r="CE789" s="26">
        <f t="shared" si="177"/>
        <v>558333.33333333337</v>
      </c>
      <c r="CF789" s="26">
        <f t="shared" si="177"/>
        <v>558333.33333333337</v>
      </c>
      <c r="CG789" s="26">
        <f t="shared" si="177"/>
        <v>558333.33333333337</v>
      </c>
    </row>
    <row r="790" spans="1:85" hidden="1" outlineLevel="2" collapsed="1" x14ac:dyDescent="0.25">
      <c r="A790" s="103" t="s">
        <v>1756</v>
      </c>
      <c r="B790" s="103">
        <f t="shared" si="140"/>
        <v>4</v>
      </c>
      <c r="C790" s="103" t="s">
        <v>1345</v>
      </c>
      <c r="D790" s="103" t="s">
        <v>1346</v>
      </c>
      <c r="E790" s="104">
        <f t="shared" si="172"/>
        <v>20335615</v>
      </c>
      <c r="F790" s="104">
        <f t="shared" si="173"/>
        <v>285626068</v>
      </c>
      <c r="G790" s="104">
        <f t="shared" si="174"/>
        <v>38577126</v>
      </c>
      <c r="H790" s="104">
        <f t="shared" si="175"/>
        <v>45204119</v>
      </c>
      <c r="I790" s="104">
        <f t="shared" si="165"/>
        <v>3524220</v>
      </c>
      <c r="J790" s="104">
        <f t="shared" si="166"/>
        <v>1460700</v>
      </c>
      <c r="K790" s="104">
        <f t="shared" si="176"/>
        <v>43900000</v>
      </c>
      <c r="L790" s="150">
        <f t="shared" si="167"/>
        <v>-2.8849561253477807E-2</v>
      </c>
      <c r="M790" s="104">
        <v>0</v>
      </c>
      <c r="N790" s="104">
        <v>0</v>
      </c>
      <c r="O790" s="104">
        <v>0</v>
      </c>
      <c r="P790" s="104">
        <v>0</v>
      </c>
      <c r="Q790" s="104">
        <v>0</v>
      </c>
      <c r="R790" s="104">
        <v>0</v>
      </c>
      <c r="S790" s="104">
        <v>0</v>
      </c>
      <c r="T790" s="104">
        <v>0</v>
      </c>
      <c r="U790" s="104">
        <v>0</v>
      </c>
      <c r="V790" s="104">
        <v>0</v>
      </c>
      <c r="W790" s="104">
        <v>0</v>
      </c>
      <c r="X790" s="104">
        <v>20335615</v>
      </c>
      <c r="Y790" s="104">
        <v>0</v>
      </c>
      <c r="Z790" s="104">
        <v>0</v>
      </c>
      <c r="AA790" s="104">
        <v>0</v>
      </c>
      <c r="AB790" s="104">
        <v>0</v>
      </c>
      <c r="AC790" s="104">
        <v>0</v>
      </c>
      <c r="AD790" s="104">
        <v>0</v>
      </c>
      <c r="AE790" s="104">
        <v>0</v>
      </c>
      <c r="AF790" s="104">
        <v>0</v>
      </c>
      <c r="AG790" s="104">
        <v>0</v>
      </c>
      <c r="AH790" s="104">
        <v>0</v>
      </c>
      <c r="AI790" s="104">
        <v>0</v>
      </c>
      <c r="AJ790" s="104">
        <v>285626068</v>
      </c>
      <c r="AK790" s="104">
        <v>0</v>
      </c>
      <c r="AL790" s="104">
        <v>0</v>
      </c>
      <c r="AM790" s="104">
        <v>0</v>
      </c>
      <c r="AN790" s="104">
        <v>0</v>
      </c>
      <c r="AO790" s="104">
        <v>0</v>
      </c>
      <c r="AP790" s="104">
        <v>0</v>
      </c>
      <c r="AQ790" s="104">
        <v>0</v>
      </c>
      <c r="AR790" s="104">
        <v>0</v>
      </c>
      <c r="AS790" s="104">
        <v>0</v>
      </c>
      <c r="AT790" s="104">
        <v>0</v>
      </c>
      <c r="AU790" s="104">
        <v>0</v>
      </c>
      <c r="AV790" s="104">
        <v>38577126</v>
      </c>
      <c r="AW790" s="104">
        <v>934800</v>
      </c>
      <c r="AX790" s="104">
        <v>0</v>
      </c>
      <c r="AY790" s="104">
        <v>0</v>
      </c>
      <c r="AZ790" s="104">
        <v>0</v>
      </c>
      <c r="BA790" s="104">
        <v>0</v>
      </c>
      <c r="BB790" s="104">
        <v>1548900</v>
      </c>
      <c r="BC790" s="104">
        <v>1040520</v>
      </c>
      <c r="BD790" s="104">
        <v>0</v>
      </c>
      <c r="BE790" s="104">
        <v>0</v>
      </c>
      <c r="BF790" s="104">
        <v>0</v>
      </c>
      <c r="BG790" s="104">
        <v>0</v>
      </c>
      <c r="BH790" s="104">
        <v>41679899</v>
      </c>
      <c r="BI790" s="104">
        <v>0</v>
      </c>
      <c r="BJ790" s="104">
        <v>1460700</v>
      </c>
      <c r="BK790" s="104">
        <v>0</v>
      </c>
      <c r="BL790" s="104">
        <v>0</v>
      </c>
      <c r="BM790" s="104">
        <v>0</v>
      </c>
      <c r="BN790" s="104">
        <v>0</v>
      </c>
      <c r="BO790" s="104">
        <v>0</v>
      </c>
      <c r="BP790" s="104">
        <v>0</v>
      </c>
      <c r="BQ790" s="104"/>
      <c r="BR790" s="104"/>
      <c r="BS790" s="104"/>
      <c r="BT790" s="104"/>
      <c r="BU790" s="24" t="s">
        <v>2007</v>
      </c>
      <c r="BV790" s="144">
        <f>SUM(BV791:BV798)</f>
        <v>3658333.3333333335</v>
      </c>
      <c r="BW790" s="144">
        <f t="shared" ref="BW790:CG790" si="178">SUM(BW791:BW798)</f>
        <v>3658333.3333333335</v>
      </c>
      <c r="BX790" s="144">
        <f t="shared" si="178"/>
        <v>3658333.3333333335</v>
      </c>
      <c r="BY790" s="144">
        <f t="shared" si="178"/>
        <v>3658333.3333333335</v>
      </c>
      <c r="BZ790" s="144">
        <f t="shared" si="178"/>
        <v>3658333.3333333335</v>
      </c>
      <c r="CA790" s="144">
        <f t="shared" si="178"/>
        <v>3658333.3333333335</v>
      </c>
      <c r="CB790" s="144">
        <f t="shared" si="178"/>
        <v>3658333.3333333335</v>
      </c>
      <c r="CC790" s="144">
        <f t="shared" si="178"/>
        <v>3658333.3333333335</v>
      </c>
      <c r="CD790" s="144">
        <f t="shared" si="178"/>
        <v>3658333.3333333335</v>
      </c>
      <c r="CE790" s="144">
        <f t="shared" si="178"/>
        <v>3658333.3333333335</v>
      </c>
      <c r="CF790" s="144">
        <f t="shared" si="178"/>
        <v>3658333.3333333335</v>
      </c>
      <c r="CG790" s="144">
        <f t="shared" si="178"/>
        <v>3658333.3333333335</v>
      </c>
    </row>
    <row r="791" spans="1:85" hidden="1" outlineLevel="3" x14ac:dyDescent="0.25">
      <c r="A791" s="105" t="s">
        <v>1756</v>
      </c>
      <c r="B791" s="105">
        <f t="shared" si="140"/>
        <v>6</v>
      </c>
      <c r="C791" s="105" t="s">
        <v>1347</v>
      </c>
      <c r="D791" s="105" t="s">
        <v>1018</v>
      </c>
      <c r="E791" s="26">
        <f t="shared" si="172"/>
        <v>0</v>
      </c>
      <c r="F791" s="26">
        <f t="shared" si="173"/>
        <v>2748340</v>
      </c>
      <c r="G791" s="26">
        <f t="shared" si="174"/>
        <v>4036410</v>
      </c>
      <c r="H791" s="26">
        <f t="shared" si="175"/>
        <v>3865770</v>
      </c>
      <c r="I791" s="26">
        <f t="shared" si="165"/>
        <v>3524220</v>
      </c>
      <c r="J791" s="26">
        <f t="shared" si="166"/>
        <v>1460700</v>
      </c>
      <c r="K791" s="26">
        <f t="shared" si="176"/>
        <v>3900000</v>
      </c>
      <c r="L791" s="150">
        <f t="shared" si="167"/>
        <v>8.8546395672789643E-3</v>
      </c>
      <c r="M791" s="26">
        <v>0</v>
      </c>
      <c r="N791" s="26">
        <v>0</v>
      </c>
      <c r="O791" s="26">
        <v>0</v>
      </c>
      <c r="P791" s="26">
        <v>0</v>
      </c>
      <c r="Q791" s="26">
        <v>0</v>
      </c>
      <c r="R791" s="26">
        <v>0</v>
      </c>
      <c r="S791" s="26">
        <v>0</v>
      </c>
      <c r="T791" s="26">
        <v>0</v>
      </c>
      <c r="U791" s="26">
        <v>0</v>
      </c>
      <c r="V791" s="26">
        <v>0</v>
      </c>
      <c r="W791" s="26">
        <v>0</v>
      </c>
      <c r="X791" s="26">
        <v>0</v>
      </c>
      <c r="Y791" s="26">
        <v>0</v>
      </c>
      <c r="Z791" s="26">
        <v>0</v>
      </c>
      <c r="AA791" s="26">
        <v>0</v>
      </c>
      <c r="AB791" s="26">
        <v>0</v>
      </c>
      <c r="AC791" s="26">
        <v>0</v>
      </c>
      <c r="AD791" s="26">
        <v>0</v>
      </c>
      <c r="AE791" s="26">
        <v>0</v>
      </c>
      <c r="AF791" s="26">
        <v>0</v>
      </c>
      <c r="AG791" s="26">
        <v>0</v>
      </c>
      <c r="AH791" s="26">
        <v>0</v>
      </c>
      <c r="AI791" s="26">
        <v>0</v>
      </c>
      <c r="AJ791" s="26">
        <v>2748340</v>
      </c>
      <c r="AK791" s="26">
        <v>0</v>
      </c>
      <c r="AL791" s="26">
        <v>0</v>
      </c>
      <c r="AM791" s="26">
        <v>0</v>
      </c>
      <c r="AN791" s="26">
        <v>0</v>
      </c>
      <c r="AO791" s="26">
        <v>0</v>
      </c>
      <c r="AP791" s="26">
        <v>0</v>
      </c>
      <c r="AQ791" s="26">
        <v>0</v>
      </c>
      <c r="AR791" s="26">
        <v>0</v>
      </c>
      <c r="AS791" s="26">
        <v>0</v>
      </c>
      <c r="AT791" s="26">
        <v>0</v>
      </c>
      <c r="AU791" s="26">
        <v>0</v>
      </c>
      <c r="AV791" s="26">
        <v>4036410</v>
      </c>
      <c r="AW791" s="26">
        <v>934800</v>
      </c>
      <c r="AX791" s="26">
        <v>0</v>
      </c>
      <c r="AY791" s="26">
        <v>0</v>
      </c>
      <c r="AZ791" s="26">
        <v>0</v>
      </c>
      <c r="BA791" s="26">
        <v>0</v>
      </c>
      <c r="BB791" s="26">
        <v>1548900</v>
      </c>
      <c r="BC791" s="26">
        <v>1040520</v>
      </c>
      <c r="BD791" s="26">
        <v>0</v>
      </c>
      <c r="BE791" s="26">
        <v>0</v>
      </c>
      <c r="BF791" s="26">
        <v>0</v>
      </c>
      <c r="BG791" s="26">
        <v>0</v>
      </c>
      <c r="BH791" s="26">
        <v>341550</v>
      </c>
      <c r="BI791" s="26">
        <v>0</v>
      </c>
      <c r="BJ791" s="26">
        <v>1460700</v>
      </c>
      <c r="BK791" s="26">
        <v>0</v>
      </c>
      <c r="BL791" s="26">
        <v>0</v>
      </c>
      <c r="BM791" s="26">
        <v>0</v>
      </c>
      <c r="BN791" s="26">
        <v>0</v>
      </c>
      <c r="BO791" s="26">
        <v>0</v>
      </c>
      <c r="BP791" s="26">
        <v>0</v>
      </c>
      <c r="BQ791" s="26"/>
      <c r="BR791" s="26"/>
      <c r="BS791" s="26"/>
      <c r="BT791" s="26"/>
      <c r="BV791" s="26">
        <f>3900000/12</f>
        <v>325000</v>
      </c>
      <c r="BW791" s="26">
        <f t="shared" ref="BW791:CG791" si="179">3900000/12</f>
        <v>325000</v>
      </c>
      <c r="BX791" s="26">
        <f t="shared" si="179"/>
        <v>325000</v>
      </c>
      <c r="BY791" s="26">
        <f t="shared" si="179"/>
        <v>325000</v>
      </c>
      <c r="BZ791" s="26">
        <f t="shared" si="179"/>
        <v>325000</v>
      </c>
      <c r="CA791" s="26">
        <f t="shared" si="179"/>
        <v>325000</v>
      </c>
      <c r="CB791" s="26">
        <f t="shared" si="179"/>
        <v>325000</v>
      </c>
      <c r="CC791" s="26">
        <f t="shared" si="179"/>
        <v>325000</v>
      </c>
      <c r="CD791" s="26">
        <f t="shared" si="179"/>
        <v>325000</v>
      </c>
      <c r="CE791" s="26">
        <f t="shared" si="179"/>
        <v>325000</v>
      </c>
      <c r="CF791" s="26">
        <f t="shared" si="179"/>
        <v>325000</v>
      </c>
      <c r="CG791" s="26">
        <f t="shared" si="179"/>
        <v>325000</v>
      </c>
    </row>
    <row r="792" spans="1:85" hidden="1" outlineLevel="3" x14ac:dyDescent="0.25">
      <c r="A792" s="106" t="s">
        <v>1756</v>
      </c>
      <c r="B792" s="106">
        <f t="shared" si="140"/>
        <v>8</v>
      </c>
      <c r="C792" s="106" t="s">
        <v>1348</v>
      </c>
      <c r="D792" s="106" t="s">
        <v>118</v>
      </c>
      <c r="E792" s="107">
        <f t="shared" si="172"/>
        <v>0</v>
      </c>
      <c r="F792" s="107">
        <f t="shared" si="173"/>
        <v>0</v>
      </c>
      <c r="G792" s="107">
        <f t="shared" si="174"/>
        <v>4036410</v>
      </c>
      <c r="H792" s="107">
        <f t="shared" si="175"/>
        <v>1868520</v>
      </c>
      <c r="I792" s="107">
        <f t="shared" si="165"/>
        <v>1868520</v>
      </c>
      <c r="J792" s="107">
        <f t="shared" si="166"/>
        <v>0</v>
      </c>
      <c r="K792" s="107">
        <f t="shared" si="176"/>
        <v>0</v>
      </c>
      <c r="L792" s="150"/>
      <c r="M792" s="108">
        <v>0</v>
      </c>
      <c r="N792" s="108">
        <v>0</v>
      </c>
      <c r="O792" s="108">
        <v>0</v>
      </c>
      <c r="P792" s="108">
        <v>0</v>
      </c>
      <c r="Q792" s="108">
        <v>0</v>
      </c>
      <c r="R792" s="108">
        <v>0</v>
      </c>
      <c r="S792" s="108">
        <v>0</v>
      </c>
      <c r="T792" s="108">
        <v>0</v>
      </c>
      <c r="U792" s="108">
        <v>0</v>
      </c>
      <c r="V792" s="108">
        <v>0</v>
      </c>
      <c r="W792" s="108">
        <v>0</v>
      </c>
      <c r="X792" s="108">
        <v>0</v>
      </c>
      <c r="Y792" s="108">
        <v>0</v>
      </c>
      <c r="Z792" s="108">
        <v>0</v>
      </c>
      <c r="AA792" s="108">
        <v>0</v>
      </c>
      <c r="AB792" s="108">
        <v>0</v>
      </c>
      <c r="AC792" s="108">
        <v>0</v>
      </c>
      <c r="AD792" s="108">
        <v>0</v>
      </c>
      <c r="AE792" s="108">
        <v>0</v>
      </c>
      <c r="AF792" s="108">
        <v>0</v>
      </c>
      <c r="AG792" s="108">
        <v>0</v>
      </c>
      <c r="AH792" s="108">
        <v>0</v>
      </c>
      <c r="AI792" s="108">
        <v>0</v>
      </c>
      <c r="AJ792" s="108">
        <v>0</v>
      </c>
      <c r="AK792" s="108">
        <v>0</v>
      </c>
      <c r="AL792" s="108">
        <v>0</v>
      </c>
      <c r="AM792" s="108">
        <v>0</v>
      </c>
      <c r="AN792" s="108">
        <v>0</v>
      </c>
      <c r="AO792" s="108">
        <v>0</v>
      </c>
      <c r="AP792" s="108">
        <v>0</v>
      </c>
      <c r="AQ792" s="108">
        <v>0</v>
      </c>
      <c r="AR792" s="108">
        <v>0</v>
      </c>
      <c r="AS792" s="108">
        <v>0</v>
      </c>
      <c r="AT792" s="108">
        <v>0</v>
      </c>
      <c r="AU792" s="108">
        <v>0</v>
      </c>
      <c r="AV792" s="108">
        <v>4036410</v>
      </c>
      <c r="AW792" s="108">
        <v>0</v>
      </c>
      <c r="AX792" s="108">
        <v>0</v>
      </c>
      <c r="AY792" s="108">
        <v>0</v>
      </c>
      <c r="AZ792" s="108">
        <v>0</v>
      </c>
      <c r="BA792" s="108">
        <v>0</v>
      </c>
      <c r="BB792" s="107">
        <v>828000</v>
      </c>
      <c r="BC792" s="107">
        <v>1040520</v>
      </c>
      <c r="BD792" s="107">
        <v>0</v>
      </c>
      <c r="BE792" s="107">
        <v>0</v>
      </c>
      <c r="BF792" s="107">
        <v>0</v>
      </c>
      <c r="BG792" s="107">
        <v>0</v>
      </c>
      <c r="BH792" s="107">
        <v>0</v>
      </c>
      <c r="BI792" s="107">
        <v>0</v>
      </c>
      <c r="BJ792" s="107">
        <v>0</v>
      </c>
      <c r="BK792" s="107">
        <v>0</v>
      </c>
      <c r="BL792" s="26">
        <v>0</v>
      </c>
      <c r="BM792" s="26">
        <v>0</v>
      </c>
      <c r="BN792" s="26">
        <v>0</v>
      </c>
      <c r="BO792" s="26">
        <v>0</v>
      </c>
      <c r="BP792" s="26">
        <v>0</v>
      </c>
      <c r="BQ792" s="26"/>
      <c r="BR792" s="26"/>
      <c r="BS792" s="26"/>
      <c r="BT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</row>
    <row r="793" spans="1:85" hidden="1" outlineLevel="3" x14ac:dyDescent="0.25">
      <c r="A793" s="106" t="s">
        <v>1756</v>
      </c>
      <c r="B793" s="106">
        <f t="shared" si="140"/>
        <v>8</v>
      </c>
      <c r="C793" s="106" t="s">
        <v>1349</v>
      </c>
      <c r="D793" s="106" t="s">
        <v>76</v>
      </c>
      <c r="E793" s="107">
        <f t="shared" si="172"/>
        <v>0</v>
      </c>
      <c r="F793" s="107">
        <f t="shared" si="173"/>
        <v>2748340</v>
      </c>
      <c r="G793" s="107">
        <f t="shared" si="174"/>
        <v>0</v>
      </c>
      <c r="H793" s="107">
        <f t="shared" si="175"/>
        <v>1997250</v>
      </c>
      <c r="I793" s="107">
        <f t="shared" si="165"/>
        <v>1655700</v>
      </c>
      <c r="J793" s="107">
        <f t="shared" si="166"/>
        <v>1460700</v>
      </c>
      <c r="K793" s="107">
        <f t="shared" si="176"/>
        <v>0</v>
      </c>
      <c r="L793" s="150"/>
      <c r="M793" s="108">
        <v>0</v>
      </c>
      <c r="N793" s="108">
        <v>0</v>
      </c>
      <c r="O793" s="108">
        <v>0</v>
      </c>
      <c r="P793" s="108">
        <v>0</v>
      </c>
      <c r="Q793" s="108">
        <v>0</v>
      </c>
      <c r="R793" s="108">
        <v>0</v>
      </c>
      <c r="S793" s="108">
        <v>0</v>
      </c>
      <c r="T793" s="108">
        <v>0</v>
      </c>
      <c r="U793" s="108">
        <v>0</v>
      </c>
      <c r="V793" s="108">
        <v>0</v>
      </c>
      <c r="W793" s="108">
        <v>0</v>
      </c>
      <c r="X793" s="108">
        <v>0</v>
      </c>
      <c r="Y793" s="108">
        <v>0</v>
      </c>
      <c r="Z793" s="108">
        <v>0</v>
      </c>
      <c r="AA793" s="108">
        <v>0</v>
      </c>
      <c r="AB793" s="108">
        <v>0</v>
      </c>
      <c r="AC793" s="108">
        <v>0</v>
      </c>
      <c r="AD793" s="108">
        <v>0</v>
      </c>
      <c r="AE793" s="108">
        <v>0</v>
      </c>
      <c r="AF793" s="108">
        <v>0</v>
      </c>
      <c r="AG793" s="108">
        <v>0</v>
      </c>
      <c r="AH793" s="108">
        <v>0</v>
      </c>
      <c r="AI793" s="108">
        <v>0</v>
      </c>
      <c r="AJ793" s="108">
        <v>2748340</v>
      </c>
      <c r="AK793" s="108">
        <v>0</v>
      </c>
      <c r="AL793" s="108">
        <v>0</v>
      </c>
      <c r="AM793" s="108">
        <v>0</v>
      </c>
      <c r="AN793" s="108">
        <v>0</v>
      </c>
      <c r="AO793" s="108">
        <v>0</v>
      </c>
      <c r="AP793" s="108">
        <v>0</v>
      </c>
      <c r="AQ793" s="108">
        <v>0</v>
      </c>
      <c r="AR793" s="108">
        <v>0</v>
      </c>
      <c r="AS793" s="108">
        <v>0</v>
      </c>
      <c r="AT793" s="108">
        <v>0</v>
      </c>
      <c r="AU793" s="108">
        <v>0</v>
      </c>
      <c r="AV793" s="108">
        <v>0</v>
      </c>
      <c r="AW793" s="108">
        <v>934800</v>
      </c>
      <c r="AX793" s="108">
        <v>0</v>
      </c>
      <c r="AY793" s="108">
        <v>0</v>
      </c>
      <c r="AZ793" s="108">
        <v>0</v>
      </c>
      <c r="BA793" s="108">
        <v>0</v>
      </c>
      <c r="BB793" s="107">
        <v>720900</v>
      </c>
      <c r="BC793" s="107">
        <v>0</v>
      </c>
      <c r="BD793" s="107">
        <v>0</v>
      </c>
      <c r="BE793" s="107">
        <v>0</v>
      </c>
      <c r="BF793" s="107">
        <v>0</v>
      </c>
      <c r="BG793" s="107">
        <v>0</v>
      </c>
      <c r="BH793" s="107">
        <v>341550</v>
      </c>
      <c r="BI793" s="107">
        <v>0</v>
      </c>
      <c r="BJ793" s="107">
        <v>1460700</v>
      </c>
      <c r="BK793" s="107">
        <v>0</v>
      </c>
      <c r="BL793" s="26">
        <v>0</v>
      </c>
      <c r="BM793" s="26">
        <v>0</v>
      </c>
      <c r="BN793" s="26">
        <v>0</v>
      </c>
      <c r="BO793" s="26">
        <v>0</v>
      </c>
      <c r="BP793" s="26">
        <v>0</v>
      </c>
      <c r="BQ793" s="26"/>
      <c r="BR793" s="26"/>
      <c r="BS793" s="26"/>
      <c r="BT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</row>
    <row r="794" spans="1:85" hidden="1" outlineLevel="3" x14ac:dyDescent="0.25">
      <c r="A794" s="106" t="s">
        <v>1756</v>
      </c>
      <c r="B794" s="106">
        <f t="shared" si="140"/>
        <v>8</v>
      </c>
      <c r="C794" s="106" t="s">
        <v>1350</v>
      </c>
      <c r="D794" s="106" t="s">
        <v>135</v>
      </c>
      <c r="E794" s="107">
        <f t="shared" si="172"/>
        <v>0</v>
      </c>
      <c r="F794" s="107">
        <f t="shared" si="173"/>
        <v>0</v>
      </c>
      <c r="G794" s="107">
        <f t="shared" si="174"/>
        <v>0</v>
      </c>
      <c r="H794" s="107">
        <f t="shared" si="175"/>
        <v>0</v>
      </c>
      <c r="I794" s="107">
        <f t="shared" si="165"/>
        <v>0</v>
      </c>
      <c r="J794" s="107">
        <f t="shared" si="166"/>
        <v>0</v>
      </c>
      <c r="K794" s="107">
        <f t="shared" si="176"/>
        <v>0</v>
      </c>
      <c r="L794" s="150"/>
      <c r="M794" s="108">
        <v>0</v>
      </c>
      <c r="N794" s="108">
        <v>0</v>
      </c>
      <c r="O794" s="108">
        <v>0</v>
      </c>
      <c r="P794" s="108">
        <v>0</v>
      </c>
      <c r="Q794" s="108">
        <v>0</v>
      </c>
      <c r="R794" s="108">
        <v>0</v>
      </c>
      <c r="S794" s="108">
        <v>0</v>
      </c>
      <c r="T794" s="108">
        <v>0</v>
      </c>
      <c r="U794" s="108">
        <v>0</v>
      </c>
      <c r="V794" s="108">
        <v>0</v>
      </c>
      <c r="W794" s="108">
        <v>0</v>
      </c>
      <c r="X794" s="108">
        <v>0</v>
      </c>
      <c r="Y794" s="108">
        <v>0</v>
      </c>
      <c r="Z794" s="108">
        <v>0</v>
      </c>
      <c r="AA794" s="108">
        <v>0</v>
      </c>
      <c r="AB794" s="108">
        <v>0</v>
      </c>
      <c r="AC794" s="108">
        <v>0</v>
      </c>
      <c r="AD794" s="108">
        <v>0</v>
      </c>
      <c r="AE794" s="108">
        <v>0</v>
      </c>
      <c r="AF794" s="108">
        <v>0</v>
      </c>
      <c r="AG794" s="108">
        <v>0</v>
      </c>
      <c r="AH794" s="108">
        <v>0</v>
      </c>
      <c r="AI794" s="108">
        <v>0</v>
      </c>
      <c r="AJ794" s="108">
        <v>0</v>
      </c>
      <c r="AK794" s="108">
        <v>0</v>
      </c>
      <c r="AL794" s="108">
        <v>0</v>
      </c>
      <c r="AM794" s="108">
        <v>0</v>
      </c>
      <c r="AN794" s="108">
        <v>0</v>
      </c>
      <c r="AO794" s="108">
        <v>0</v>
      </c>
      <c r="AP794" s="108">
        <v>0</v>
      </c>
      <c r="AQ794" s="108">
        <v>0</v>
      </c>
      <c r="AR794" s="108">
        <v>0</v>
      </c>
      <c r="AS794" s="108">
        <v>0</v>
      </c>
      <c r="AT794" s="108">
        <v>0</v>
      </c>
      <c r="AU794" s="108">
        <v>0</v>
      </c>
      <c r="AV794" s="108">
        <v>0</v>
      </c>
      <c r="AW794" s="108">
        <v>0</v>
      </c>
      <c r="AX794" s="108">
        <v>0</v>
      </c>
      <c r="AY794" s="108">
        <v>0</v>
      </c>
      <c r="AZ794" s="108">
        <v>0</v>
      </c>
      <c r="BA794" s="108">
        <v>0</v>
      </c>
      <c r="BB794" s="107">
        <v>0</v>
      </c>
      <c r="BC794" s="107">
        <v>0</v>
      </c>
      <c r="BD794" s="107">
        <v>0</v>
      </c>
      <c r="BE794" s="107">
        <v>0</v>
      </c>
      <c r="BF794" s="107">
        <v>0</v>
      </c>
      <c r="BG794" s="107">
        <v>0</v>
      </c>
      <c r="BH794" s="107">
        <v>0</v>
      </c>
      <c r="BI794" s="107">
        <v>0</v>
      </c>
      <c r="BJ794" s="107">
        <v>0</v>
      </c>
      <c r="BK794" s="107">
        <v>0</v>
      </c>
      <c r="BL794" s="26">
        <v>0</v>
      </c>
      <c r="BM794" s="26">
        <v>0</v>
      </c>
      <c r="BN794" s="26">
        <v>0</v>
      </c>
      <c r="BO794" s="26">
        <v>0</v>
      </c>
      <c r="BP794" s="26">
        <v>0</v>
      </c>
      <c r="BQ794" s="26"/>
      <c r="BR794" s="26"/>
      <c r="BS794" s="26"/>
      <c r="BT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</row>
    <row r="795" spans="1:85" hidden="1" outlineLevel="3" x14ac:dyDescent="0.25">
      <c r="A795" s="105" t="s">
        <v>1756</v>
      </c>
      <c r="B795" s="105">
        <f t="shared" si="140"/>
        <v>6</v>
      </c>
      <c r="C795" s="105" t="s">
        <v>1351</v>
      </c>
      <c r="D795" s="105" t="s">
        <v>1352</v>
      </c>
      <c r="E795" s="26">
        <f t="shared" si="172"/>
        <v>20335615</v>
      </c>
      <c r="F795" s="26">
        <f t="shared" si="173"/>
        <v>282877728</v>
      </c>
      <c r="G795" s="26">
        <f t="shared" si="174"/>
        <v>34540716</v>
      </c>
      <c r="H795" s="26">
        <f t="shared" si="175"/>
        <v>41338349</v>
      </c>
      <c r="I795" s="26">
        <f t="shared" si="165"/>
        <v>0</v>
      </c>
      <c r="J795" s="26">
        <f t="shared" si="166"/>
        <v>0</v>
      </c>
      <c r="K795" s="26">
        <f t="shared" si="176"/>
        <v>40000000</v>
      </c>
      <c r="L795" s="150">
        <f t="shared" si="167"/>
        <v>-3.2375482629942477E-2</v>
      </c>
      <c r="M795" s="26">
        <v>0</v>
      </c>
      <c r="N795" s="26">
        <v>0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  <c r="T795" s="26">
        <v>0</v>
      </c>
      <c r="U795" s="26">
        <v>0</v>
      </c>
      <c r="V795" s="26">
        <v>0</v>
      </c>
      <c r="W795" s="26">
        <v>0</v>
      </c>
      <c r="X795" s="26">
        <v>20335615</v>
      </c>
      <c r="Y795" s="26">
        <v>0</v>
      </c>
      <c r="Z795" s="26">
        <v>0</v>
      </c>
      <c r="AA795" s="26">
        <v>0</v>
      </c>
      <c r="AB795" s="26">
        <v>0</v>
      </c>
      <c r="AC795" s="26">
        <v>0</v>
      </c>
      <c r="AD795" s="26">
        <v>0</v>
      </c>
      <c r="AE795" s="26">
        <v>0</v>
      </c>
      <c r="AF795" s="26">
        <v>0</v>
      </c>
      <c r="AG795" s="26">
        <v>0</v>
      </c>
      <c r="AH795" s="26">
        <v>0</v>
      </c>
      <c r="AI795" s="26">
        <v>0</v>
      </c>
      <c r="AJ795" s="26">
        <v>282877728</v>
      </c>
      <c r="AK795" s="26">
        <v>0</v>
      </c>
      <c r="AL795" s="26">
        <v>0</v>
      </c>
      <c r="AM795" s="26">
        <v>0</v>
      </c>
      <c r="AN795" s="26">
        <v>0</v>
      </c>
      <c r="AO795" s="26">
        <v>0</v>
      </c>
      <c r="AP795" s="26">
        <v>0</v>
      </c>
      <c r="AQ795" s="26">
        <v>0</v>
      </c>
      <c r="AR795" s="26">
        <v>0</v>
      </c>
      <c r="AS795" s="26">
        <v>0</v>
      </c>
      <c r="AT795" s="26">
        <v>0</v>
      </c>
      <c r="AU795" s="26">
        <v>0</v>
      </c>
      <c r="AV795" s="26">
        <v>34540716</v>
      </c>
      <c r="AW795" s="26">
        <v>0</v>
      </c>
      <c r="AX795" s="26">
        <v>0</v>
      </c>
      <c r="AY795" s="26">
        <v>0</v>
      </c>
      <c r="AZ795" s="26">
        <v>0</v>
      </c>
      <c r="BA795" s="26">
        <v>0</v>
      </c>
      <c r="BB795" s="26">
        <v>0</v>
      </c>
      <c r="BC795" s="26">
        <v>0</v>
      </c>
      <c r="BD795" s="26">
        <v>0</v>
      </c>
      <c r="BE795" s="26">
        <v>0</v>
      </c>
      <c r="BF795" s="26">
        <v>0</v>
      </c>
      <c r="BG795" s="26">
        <v>0</v>
      </c>
      <c r="BH795" s="26">
        <v>41338349</v>
      </c>
      <c r="BI795" s="26">
        <v>0</v>
      </c>
      <c r="BJ795" s="26">
        <v>0</v>
      </c>
      <c r="BK795" s="26">
        <v>0</v>
      </c>
      <c r="BL795" s="26">
        <v>0</v>
      </c>
      <c r="BM795" s="26">
        <v>0</v>
      </c>
      <c r="BN795" s="26">
        <v>0</v>
      </c>
      <c r="BO795" s="26">
        <v>0</v>
      </c>
      <c r="BP795" s="26">
        <v>0</v>
      </c>
      <c r="BQ795" s="26"/>
      <c r="BR795" s="26"/>
      <c r="BS795" s="26"/>
      <c r="BT795" s="26"/>
      <c r="BV795" s="26">
        <f>40000000/12</f>
        <v>3333333.3333333335</v>
      </c>
      <c r="BW795" s="26">
        <f t="shared" ref="BW795:CG795" si="180">40000000/12</f>
        <v>3333333.3333333335</v>
      </c>
      <c r="BX795" s="26">
        <f t="shared" si="180"/>
        <v>3333333.3333333335</v>
      </c>
      <c r="BY795" s="26">
        <f t="shared" si="180"/>
        <v>3333333.3333333335</v>
      </c>
      <c r="BZ795" s="26">
        <f t="shared" si="180"/>
        <v>3333333.3333333335</v>
      </c>
      <c r="CA795" s="26">
        <f t="shared" si="180"/>
        <v>3333333.3333333335</v>
      </c>
      <c r="CB795" s="26">
        <f t="shared" si="180"/>
        <v>3333333.3333333335</v>
      </c>
      <c r="CC795" s="26">
        <f t="shared" si="180"/>
        <v>3333333.3333333335</v>
      </c>
      <c r="CD795" s="26">
        <f t="shared" si="180"/>
        <v>3333333.3333333335</v>
      </c>
      <c r="CE795" s="26">
        <f t="shared" si="180"/>
        <v>3333333.3333333335</v>
      </c>
      <c r="CF795" s="26">
        <f t="shared" si="180"/>
        <v>3333333.3333333335</v>
      </c>
      <c r="CG795" s="26">
        <f t="shared" si="180"/>
        <v>3333333.3333333335</v>
      </c>
    </row>
    <row r="796" spans="1:85" hidden="1" outlineLevel="3" x14ac:dyDescent="0.25">
      <c r="A796" s="105" t="s">
        <v>1756</v>
      </c>
      <c r="B796" s="105">
        <f t="shared" si="140"/>
        <v>6</v>
      </c>
      <c r="C796" s="105" t="s">
        <v>1353</v>
      </c>
      <c r="D796" s="105" t="s">
        <v>1354</v>
      </c>
      <c r="E796" s="26">
        <f t="shared" si="172"/>
        <v>0</v>
      </c>
      <c r="F796" s="26">
        <f t="shared" si="173"/>
        <v>0</v>
      </c>
      <c r="G796" s="26">
        <f t="shared" si="174"/>
        <v>0</v>
      </c>
      <c r="H796" s="26">
        <f t="shared" si="175"/>
        <v>0</v>
      </c>
      <c r="I796" s="26">
        <f t="shared" si="165"/>
        <v>0</v>
      </c>
      <c r="J796" s="26">
        <f t="shared" si="166"/>
        <v>0</v>
      </c>
      <c r="K796" s="26">
        <f t="shared" si="176"/>
        <v>0</v>
      </c>
      <c r="L796" s="150"/>
      <c r="M796" s="26">
        <v>0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  <c r="T796" s="26">
        <v>0</v>
      </c>
      <c r="U796" s="26">
        <v>0</v>
      </c>
      <c r="V796" s="26">
        <v>0</v>
      </c>
      <c r="W796" s="26">
        <v>0</v>
      </c>
      <c r="X796" s="26">
        <v>0</v>
      </c>
      <c r="Y796" s="26">
        <v>0</v>
      </c>
      <c r="Z796" s="26">
        <v>0</v>
      </c>
      <c r="AA796" s="26">
        <v>0</v>
      </c>
      <c r="AB796" s="26">
        <v>0</v>
      </c>
      <c r="AC796" s="26">
        <v>0</v>
      </c>
      <c r="AD796" s="26">
        <v>0</v>
      </c>
      <c r="AE796" s="26">
        <v>0</v>
      </c>
      <c r="AF796" s="26">
        <v>0</v>
      </c>
      <c r="AG796" s="26">
        <v>0</v>
      </c>
      <c r="AH796" s="26">
        <v>0</v>
      </c>
      <c r="AI796" s="26">
        <v>0</v>
      </c>
      <c r="AJ796" s="26">
        <v>0</v>
      </c>
      <c r="AK796" s="26">
        <v>0</v>
      </c>
      <c r="AL796" s="26">
        <v>0</v>
      </c>
      <c r="AM796" s="26">
        <v>0</v>
      </c>
      <c r="AN796" s="26">
        <v>0</v>
      </c>
      <c r="AO796" s="26">
        <v>0</v>
      </c>
      <c r="AP796" s="26">
        <v>0</v>
      </c>
      <c r="AQ796" s="26">
        <v>0</v>
      </c>
      <c r="AR796" s="26">
        <v>0</v>
      </c>
      <c r="AS796" s="26">
        <v>0</v>
      </c>
      <c r="AT796" s="26">
        <v>0</v>
      </c>
      <c r="AU796" s="26">
        <v>0</v>
      </c>
      <c r="AV796" s="26">
        <v>0</v>
      </c>
      <c r="AW796" s="26">
        <v>0</v>
      </c>
      <c r="AX796" s="26">
        <v>0</v>
      </c>
      <c r="AY796" s="26">
        <v>0</v>
      </c>
      <c r="AZ796" s="26">
        <v>0</v>
      </c>
      <c r="BA796" s="26">
        <v>0</v>
      </c>
      <c r="BB796" s="26">
        <v>0</v>
      </c>
      <c r="BC796" s="26">
        <v>0</v>
      </c>
      <c r="BD796" s="26">
        <v>0</v>
      </c>
      <c r="BE796" s="26">
        <v>0</v>
      </c>
      <c r="BF796" s="26">
        <v>0</v>
      </c>
      <c r="BG796" s="26">
        <v>0</v>
      </c>
      <c r="BH796" s="26">
        <v>0</v>
      </c>
      <c r="BI796" s="26">
        <v>0</v>
      </c>
      <c r="BJ796" s="26">
        <v>0</v>
      </c>
      <c r="BK796" s="26">
        <v>0</v>
      </c>
      <c r="BL796" s="26">
        <v>0</v>
      </c>
      <c r="BM796" s="26">
        <v>0</v>
      </c>
      <c r="BN796" s="26">
        <v>0</v>
      </c>
      <c r="BO796" s="26">
        <v>0</v>
      </c>
      <c r="BP796" s="26">
        <v>0</v>
      </c>
      <c r="BQ796" s="26"/>
      <c r="BR796" s="26"/>
      <c r="BS796" s="26"/>
      <c r="BT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</row>
    <row r="797" spans="1:85" hidden="1" outlineLevel="3" x14ac:dyDescent="0.25">
      <c r="A797" s="105" t="s">
        <v>1753</v>
      </c>
      <c r="B797" s="105">
        <f t="shared" si="140"/>
        <v>6</v>
      </c>
      <c r="C797" s="105" t="s">
        <v>1355</v>
      </c>
      <c r="D797" s="105" t="s">
        <v>1356</v>
      </c>
      <c r="E797" s="26">
        <f t="shared" si="172"/>
        <v>0</v>
      </c>
      <c r="F797" s="26">
        <f t="shared" si="173"/>
        <v>0</v>
      </c>
      <c r="G797" s="26">
        <f t="shared" si="174"/>
        <v>0</v>
      </c>
      <c r="H797" s="26">
        <f t="shared" si="175"/>
        <v>0</v>
      </c>
      <c r="I797" s="26">
        <f t="shared" si="165"/>
        <v>0</v>
      </c>
      <c r="J797" s="26">
        <f t="shared" si="166"/>
        <v>0</v>
      </c>
      <c r="K797" s="26">
        <f t="shared" si="176"/>
        <v>0</v>
      </c>
      <c r="L797" s="150"/>
      <c r="M797" s="26">
        <v>0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  <c r="T797" s="26">
        <v>0</v>
      </c>
      <c r="U797" s="26">
        <v>0</v>
      </c>
      <c r="V797" s="26">
        <v>0</v>
      </c>
      <c r="W797" s="26">
        <v>0</v>
      </c>
      <c r="X797" s="26">
        <v>0</v>
      </c>
      <c r="Y797" s="26">
        <v>0</v>
      </c>
      <c r="Z797" s="26">
        <v>0</v>
      </c>
      <c r="AA797" s="26">
        <v>0</v>
      </c>
      <c r="AB797" s="26">
        <v>0</v>
      </c>
      <c r="AC797" s="26">
        <v>0</v>
      </c>
      <c r="AD797" s="26">
        <v>0</v>
      </c>
      <c r="AE797" s="26">
        <v>0</v>
      </c>
      <c r="AF797" s="26">
        <v>0</v>
      </c>
      <c r="AG797" s="26">
        <v>0</v>
      </c>
      <c r="AH797" s="26">
        <v>0</v>
      </c>
      <c r="AI797" s="26">
        <v>0</v>
      </c>
      <c r="AJ797" s="26">
        <v>0</v>
      </c>
      <c r="AK797" s="26">
        <v>0</v>
      </c>
      <c r="AL797" s="26">
        <v>0</v>
      </c>
      <c r="AM797" s="26">
        <v>0</v>
      </c>
      <c r="AN797" s="26">
        <v>0</v>
      </c>
      <c r="AO797" s="26">
        <v>0</v>
      </c>
      <c r="AP797" s="26">
        <v>0</v>
      </c>
      <c r="AQ797" s="26">
        <v>0</v>
      </c>
      <c r="AR797" s="26">
        <v>0</v>
      </c>
      <c r="AS797" s="26">
        <v>0</v>
      </c>
      <c r="AT797" s="26">
        <v>0</v>
      </c>
      <c r="AU797" s="26">
        <v>0</v>
      </c>
      <c r="AV797" s="26">
        <v>0</v>
      </c>
      <c r="AW797" s="26">
        <v>0</v>
      </c>
      <c r="AX797" s="26">
        <v>0</v>
      </c>
      <c r="AY797" s="26">
        <v>0</v>
      </c>
      <c r="AZ797" s="26">
        <v>0</v>
      </c>
      <c r="BA797" s="26">
        <v>0</v>
      </c>
      <c r="BB797" s="26">
        <v>0</v>
      </c>
      <c r="BC797" s="26">
        <v>0</v>
      </c>
      <c r="BD797" s="26">
        <v>0</v>
      </c>
      <c r="BE797" s="26">
        <v>0</v>
      </c>
      <c r="BF797" s="26">
        <v>0</v>
      </c>
      <c r="BG797" s="26">
        <v>0</v>
      </c>
      <c r="BH797" s="26">
        <v>0</v>
      </c>
      <c r="BI797" s="26">
        <v>0</v>
      </c>
      <c r="BJ797" s="26">
        <v>0</v>
      </c>
      <c r="BK797" s="26">
        <v>0</v>
      </c>
      <c r="BL797" s="26">
        <v>0</v>
      </c>
      <c r="BM797" s="26">
        <v>0</v>
      </c>
      <c r="BN797" s="26">
        <v>0</v>
      </c>
      <c r="BO797" s="26">
        <v>0</v>
      </c>
      <c r="BP797" s="26">
        <v>0</v>
      </c>
      <c r="BQ797" s="26"/>
      <c r="BR797" s="26"/>
      <c r="BS797" s="26"/>
      <c r="BT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</row>
    <row r="798" spans="1:85" hidden="1" outlineLevel="3" x14ac:dyDescent="0.25">
      <c r="A798" s="105" t="s">
        <v>1753</v>
      </c>
      <c r="B798" s="105">
        <f t="shared" si="140"/>
        <v>6</v>
      </c>
      <c r="C798" s="105" t="s">
        <v>1357</v>
      </c>
      <c r="D798" s="105" t="s">
        <v>1107</v>
      </c>
      <c r="E798" s="26">
        <f t="shared" si="172"/>
        <v>0</v>
      </c>
      <c r="F798" s="26">
        <f t="shared" si="173"/>
        <v>0</v>
      </c>
      <c r="G798" s="26">
        <f t="shared" si="174"/>
        <v>0</v>
      </c>
      <c r="H798" s="26">
        <f t="shared" si="175"/>
        <v>0</v>
      </c>
      <c r="I798" s="26">
        <f t="shared" si="165"/>
        <v>0</v>
      </c>
      <c r="J798" s="26">
        <f t="shared" si="166"/>
        <v>831</v>
      </c>
      <c r="K798" s="26">
        <f t="shared" si="176"/>
        <v>0</v>
      </c>
      <c r="L798" s="150"/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  <c r="T798" s="26">
        <v>0</v>
      </c>
      <c r="U798" s="26">
        <v>0</v>
      </c>
      <c r="V798" s="26">
        <v>0</v>
      </c>
      <c r="W798" s="26">
        <v>0</v>
      </c>
      <c r="X798" s="26">
        <v>0</v>
      </c>
      <c r="Y798" s="26">
        <v>0</v>
      </c>
      <c r="Z798" s="26">
        <v>0</v>
      </c>
      <c r="AA798" s="26">
        <v>0</v>
      </c>
      <c r="AB798" s="26">
        <v>0</v>
      </c>
      <c r="AC798" s="26">
        <v>0</v>
      </c>
      <c r="AD798" s="26">
        <v>0</v>
      </c>
      <c r="AE798" s="26">
        <v>0</v>
      </c>
      <c r="AF798" s="26">
        <v>0</v>
      </c>
      <c r="AG798" s="26">
        <v>0</v>
      </c>
      <c r="AH798" s="26">
        <v>0</v>
      </c>
      <c r="AI798" s="26">
        <v>0</v>
      </c>
      <c r="AJ798" s="26">
        <v>0</v>
      </c>
      <c r="AK798" s="26">
        <v>0</v>
      </c>
      <c r="AL798" s="26">
        <v>0</v>
      </c>
      <c r="AM798" s="26">
        <v>0</v>
      </c>
      <c r="AN798" s="26">
        <v>0</v>
      </c>
      <c r="AO798" s="26">
        <v>0</v>
      </c>
      <c r="AP798" s="26">
        <v>0</v>
      </c>
      <c r="AQ798" s="26">
        <v>0</v>
      </c>
      <c r="AR798" s="26">
        <v>0</v>
      </c>
      <c r="AS798" s="26">
        <v>0</v>
      </c>
      <c r="AT798" s="26">
        <v>0</v>
      </c>
      <c r="AU798" s="26">
        <v>0</v>
      </c>
      <c r="AV798" s="26">
        <v>0</v>
      </c>
      <c r="AW798" s="26">
        <v>0</v>
      </c>
      <c r="AX798" s="26">
        <v>0</v>
      </c>
      <c r="AY798" s="26">
        <v>0</v>
      </c>
      <c r="AZ798" s="26">
        <v>0</v>
      </c>
      <c r="BA798" s="26">
        <v>0</v>
      </c>
      <c r="BB798" s="26">
        <v>0</v>
      </c>
      <c r="BC798" s="26">
        <v>0</v>
      </c>
      <c r="BD798" s="26">
        <v>0</v>
      </c>
      <c r="BE798" s="26">
        <v>0</v>
      </c>
      <c r="BF798" s="26">
        <v>0</v>
      </c>
      <c r="BG798" s="26">
        <v>0</v>
      </c>
      <c r="BH798" s="26">
        <v>0</v>
      </c>
      <c r="BI798" s="26">
        <v>831</v>
      </c>
      <c r="BJ798" s="26">
        <v>0</v>
      </c>
      <c r="BK798" s="26">
        <v>0</v>
      </c>
      <c r="BL798" s="26">
        <v>0</v>
      </c>
      <c r="BM798" s="26">
        <v>0</v>
      </c>
      <c r="BN798" s="26">
        <v>0</v>
      </c>
      <c r="BO798" s="26">
        <v>0</v>
      </c>
      <c r="BP798" s="26">
        <v>0</v>
      </c>
      <c r="BQ798" s="26"/>
      <c r="BR798" s="26"/>
      <c r="BS798" s="26"/>
      <c r="BT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</row>
    <row r="799" spans="1:85" hidden="1" outlineLevel="1" collapsed="1" x14ac:dyDescent="0.25">
      <c r="A799" s="101">
        <v>0</v>
      </c>
      <c r="B799" s="101">
        <f t="shared" si="140"/>
        <v>2</v>
      </c>
      <c r="C799" s="101" t="s">
        <v>1358</v>
      </c>
      <c r="D799" s="101" t="s">
        <v>1050</v>
      </c>
      <c r="E799" s="102">
        <f t="shared" si="172"/>
        <v>303497871.53999996</v>
      </c>
      <c r="F799" s="102">
        <f t="shared" si="173"/>
        <v>182355175.49000001</v>
      </c>
      <c r="G799" s="102">
        <f t="shared" si="174"/>
        <v>644860554.11000001</v>
      </c>
      <c r="H799" s="102">
        <f t="shared" si="175"/>
        <v>483462804.48000002</v>
      </c>
      <c r="I799" s="102">
        <f t="shared" si="165"/>
        <v>304251528.27999997</v>
      </c>
      <c r="J799" s="102">
        <f t="shared" si="166"/>
        <v>190844242.51999998</v>
      </c>
      <c r="K799" s="102">
        <f t="shared" si="176"/>
        <v>342999163.37202406</v>
      </c>
      <c r="L799" s="150">
        <f t="shared" si="167"/>
        <v>-0.29053660344988685</v>
      </c>
      <c r="M799" s="102">
        <v>283452</v>
      </c>
      <c r="N799" s="102">
        <v>1429104</v>
      </c>
      <c r="O799" s="102">
        <v>1078234</v>
      </c>
      <c r="P799" s="102">
        <v>1543983</v>
      </c>
      <c r="Q799" s="102">
        <v>6183581</v>
      </c>
      <c r="R799" s="102">
        <v>1387512</v>
      </c>
      <c r="S799" s="102">
        <v>20173324</v>
      </c>
      <c r="T799" s="102">
        <v>159127430</v>
      </c>
      <c r="U799" s="102">
        <v>18240555.539999999</v>
      </c>
      <c r="V799" s="102">
        <v>30572411</v>
      </c>
      <c r="W799" s="102">
        <v>34621664</v>
      </c>
      <c r="X799" s="102">
        <v>28856621</v>
      </c>
      <c r="Y799" s="102">
        <v>322737</v>
      </c>
      <c r="Z799" s="102">
        <v>103105.95</v>
      </c>
      <c r="AA799" s="102">
        <v>2592652.46</v>
      </c>
      <c r="AB799" s="102">
        <v>1442935.66</v>
      </c>
      <c r="AC799" s="102">
        <v>14619149.779999999</v>
      </c>
      <c r="AD799" s="102">
        <v>2350187</v>
      </c>
      <c r="AE799" s="102">
        <v>1342946</v>
      </c>
      <c r="AF799" s="102">
        <v>2249144</v>
      </c>
      <c r="AG799" s="102">
        <v>32495489</v>
      </c>
      <c r="AH799" s="102">
        <v>6971945</v>
      </c>
      <c r="AI799" s="102">
        <v>41717270.25</v>
      </c>
      <c r="AJ799" s="102">
        <v>76147613.390000001</v>
      </c>
      <c r="AK799" s="102">
        <v>2741904</v>
      </c>
      <c r="AL799" s="102">
        <v>4248954</v>
      </c>
      <c r="AM799" s="102">
        <v>1248352</v>
      </c>
      <c r="AN799" s="102">
        <v>26816652</v>
      </c>
      <c r="AO799" s="102">
        <v>313210335.61000001</v>
      </c>
      <c r="AP799" s="102">
        <v>3128783</v>
      </c>
      <c r="AQ799" s="102">
        <v>127544456</v>
      </c>
      <c r="AR799" s="102">
        <v>90066070</v>
      </c>
      <c r="AS799" s="102">
        <v>44078639</v>
      </c>
      <c r="AT799" s="102">
        <v>2113247</v>
      </c>
      <c r="AU799" s="102">
        <v>17145098</v>
      </c>
      <c r="AV799" s="102">
        <v>12518063.5</v>
      </c>
      <c r="AW799" s="102">
        <v>19174706.460000001</v>
      </c>
      <c r="AX799" s="102">
        <v>14805348</v>
      </c>
      <c r="AY799" s="102">
        <v>8694714</v>
      </c>
      <c r="AZ799" s="102">
        <v>8991288</v>
      </c>
      <c r="BA799" s="102">
        <v>14714408</v>
      </c>
      <c r="BB799" s="102">
        <v>208170727.81999999</v>
      </c>
      <c r="BC799" s="102">
        <v>2032267</v>
      </c>
      <c r="BD799" s="102">
        <v>27668069</v>
      </c>
      <c r="BE799" s="102">
        <v>1659983</v>
      </c>
      <c r="BF799" s="102">
        <v>32308952.800000001</v>
      </c>
      <c r="BG799" s="102">
        <v>3099328</v>
      </c>
      <c r="BH799" s="102">
        <v>142143012.40000001</v>
      </c>
      <c r="BI799" s="102">
        <v>1253038</v>
      </c>
      <c r="BJ799" s="102">
        <v>1188928</v>
      </c>
      <c r="BK799" s="102">
        <v>1492079</v>
      </c>
      <c r="BL799" s="102">
        <v>53142465.759999998</v>
      </c>
      <c r="BM799" s="102">
        <v>110100289</v>
      </c>
      <c r="BN799" s="102">
        <v>3335799.76</v>
      </c>
      <c r="BO799" s="102">
        <v>15781966</v>
      </c>
      <c r="BP799" s="102">
        <v>4549677</v>
      </c>
      <c r="BQ799" s="102"/>
      <c r="BR799" s="102"/>
      <c r="BS799" s="102"/>
      <c r="BT799" s="102"/>
      <c r="BU799" s="24" t="s">
        <v>2007</v>
      </c>
      <c r="BV799" s="143">
        <f>BV800+BV806+BV814+BV821</f>
        <v>28583263.614335336</v>
      </c>
      <c r="BW799" s="143">
        <f t="shared" ref="BW799:CG799" si="181">BW800+BW806+BW814+BW821</f>
        <v>28583263.614335336</v>
      </c>
      <c r="BX799" s="143">
        <f t="shared" si="181"/>
        <v>28583263.614335336</v>
      </c>
      <c r="BY799" s="143">
        <f t="shared" si="181"/>
        <v>28583263.614335336</v>
      </c>
      <c r="BZ799" s="143">
        <f t="shared" si="181"/>
        <v>28583263.614335336</v>
      </c>
      <c r="CA799" s="143">
        <f t="shared" si="181"/>
        <v>28583263.614335336</v>
      </c>
      <c r="CB799" s="143">
        <f t="shared" si="181"/>
        <v>28583263.614335336</v>
      </c>
      <c r="CC799" s="143">
        <f t="shared" si="181"/>
        <v>28583263.614335336</v>
      </c>
      <c r="CD799" s="143">
        <f t="shared" si="181"/>
        <v>28583263.614335336</v>
      </c>
      <c r="CE799" s="143">
        <f t="shared" si="181"/>
        <v>28583263.614335336</v>
      </c>
      <c r="CF799" s="143">
        <f t="shared" si="181"/>
        <v>28583263.614335336</v>
      </c>
      <c r="CG799" s="143">
        <f t="shared" si="181"/>
        <v>28583263.614335336</v>
      </c>
    </row>
    <row r="800" spans="1:85" hidden="1" outlineLevel="2" collapsed="1" x14ac:dyDescent="0.25">
      <c r="A800" s="103">
        <v>0</v>
      </c>
      <c r="B800" s="103">
        <f t="shared" ref="B800:B863" si="182">LEN(C800)</f>
        <v>4</v>
      </c>
      <c r="C800" s="103" t="s">
        <v>1359</v>
      </c>
      <c r="D800" s="103" t="s">
        <v>1052</v>
      </c>
      <c r="E800" s="104">
        <f t="shared" si="172"/>
        <v>53858549</v>
      </c>
      <c r="F800" s="104">
        <f t="shared" si="173"/>
        <v>29556943.68</v>
      </c>
      <c r="G800" s="104">
        <f t="shared" si="174"/>
        <v>25758314.25</v>
      </c>
      <c r="H800" s="104">
        <f t="shared" si="175"/>
        <v>48761880</v>
      </c>
      <c r="I800" s="104">
        <f t="shared" si="165"/>
        <v>18846528</v>
      </c>
      <c r="J800" s="104">
        <f t="shared" si="166"/>
        <v>70294740</v>
      </c>
      <c r="K800" s="104">
        <f t="shared" si="176"/>
        <v>48160000.000000007</v>
      </c>
      <c r="L800" s="150">
        <f t="shared" si="167"/>
        <v>-1.2343248455555704E-2</v>
      </c>
      <c r="M800" s="104">
        <v>281116</v>
      </c>
      <c r="N800" s="104">
        <v>1420447</v>
      </c>
      <c r="O800" s="104">
        <v>423496</v>
      </c>
      <c r="P800" s="104">
        <v>1513316</v>
      </c>
      <c r="Q800" s="104">
        <v>2306112</v>
      </c>
      <c r="R800" s="104">
        <v>1414716</v>
      </c>
      <c r="S800" s="104">
        <v>20173323</v>
      </c>
      <c r="T800" s="104">
        <v>1610540</v>
      </c>
      <c r="U800" s="104">
        <v>3201373</v>
      </c>
      <c r="V800" s="104">
        <v>572016</v>
      </c>
      <c r="W800" s="104">
        <v>1438305</v>
      </c>
      <c r="X800" s="104">
        <v>19503789</v>
      </c>
      <c r="Y800" s="104">
        <v>497780</v>
      </c>
      <c r="Z800" s="104">
        <v>90212.09</v>
      </c>
      <c r="AA800" s="104">
        <v>2098030</v>
      </c>
      <c r="AB800" s="104">
        <v>820560</v>
      </c>
      <c r="AC800" s="104">
        <v>1779002</v>
      </c>
      <c r="AD800" s="104">
        <v>1377591</v>
      </c>
      <c r="AE800" s="104">
        <v>1014465</v>
      </c>
      <c r="AF800" s="104">
        <v>1011730</v>
      </c>
      <c r="AG800" s="104">
        <v>6703805</v>
      </c>
      <c r="AH800" s="104">
        <v>1417558</v>
      </c>
      <c r="AI800" s="104">
        <v>7858434.25</v>
      </c>
      <c r="AJ800" s="104">
        <v>4887776.34</v>
      </c>
      <c r="AK800" s="104">
        <v>2707073</v>
      </c>
      <c r="AL800" s="104">
        <v>2990248</v>
      </c>
      <c r="AM800" s="104">
        <v>1244907</v>
      </c>
      <c r="AN800" s="104">
        <v>1319509</v>
      </c>
      <c r="AO800" s="104">
        <v>2543390.61</v>
      </c>
      <c r="AP800" s="104">
        <v>1981630</v>
      </c>
      <c r="AQ800" s="104">
        <v>1525532</v>
      </c>
      <c r="AR800" s="104">
        <v>2634493</v>
      </c>
      <c r="AS800" s="104">
        <v>975076</v>
      </c>
      <c r="AT800" s="104">
        <v>2071292</v>
      </c>
      <c r="AU800" s="104">
        <v>1434328</v>
      </c>
      <c r="AV800" s="104">
        <v>4330835.6399999997</v>
      </c>
      <c r="AW800" s="104">
        <v>2056128</v>
      </c>
      <c r="AX800" s="104">
        <v>4654887</v>
      </c>
      <c r="AY800" s="104">
        <v>2208330</v>
      </c>
      <c r="AZ800" s="104">
        <v>1496867</v>
      </c>
      <c r="BA800" s="104">
        <v>2714097</v>
      </c>
      <c r="BB800" s="104">
        <v>2434371</v>
      </c>
      <c r="BC800" s="104">
        <v>1614839</v>
      </c>
      <c r="BD800" s="104">
        <v>1667009</v>
      </c>
      <c r="BE800" s="104">
        <v>1658900</v>
      </c>
      <c r="BF800" s="104">
        <v>2302648</v>
      </c>
      <c r="BG800" s="104">
        <v>958900</v>
      </c>
      <c r="BH800" s="104">
        <v>24994904</v>
      </c>
      <c r="BI800" s="104">
        <v>807240</v>
      </c>
      <c r="BJ800" s="104">
        <v>1117750</v>
      </c>
      <c r="BK800" s="104">
        <v>1415974</v>
      </c>
      <c r="BL800" s="104">
        <v>7005797</v>
      </c>
      <c r="BM800" s="104">
        <v>50081688</v>
      </c>
      <c r="BN800" s="104">
        <v>3333641</v>
      </c>
      <c r="BO800" s="104">
        <v>4387844</v>
      </c>
      <c r="BP800" s="104">
        <v>2144806</v>
      </c>
      <c r="BQ800" s="104"/>
      <c r="BR800" s="104"/>
      <c r="BS800" s="104"/>
      <c r="BT800" s="104"/>
      <c r="BU800" s="24" t="s">
        <v>2007</v>
      </c>
      <c r="BV800" s="144">
        <f t="shared" ref="BV800:CG800" si="183">SUM(BV801:BV805)</f>
        <v>4013333.3333333335</v>
      </c>
      <c r="BW800" s="144">
        <f t="shared" si="183"/>
        <v>4013333.3333333335</v>
      </c>
      <c r="BX800" s="144">
        <f t="shared" si="183"/>
        <v>4013333.3333333335</v>
      </c>
      <c r="BY800" s="144">
        <f t="shared" si="183"/>
        <v>4013333.3333333335</v>
      </c>
      <c r="BZ800" s="144">
        <f t="shared" si="183"/>
        <v>4013333.3333333335</v>
      </c>
      <c r="CA800" s="144">
        <f t="shared" si="183"/>
        <v>4013333.3333333335</v>
      </c>
      <c r="CB800" s="144">
        <f t="shared" si="183"/>
        <v>4013333.3333333335</v>
      </c>
      <c r="CC800" s="144">
        <f t="shared" si="183"/>
        <v>4013333.3333333335</v>
      </c>
      <c r="CD800" s="144">
        <f t="shared" si="183"/>
        <v>4013333.3333333335</v>
      </c>
      <c r="CE800" s="144">
        <f t="shared" si="183"/>
        <v>4013333.3333333335</v>
      </c>
      <c r="CF800" s="144">
        <f t="shared" si="183"/>
        <v>4013333.3333333335</v>
      </c>
      <c r="CG800" s="144">
        <f t="shared" si="183"/>
        <v>4013333.3333333335</v>
      </c>
    </row>
    <row r="801" spans="1:85" hidden="1" outlineLevel="3" x14ac:dyDescent="0.25">
      <c r="A801" s="105" t="s">
        <v>1757</v>
      </c>
      <c r="B801" s="105">
        <f t="shared" si="182"/>
        <v>6</v>
      </c>
      <c r="C801" s="105" t="s">
        <v>1360</v>
      </c>
      <c r="D801" s="105" t="s">
        <v>1361</v>
      </c>
      <c r="E801" s="26">
        <f t="shared" si="172"/>
        <v>17526205</v>
      </c>
      <c r="F801" s="26">
        <f t="shared" si="173"/>
        <v>8305680</v>
      </c>
      <c r="G801" s="26">
        <f t="shared" si="174"/>
        <v>4549818</v>
      </c>
      <c r="H801" s="26">
        <f t="shared" si="175"/>
        <v>10919223</v>
      </c>
      <c r="I801" s="26">
        <f t="shared" si="165"/>
        <v>6966116</v>
      </c>
      <c r="J801" s="26">
        <f t="shared" si="166"/>
        <v>4466505</v>
      </c>
      <c r="K801" s="26">
        <f t="shared" si="176"/>
        <v>11760000</v>
      </c>
      <c r="L801" s="150">
        <f t="shared" si="167"/>
        <v>7.6999709594721161E-2</v>
      </c>
      <c r="M801" s="26">
        <v>55616</v>
      </c>
      <c r="N801" s="26">
        <v>1065346</v>
      </c>
      <c r="O801" s="26">
        <v>165596</v>
      </c>
      <c r="P801" s="26">
        <v>1108016</v>
      </c>
      <c r="Q801" s="26">
        <v>1108016</v>
      </c>
      <c r="R801" s="26">
        <v>1173016</v>
      </c>
      <c r="S801" s="26">
        <v>144116</v>
      </c>
      <c r="T801" s="26">
        <v>1108016</v>
      </c>
      <c r="U801" s="26">
        <v>1188237</v>
      </c>
      <c r="V801" s="26">
        <v>128916</v>
      </c>
      <c r="W801" s="26">
        <v>1170725</v>
      </c>
      <c r="X801" s="26">
        <v>9110589</v>
      </c>
      <c r="Y801" s="26">
        <v>127670</v>
      </c>
      <c r="Z801" s="26">
        <v>49121</v>
      </c>
      <c r="AA801" s="26">
        <v>1226330</v>
      </c>
      <c r="AB801" s="26">
        <v>174330</v>
      </c>
      <c r="AC801" s="26">
        <v>1193765</v>
      </c>
      <c r="AD801" s="26">
        <v>147365</v>
      </c>
      <c r="AE801" s="26">
        <v>182565</v>
      </c>
      <c r="AF801" s="26">
        <v>177231</v>
      </c>
      <c r="AG801" s="26">
        <v>3322124</v>
      </c>
      <c r="AH801" s="26">
        <v>210565</v>
      </c>
      <c r="AI801" s="26">
        <v>120400</v>
      </c>
      <c r="AJ801" s="26">
        <v>1374214</v>
      </c>
      <c r="AK801" s="26">
        <v>144773</v>
      </c>
      <c r="AL801" s="26">
        <v>246880</v>
      </c>
      <c r="AM801" s="26">
        <v>223159</v>
      </c>
      <c r="AN801" s="26">
        <v>340309</v>
      </c>
      <c r="AO801" s="26">
        <v>329057</v>
      </c>
      <c r="AP801" s="26">
        <v>191230</v>
      </c>
      <c r="AQ801" s="26">
        <v>384032</v>
      </c>
      <c r="AR801" s="26">
        <v>196468</v>
      </c>
      <c r="AS801" s="26">
        <v>-250902</v>
      </c>
      <c r="AT801" s="26">
        <v>1038342</v>
      </c>
      <c r="AU801" s="26">
        <v>430703</v>
      </c>
      <c r="AV801" s="26">
        <v>1275767</v>
      </c>
      <c r="AW801" s="26">
        <v>183016</v>
      </c>
      <c r="AX801" s="26">
        <v>127207</v>
      </c>
      <c r="AY801" s="26">
        <v>138706</v>
      </c>
      <c r="AZ801" s="26">
        <v>1028350</v>
      </c>
      <c r="BA801" s="26">
        <v>1406660</v>
      </c>
      <c r="BB801" s="26">
        <v>2217161</v>
      </c>
      <c r="BC801" s="26">
        <v>1446687</v>
      </c>
      <c r="BD801" s="26">
        <v>418329</v>
      </c>
      <c r="BE801" s="26">
        <v>1658900</v>
      </c>
      <c r="BF801" s="26">
        <v>1673507</v>
      </c>
      <c r="BG801" s="26">
        <v>407900</v>
      </c>
      <c r="BH801" s="26">
        <v>212800</v>
      </c>
      <c r="BI801" s="26">
        <v>119300</v>
      </c>
      <c r="BJ801" s="26">
        <v>1117750</v>
      </c>
      <c r="BK801" s="26">
        <v>473873</v>
      </c>
      <c r="BL801" s="26">
        <v>600300</v>
      </c>
      <c r="BM801" s="26">
        <v>1158773</v>
      </c>
      <c r="BN801" s="26">
        <v>863129</v>
      </c>
      <c r="BO801" s="26">
        <v>75680</v>
      </c>
      <c r="BP801" s="26">
        <v>57700</v>
      </c>
      <c r="BQ801" s="26"/>
      <c r="BR801" s="26"/>
      <c r="BS801" s="26"/>
      <c r="BT801" s="26"/>
      <c r="BU801" s="24" t="s">
        <v>2007</v>
      </c>
      <c r="BV801" s="26">
        <f t="shared" ref="BV801:CG801" si="184">980000</f>
        <v>980000</v>
      </c>
      <c r="BW801" s="26">
        <f t="shared" si="184"/>
        <v>980000</v>
      </c>
      <c r="BX801" s="26">
        <f t="shared" si="184"/>
        <v>980000</v>
      </c>
      <c r="BY801" s="26">
        <f t="shared" si="184"/>
        <v>980000</v>
      </c>
      <c r="BZ801" s="26">
        <f t="shared" si="184"/>
        <v>980000</v>
      </c>
      <c r="CA801" s="26">
        <f t="shared" si="184"/>
        <v>980000</v>
      </c>
      <c r="CB801" s="26">
        <f t="shared" si="184"/>
        <v>980000</v>
      </c>
      <c r="CC801" s="26">
        <f t="shared" si="184"/>
        <v>980000</v>
      </c>
      <c r="CD801" s="26">
        <f t="shared" si="184"/>
        <v>980000</v>
      </c>
      <c r="CE801" s="26">
        <f t="shared" si="184"/>
        <v>980000</v>
      </c>
      <c r="CF801" s="26">
        <f t="shared" si="184"/>
        <v>980000</v>
      </c>
      <c r="CG801" s="26">
        <f t="shared" si="184"/>
        <v>980000</v>
      </c>
    </row>
    <row r="802" spans="1:85" hidden="1" outlineLevel="3" x14ac:dyDescent="0.25">
      <c r="A802" s="105" t="s">
        <v>1757</v>
      </c>
      <c r="B802" s="105">
        <f t="shared" si="182"/>
        <v>6</v>
      </c>
      <c r="C802" s="105" t="s">
        <v>1362</v>
      </c>
      <c r="D802" s="105" t="s">
        <v>606</v>
      </c>
      <c r="E802" s="26">
        <f t="shared" si="172"/>
        <v>25851346</v>
      </c>
      <c r="F802" s="26">
        <f t="shared" si="173"/>
        <v>11710114</v>
      </c>
      <c r="G802" s="26">
        <f t="shared" si="174"/>
        <v>19105241</v>
      </c>
      <c r="H802" s="26">
        <f t="shared" si="175"/>
        <v>9189577</v>
      </c>
      <c r="I802" s="26">
        <f t="shared" si="165"/>
        <v>6872713</v>
      </c>
      <c r="J802" s="26">
        <f t="shared" si="166"/>
        <v>12756978</v>
      </c>
      <c r="K802" s="26">
        <f t="shared" si="176"/>
        <v>10000000</v>
      </c>
      <c r="L802" s="150">
        <f t="shared" si="167"/>
        <v>8.818936932570455E-2</v>
      </c>
      <c r="M802" s="26">
        <v>225500</v>
      </c>
      <c r="N802" s="26">
        <v>355101</v>
      </c>
      <c r="O802" s="26">
        <v>257900</v>
      </c>
      <c r="P802" s="26">
        <v>405300</v>
      </c>
      <c r="Q802" s="26">
        <v>437300</v>
      </c>
      <c r="R802" s="26">
        <v>241700</v>
      </c>
      <c r="S802" s="26">
        <v>10302257</v>
      </c>
      <c r="T802" s="26">
        <v>500300</v>
      </c>
      <c r="U802" s="26">
        <v>2022108</v>
      </c>
      <c r="V802" s="26">
        <v>443100</v>
      </c>
      <c r="W802" s="26">
        <v>267580</v>
      </c>
      <c r="X802" s="26">
        <v>10393200</v>
      </c>
      <c r="Y802" s="26">
        <v>370110</v>
      </c>
      <c r="Z802" s="26">
        <v>40300</v>
      </c>
      <c r="AA802" s="26">
        <v>871700</v>
      </c>
      <c r="AB802" s="26">
        <v>646230</v>
      </c>
      <c r="AC802" s="26">
        <v>481400</v>
      </c>
      <c r="AD802" s="26">
        <v>1152011</v>
      </c>
      <c r="AE802" s="26">
        <v>808900</v>
      </c>
      <c r="AF802" s="26">
        <v>772838</v>
      </c>
      <c r="AG802" s="26">
        <v>2610985</v>
      </c>
      <c r="AH802" s="26">
        <v>1200200</v>
      </c>
      <c r="AI802" s="26">
        <v>1079900</v>
      </c>
      <c r="AJ802" s="26">
        <v>1675540</v>
      </c>
      <c r="AK802" s="26">
        <v>2562300</v>
      </c>
      <c r="AL802" s="26">
        <v>2719588</v>
      </c>
      <c r="AM802" s="26">
        <v>952300</v>
      </c>
      <c r="AN802" s="26">
        <v>979200</v>
      </c>
      <c r="AO802" s="26">
        <v>1410700</v>
      </c>
      <c r="AP802" s="26">
        <v>1790400</v>
      </c>
      <c r="AQ802" s="26">
        <v>1141500</v>
      </c>
      <c r="AR802" s="26">
        <v>2438025</v>
      </c>
      <c r="AS802" s="26">
        <v>1225978</v>
      </c>
      <c r="AT802" s="26">
        <v>1032950</v>
      </c>
      <c r="AU802" s="26">
        <v>1003625</v>
      </c>
      <c r="AV802" s="26">
        <v>1848675</v>
      </c>
      <c r="AW802" s="26">
        <v>1292220</v>
      </c>
      <c r="AX802" s="26">
        <v>409600</v>
      </c>
      <c r="AY802" s="26">
        <v>1962043</v>
      </c>
      <c r="AZ802" s="26">
        <v>364750</v>
      </c>
      <c r="BA802" s="26">
        <v>1291000</v>
      </c>
      <c r="BB802" s="26">
        <v>160000</v>
      </c>
      <c r="BC802" s="26">
        <v>160000</v>
      </c>
      <c r="BD802" s="26">
        <v>1233100</v>
      </c>
      <c r="BE802" s="83">
        <v>0</v>
      </c>
      <c r="BF802" s="26">
        <v>629141</v>
      </c>
      <c r="BG802" s="26">
        <v>551000</v>
      </c>
      <c r="BH802" s="26">
        <v>1136723</v>
      </c>
      <c r="BI802" s="26">
        <v>687940</v>
      </c>
      <c r="BJ802" s="26">
        <v>0</v>
      </c>
      <c r="BK802" s="26">
        <v>397838</v>
      </c>
      <c r="BL802" s="26">
        <v>5010985</v>
      </c>
      <c r="BM802" s="26">
        <v>532515</v>
      </c>
      <c r="BN802" s="26">
        <v>2455764</v>
      </c>
      <c r="BO802" s="26">
        <v>1823093</v>
      </c>
      <c r="BP802" s="26">
        <v>1848843</v>
      </c>
      <c r="BQ802" s="26"/>
      <c r="BR802" s="26"/>
      <c r="BS802" s="26"/>
      <c r="BT802" s="26"/>
      <c r="BU802" s="24" t="s">
        <v>2007</v>
      </c>
      <c r="BV802" s="26">
        <f t="shared" ref="BV802:CG802" si="185">10000000/12</f>
        <v>833333.33333333337</v>
      </c>
      <c r="BW802" s="26">
        <f t="shared" si="185"/>
        <v>833333.33333333337</v>
      </c>
      <c r="BX802" s="26">
        <f t="shared" si="185"/>
        <v>833333.33333333337</v>
      </c>
      <c r="BY802" s="26">
        <f t="shared" si="185"/>
        <v>833333.33333333337</v>
      </c>
      <c r="BZ802" s="26">
        <f t="shared" si="185"/>
        <v>833333.33333333337</v>
      </c>
      <c r="CA802" s="26">
        <f t="shared" si="185"/>
        <v>833333.33333333337</v>
      </c>
      <c r="CB802" s="26">
        <f t="shared" si="185"/>
        <v>833333.33333333337</v>
      </c>
      <c r="CC802" s="26">
        <f t="shared" si="185"/>
        <v>833333.33333333337</v>
      </c>
      <c r="CD802" s="26">
        <f t="shared" si="185"/>
        <v>833333.33333333337</v>
      </c>
      <c r="CE802" s="26">
        <f t="shared" si="185"/>
        <v>833333.33333333337</v>
      </c>
      <c r="CF802" s="26">
        <f t="shared" si="185"/>
        <v>833333.33333333337</v>
      </c>
      <c r="CG802" s="26">
        <f t="shared" si="185"/>
        <v>833333.33333333337</v>
      </c>
    </row>
    <row r="803" spans="1:85" hidden="1" outlineLevel="3" x14ac:dyDescent="0.25">
      <c r="A803" s="105" t="s">
        <v>1757</v>
      </c>
      <c r="B803" s="105">
        <f t="shared" si="182"/>
        <v>6</v>
      </c>
      <c r="C803" s="105" t="s">
        <v>1363</v>
      </c>
      <c r="D803" s="105" t="s">
        <v>504</v>
      </c>
      <c r="E803" s="26">
        <f t="shared" si="172"/>
        <v>0</v>
      </c>
      <c r="F803" s="26">
        <f t="shared" si="173"/>
        <v>1044202</v>
      </c>
      <c r="G803" s="26">
        <f t="shared" si="174"/>
        <v>93228</v>
      </c>
      <c r="H803" s="26">
        <f t="shared" si="175"/>
        <v>27725249</v>
      </c>
      <c r="I803" s="26">
        <f t="shared" si="165"/>
        <v>4079868</v>
      </c>
      <c r="J803" s="26">
        <f t="shared" si="166"/>
        <v>52964130</v>
      </c>
      <c r="K803" s="26">
        <f t="shared" si="176"/>
        <v>26400000</v>
      </c>
      <c r="L803" s="150">
        <f t="shared" si="167"/>
        <v>-4.7799354299757596E-2</v>
      </c>
      <c r="M803" s="26">
        <v>0</v>
      </c>
      <c r="N803" s="26">
        <v>0</v>
      </c>
      <c r="O803" s="26">
        <v>0</v>
      </c>
      <c r="P803" s="26">
        <v>0</v>
      </c>
      <c r="Q803" s="26">
        <v>6748</v>
      </c>
      <c r="R803" s="26">
        <v>0</v>
      </c>
      <c r="S803" s="26">
        <v>0</v>
      </c>
      <c r="T803" s="26">
        <v>2224</v>
      </c>
      <c r="U803" s="26">
        <v>-8972</v>
      </c>
      <c r="V803" s="26">
        <v>0</v>
      </c>
      <c r="W803" s="26">
        <v>0</v>
      </c>
      <c r="X803" s="26">
        <v>0</v>
      </c>
      <c r="Y803" s="26">
        <v>0</v>
      </c>
      <c r="Z803" s="26">
        <v>0</v>
      </c>
      <c r="AA803" s="26">
        <v>0</v>
      </c>
      <c r="AB803" s="26">
        <v>0</v>
      </c>
      <c r="AC803" s="26">
        <v>103837</v>
      </c>
      <c r="AD803" s="26">
        <v>78215</v>
      </c>
      <c r="AE803" s="26">
        <v>23000</v>
      </c>
      <c r="AF803" s="26">
        <v>61661</v>
      </c>
      <c r="AG803" s="26">
        <v>770696</v>
      </c>
      <c r="AH803" s="26">
        <v>6793</v>
      </c>
      <c r="AI803" s="26">
        <v>0</v>
      </c>
      <c r="AJ803" s="26">
        <v>0</v>
      </c>
      <c r="AK803" s="26">
        <v>0</v>
      </c>
      <c r="AL803" s="26">
        <v>23780</v>
      </c>
      <c r="AM803" s="26">
        <v>69448</v>
      </c>
      <c r="AN803" s="26">
        <v>0</v>
      </c>
      <c r="AO803" s="26">
        <v>0</v>
      </c>
      <c r="AP803" s="26">
        <v>0</v>
      </c>
      <c r="AQ803" s="26">
        <v>0</v>
      </c>
      <c r="AR803" s="26">
        <v>0</v>
      </c>
      <c r="AS803" s="26">
        <v>0</v>
      </c>
      <c r="AT803" s="26">
        <v>0</v>
      </c>
      <c r="AU803" s="26">
        <v>0</v>
      </c>
      <c r="AV803" s="26">
        <v>0</v>
      </c>
      <c r="AW803" s="26">
        <v>110496</v>
      </c>
      <c r="AX803" s="83">
        <v>3859599</v>
      </c>
      <c r="AY803" s="26">
        <v>5396</v>
      </c>
      <c r="AZ803" s="26">
        <v>6998</v>
      </c>
      <c r="BA803" s="26">
        <v>16437</v>
      </c>
      <c r="BB803" s="26">
        <v>57210</v>
      </c>
      <c r="BC803" s="26">
        <v>8152</v>
      </c>
      <c r="BD803" s="26">
        <v>15580</v>
      </c>
      <c r="BE803" s="26">
        <v>0</v>
      </c>
      <c r="BF803" s="26">
        <v>0</v>
      </c>
      <c r="BG803" s="26">
        <v>0</v>
      </c>
      <c r="BH803" s="26">
        <v>23645381</v>
      </c>
      <c r="BI803" s="26">
        <v>0</v>
      </c>
      <c r="BJ803" s="26">
        <v>0</v>
      </c>
      <c r="BK803" s="26">
        <v>544263</v>
      </c>
      <c r="BL803" s="26">
        <v>1394512</v>
      </c>
      <c r="BM803" s="26">
        <v>48390400</v>
      </c>
      <c r="BN803" s="26">
        <v>14748</v>
      </c>
      <c r="BO803" s="26">
        <v>2386529</v>
      </c>
      <c r="BP803" s="26">
        <v>233678</v>
      </c>
      <c r="BQ803" s="26"/>
      <c r="BR803" s="26"/>
      <c r="BS803" s="26"/>
      <c r="BT803" s="26"/>
      <c r="BU803" s="24" t="s">
        <v>2007</v>
      </c>
      <c r="BV803" s="26">
        <f t="shared" ref="BV803:CG803" si="186">2200000</f>
        <v>2200000</v>
      </c>
      <c r="BW803" s="26">
        <f t="shared" si="186"/>
        <v>2200000</v>
      </c>
      <c r="BX803" s="26">
        <f t="shared" si="186"/>
        <v>2200000</v>
      </c>
      <c r="BY803" s="26">
        <f t="shared" si="186"/>
        <v>2200000</v>
      </c>
      <c r="BZ803" s="26">
        <f t="shared" si="186"/>
        <v>2200000</v>
      </c>
      <c r="CA803" s="26">
        <f t="shared" si="186"/>
        <v>2200000</v>
      </c>
      <c r="CB803" s="26">
        <f t="shared" si="186"/>
        <v>2200000</v>
      </c>
      <c r="CC803" s="26">
        <f t="shared" si="186"/>
        <v>2200000</v>
      </c>
      <c r="CD803" s="26">
        <f t="shared" si="186"/>
        <v>2200000</v>
      </c>
      <c r="CE803" s="26">
        <f t="shared" si="186"/>
        <v>2200000</v>
      </c>
      <c r="CF803" s="26">
        <f t="shared" si="186"/>
        <v>2200000</v>
      </c>
      <c r="CG803" s="26">
        <f t="shared" si="186"/>
        <v>2200000</v>
      </c>
    </row>
    <row r="804" spans="1:85" hidden="1" outlineLevel="3" x14ac:dyDescent="0.25">
      <c r="A804" s="105" t="s">
        <v>1757</v>
      </c>
      <c r="B804" s="105">
        <f t="shared" si="182"/>
        <v>6</v>
      </c>
      <c r="C804" s="105" t="s">
        <v>1364</v>
      </c>
      <c r="D804" s="105" t="s">
        <v>1055</v>
      </c>
      <c r="E804" s="26">
        <f t="shared" si="172"/>
        <v>10480998</v>
      </c>
      <c r="F804" s="26">
        <f t="shared" si="173"/>
        <v>8496156.5899999999</v>
      </c>
      <c r="G804" s="26">
        <f t="shared" si="174"/>
        <v>2010027.25</v>
      </c>
      <c r="H804" s="26">
        <f t="shared" si="175"/>
        <v>927831</v>
      </c>
      <c r="I804" s="26">
        <f t="shared" si="165"/>
        <v>927831</v>
      </c>
      <c r="J804" s="26">
        <f t="shared" si="166"/>
        <v>107127</v>
      </c>
      <c r="K804" s="26">
        <f t="shared" si="176"/>
        <v>0</v>
      </c>
      <c r="L804" s="150">
        <f t="shared" si="167"/>
        <v>-1</v>
      </c>
      <c r="M804" s="26">
        <v>0</v>
      </c>
      <c r="N804" s="26">
        <v>0</v>
      </c>
      <c r="O804" s="26">
        <v>0</v>
      </c>
      <c r="P804" s="26">
        <v>0</v>
      </c>
      <c r="Q804" s="26">
        <v>754048</v>
      </c>
      <c r="R804" s="26">
        <v>0</v>
      </c>
      <c r="S804" s="26">
        <v>9726950</v>
      </c>
      <c r="T804" s="26">
        <v>0</v>
      </c>
      <c r="U804" s="26">
        <v>0</v>
      </c>
      <c r="V804" s="26">
        <v>0</v>
      </c>
      <c r="W804" s="26">
        <v>0</v>
      </c>
      <c r="X804" s="26">
        <v>0</v>
      </c>
      <c r="Y804" s="26">
        <v>0</v>
      </c>
      <c r="Z804" s="26">
        <v>0</v>
      </c>
      <c r="AA804" s="26">
        <v>0</v>
      </c>
      <c r="AB804" s="26">
        <v>0</v>
      </c>
      <c r="AC804" s="26">
        <v>0</v>
      </c>
      <c r="AD804" s="26">
        <v>0</v>
      </c>
      <c r="AE804" s="26">
        <v>0</v>
      </c>
      <c r="AF804" s="26">
        <v>0</v>
      </c>
      <c r="AG804" s="26">
        <v>0</v>
      </c>
      <c r="AH804" s="26">
        <v>0</v>
      </c>
      <c r="AI804" s="26">
        <v>6658134.25</v>
      </c>
      <c r="AJ804" s="26">
        <v>1838022.34</v>
      </c>
      <c r="AK804" s="26">
        <v>0</v>
      </c>
      <c r="AL804" s="26">
        <v>0</v>
      </c>
      <c r="AM804" s="26">
        <v>0</v>
      </c>
      <c r="AN804" s="26">
        <v>0</v>
      </c>
      <c r="AO804" s="26">
        <v>803633.61</v>
      </c>
      <c r="AP804" s="26">
        <v>0</v>
      </c>
      <c r="AQ804" s="26">
        <v>0</v>
      </c>
      <c r="AR804" s="26">
        <v>0</v>
      </c>
      <c r="AS804" s="26">
        <v>0</v>
      </c>
      <c r="AT804" s="26">
        <v>0</v>
      </c>
      <c r="AU804" s="26">
        <v>0</v>
      </c>
      <c r="AV804" s="26">
        <v>1206393.6399999999</v>
      </c>
      <c r="AW804" s="26">
        <v>470396</v>
      </c>
      <c r="AX804" s="26">
        <v>258481</v>
      </c>
      <c r="AY804" s="26">
        <v>102185</v>
      </c>
      <c r="AZ804" s="26">
        <v>96769</v>
      </c>
      <c r="BA804" s="26">
        <v>0</v>
      </c>
      <c r="BB804" s="26">
        <v>0</v>
      </c>
      <c r="BC804" s="26">
        <v>0</v>
      </c>
      <c r="BD804" s="26">
        <v>0</v>
      </c>
      <c r="BE804" s="26">
        <v>0</v>
      </c>
      <c r="BF804" s="26">
        <v>0</v>
      </c>
      <c r="BG804" s="26">
        <v>0</v>
      </c>
      <c r="BH804" s="26">
        <v>0</v>
      </c>
      <c r="BI804" s="26">
        <v>0</v>
      </c>
      <c r="BJ804" s="26">
        <v>0</v>
      </c>
      <c r="BK804" s="26">
        <v>0</v>
      </c>
      <c r="BL804" s="26">
        <v>0</v>
      </c>
      <c r="BM804" s="26">
        <v>0</v>
      </c>
      <c r="BN804" s="26">
        <v>0</v>
      </c>
      <c r="BO804" s="26">
        <v>102542</v>
      </c>
      <c r="BP804" s="26">
        <v>4585</v>
      </c>
      <c r="BQ804" s="26"/>
      <c r="BR804" s="26"/>
      <c r="BS804" s="26"/>
      <c r="BT804" s="26"/>
      <c r="BU804" s="24" t="s">
        <v>2007</v>
      </c>
      <c r="BV804" s="26">
        <v>0</v>
      </c>
      <c r="BW804" s="26">
        <v>0</v>
      </c>
      <c r="BX804" s="26">
        <v>0</v>
      </c>
      <c r="BY804" s="26">
        <v>0</v>
      </c>
      <c r="BZ804" s="26">
        <v>0</v>
      </c>
      <c r="CA804" s="26">
        <v>0</v>
      </c>
      <c r="CB804" s="26">
        <v>0</v>
      </c>
      <c r="CC804" s="26">
        <v>0</v>
      </c>
      <c r="CD804" s="26">
        <v>0</v>
      </c>
      <c r="CE804" s="26">
        <v>0</v>
      </c>
      <c r="CF804" s="26">
        <v>0</v>
      </c>
      <c r="CG804" s="26">
        <v>0</v>
      </c>
    </row>
    <row r="805" spans="1:85" hidden="1" outlineLevel="3" x14ac:dyDescent="0.25">
      <c r="A805" s="105">
        <v>0</v>
      </c>
      <c r="B805" s="105">
        <f t="shared" si="182"/>
        <v>6</v>
      </c>
      <c r="C805" s="105" t="s">
        <v>1365</v>
      </c>
      <c r="D805" s="105" t="s">
        <v>222</v>
      </c>
      <c r="E805" s="26">
        <f t="shared" si="172"/>
        <v>0</v>
      </c>
      <c r="F805" s="26">
        <f t="shared" si="173"/>
        <v>791.09</v>
      </c>
      <c r="G805" s="26">
        <f t="shared" si="174"/>
        <v>0</v>
      </c>
      <c r="H805" s="26">
        <f t="shared" si="175"/>
        <v>0</v>
      </c>
      <c r="I805" s="26">
        <f t="shared" si="165"/>
        <v>0</v>
      </c>
      <c r="J805" s="26">
        <f t="shared" si="166"/>
        <v>0</v>
      </c>
      <c r="K805" s="26">
        <f t="shared" si="176"/>
        <v>0</v>
      </c>
      <c r="L805" s="150"/>
      <c r="M805" s="26">
        <v>0</v>
      </c>
      <c r="N805" s="26">
        <v>0</v>
      </c>
      <c r="O805" s="26">
        <v>0</v>
      </c>
      <c r="P805" s="26">
        <v>0</v>
      </c>
      <c r="Q805" s="26">
        <v>0</v>
      </c>
      <c r="R805" s="26">
        <v>0</v>
      </c>
      <c r="S805" s="26">
        <v>0</v>
      </c>
      <c r="T805" s="26">
        <v>0</v>
      </c>
      <c r="U805" s="26">
        <v>0</v>
      </c>
      <c r="V805" s="26">
        <v>0</v>
      </c>
      <c r="W805" s="26">
        <v>0</v>
      </c>
      <c r="X805" s="26">
        <v>0</v>
      </c>
      <c r="Y805" s="26">
        <v>0</v>
      </c>
      <c r="Z805" s="26">
        <v>791.09</v>
      </c>
      <c r="AA805" s="26">
        <v>0</v>
      </c>
      <c r="AB805" s="26">
        <v>0</v>
      </c>
      <c r="AC805" s="26">
        <v>0</v>
      </c>
      <c r="AD805" s="26">
        <v>0</v>
      </c>
      <c r="AE805" s="26">
        <v>0</v>
      </c>
      <c r="AF805" s="26">
        <v>0</v>
      </c>
      <c r="AG805" s="26">
        <v>0</v>
      </c>
      <c r="AH805" s="26">
        <v>0</v>
      </c>
      <c r="AI805" s="26">
        <v>0</v>
      </c>
      <c r="AJ805" s="26">
        <v>0</v>
      </c>
      <c r="AK805" s="26">
        <v>0</v>
      </c>
      <c r="AL805" s="26">
        <v>0</v>
      </c>
      <c r="AM805" s="26">
        <v>0</v>
      </c>
      <c r="AN805" s="26">
        <v>0</v>
      </c>
      <c r="AO805" s="26">
        <v>0</v>
      </c>
      <c r="AP805" s="26">
        <v>0</v>
      </c>
      <c r="AQ805" s="26">
        <v>0</v>
      </c>
      <c r="AR805" s="26">
        <v>0</v>
      </c>
      <c r="AS805" s="26">
        <v>0</v>
      </c>
      <c r="AT805" s="26">
        <v>0</v>
      </c>
      <c r="AU805" s="26">
        <v>0</v>
      </c>
      <c r="AV805" s="26">
        <v>0</v>
      </c>
      <c r="AW805" s="26">
        <v>0</v>
      </c>
      <c r="AX805" s="26">
        <v>0</v>
      </c>
      <c r="AY805" s="26">
        <v>0</v>
      </c>
      <c r="AZ805" s="26">
        <v>0</v>
      </c>
      <c r="BA805" s="26">
        <v>0</v>
      </c>
      <c r="BB805" s="26">
        <v>0</v>
      </c>
      <c r="BC805" s="26">
        <v>0</v>
      </c>
      <c r="BD805" s="26">
        <v>0</v>
      </c>
      <c r="BE805" s="26">
        <v>0</v>
      </c>
      <c r="BF805" s="26">
        <v>0</v>
      </c>
      <c r="BG805" s="26">
        <v>0</v>
      </c>
      <c r="BH805" s="26">
        <v>0</v>
      </c>
      <c r="BI805" s="26">
        <v>0</v>
      </c>
      <c r="BJ805" s="26">
        <v>0</v>
      </c>
      <c r="BK805" s="26">
        <v>0</v>
      </c>
      <c r="BL805" s="26">
        <v>0</v>
      </c>
      <c r="BM805" s="26">
        <v>0</v>
      </c>
      <c r="BN805" s="26">
        <v>0</v>
      </c>
      <c r="BO805" s="26">
        <v>0</v>
      </c>
      <c r="BP805" s="26">
        <v>0</v>
      </c>
      <c r="BQ805" s="26"/>
      <c r="BR805" s="26"/>
      <c r="BS805" s="26"/>
      <c r="BT805" s="26"/>
      <c r="BV805" s="26">
        <v>0</v>
      </c>
      <c r="BW805" s="26">
        <v>0</v>
      </c>
      <c r="BX805" s="26">
        <v>0</v>
      </c>
      <c r="BY805" s="26">
        <v>0</v>
      </c>
      <c r="BZ805" s="26">
        <v>0</v>
      </c>
      <c r="CA805" s="26">
        <v>0</v>
      </c>
      <c r="CB805" s="26">
        <v>0</v>
      </c>
      <c r="CC805" s="26">
        <v>0</v>
      </c>
      <c r="CD805" s="26">
        <v>0</v>
      </c>
      <c r="CE805" s="26">
        <v>0</v>
      </c>
      <c r="CF805" s="26">
        <v>0</v>
      </c>
      <c r="CG805" s="26">
        <v>0</v>
      </c>
    </row>
    <row r="806" spans="1:85" hidden="1" outlineLevel="2" collapsed="1" x14ac:dyDescent="0.25">
      <c r="A806" s="103">
        <v>0</v>
      </c>
      <c r="B806" s="103">
        <f t="shared" si="182"/>
        <v>4</v>
      </c>
      <c r="C806" s="103" t="s">
        <v>1366</v>
      </c>
      <c r="D806" s="103" t="s">
        <v>1367</v>
      </c>
      <c r="E806" s="104">
        <f t="shared" si="172"/>
        <v>167584177</v>
      </c>
      <c r="F806" s="104">
        <f t="shared" si="173"/>
        <v>19571558</v>
      </c>
      <c r="G806" s="104">
        <f t="shared" si="174"/>
        <v>2799920</v>
      </c>
      <c r="H806" s="104">
        <f t="shared" si="175"/>
        <v>5436117</v>
      </c>
      <c r="I806" s="104">
        <f t="shared" si="165"/>
        <v>5436117</v>
      </c>
      <c r="J806" s="104">
        <f t="shared" si="166"/>
        <v>0</v>
      </c>
      <c r="K806" s="104">
        <f t="shared" si="176"/>
        <v>5658454.1853</v>
      </c>
      <c r="L806" s="150">
        <f t="shared" si="167"/>
        <v>4.0899999999999999E-2</v>
      </c>
      <c r="M806" s="104">
        <v>0</v>
      </c>
      <c r="N806" s="104">
        <v>0</v>
      </c>
      <c r="O806" s="104">
        <v>0</v>
      </c>
      <c r="P806" s="104">
        <v>0</v>
      </c>
      <c r="Q806" s="104">
        <v>0</v>
      </c>
      <c r="R806" s="104">
        <v>0</v>
      </c>
      <c r="S806" s="104">
        <v>0</v>
      </c>
      <c r="T806" s="104">
        <v>132448636</v>
      </c>
      <c r="U806" s="104">
        <v>0</v>
      </c>
      <c r="V806" s="104">
        <v>0</v>
      </c>
      <c r="W806" s="104">
        <v>32981000</v>
      </c>
      <c r="X806" s="104">
        <v>2154541</v>
      </c>
      <c r="Y806" s="104">
        <v>0</v>
      </c>
      <c r="Z806" s="104">
        <v>0</v>
      </c>
      <c r="AA806" s="104">
        <v>0</v>
      </c>
      <c r="AB806" s="104">
        <v>0</v>
      </c>
      <c r="AC806" s="104">
        <v>0</v>
      </c>
      <c r="AD806" s="104">
        <v>0</v>
      </c>
      <c r="AE806" s="104">
        <v>0</v>
      </c>
      <c r="AF806" s="104">
        <v>0</v>
      </c>
      <c r="AG806" s="104">
        <v>760000</v>
      </c>
      <c r="AH806" s="104">
        <v>0</v>
      </c>
      <c r="AI806" s="104">
        <v>0</v>
      </c>
      <c r="AJ806" s="104">
        <v>18811558</v>
      </c>
      <c r="AK806" s="104">
        <v>0</v>
      </c>
      <c r="AL806" s="104">
        <v>1258560</v>
      </c>
      <c r="AM806" s="104">
        <v>0</v>
      </c>
      <c r="AN806" s="104">
        <v>396360</v>
      </c>
      <c r="AO806" s="104">
        <v>0</v>
      </c>
      <c r="AP806" s="104">
        <v>1145000</v>
      </c>
      <c r="AQ806" s="104">
        <v>0</v>
      </c>
      <c r="AR806" s="104">
        <v>0</v>
      </c>
      <c r="AS806" s="104">
        <v>0</v>
      </c>
      <c r="AT806" s="104">
        <v>0</v>
      </c>
      <c r="AU806" s="104">
        <v>0</v>
      </c>
      <c r="AV806" s="104">
        <v>0</v>
      </c>
      <c r="AW806" s="104">
        <v>0</v>
      </c>
      <c r="AX806" s="104">
        <v>0</v>
      </c>
      <c r="AY806" s="104">
        <v>2953100</v>
      </c>
      <c r="AZ806" s="104">
        <v>676550</v>
      </c>
      <c r="BA806" s="104">
        <v>0</v>
      </c>
      <c r="BB806" s="104">
        <v>1391087</v>
      </c>
      <c r="BC806" s="104">
        <v>415380</v>
      </c>
      <c r="BD806" s="104">
        <v>0</v>
      </c>
      <c r="BE806" s="104">
        <v>0</v>
      </c>
      <c r="BF806" s="104">
        <v>0</v>
      </c>
      <c r="BG806" s="104">
        <v>0</v>
      </c>
      <c r="BH806" s="104">
        <v>0</v>
      </c>
      <c r="BI806" s="104">
        <v>0</v>
      </c>
      <c r="BJ806" s="104">
        <v>0</v>
      </c>
      <c r="BK806" s="104">
        <v>0</v>
      </c>
      <c r="BL806" s="104">
        <v>0</v>
      </c>
      <c r="BM806" s="104">
        <v>0</v>
      </c>
      <c r="BN806" s="104">
        <v>0</v>
      </c>
      <c r="BO806" s="104">
        <v>0</v>
      </c>
      <c r="BP806" s="104">
        <v>0</v>
      </c>
      <c r="BQ806" s="104"/>
      <c r="BR806" s="104"/>
      <c r="BS806" s="104"/>
      <c r="BT806" s="104"/>
      <c r="BU806" s="24" t="s">
        <v>2007</v>
      </c>
      <c r="BV806" s="144">
        <f>SUM(BV807:BV813)</f>
        <v>471537.84877499996</v>
      </c>
      <c r="BW806" s="144">
        <f t="shared" ref="BW806:CG806" si="187">SUM(BW807:BW813)</f>
        <v>471537.84877499996</v>
      </c>
      <c r="BX806" s="144">
        <f t="shared" si="187"/>
        <v>471537.84877499996</v>
      </c>
      <c r="BY806" s="144">
        <f t="shared" si="187"/>
        <v>471537.84877499996</v>
      </c>
      <c r="BZ806" s="144">
        <f t="shared" si="187"/>
        <v>471537.84877499996</v>
      </c>
      <c r="CA806" s="144">
        <f t="shared" si="187"/>
        <v>471537.84877499996</v>
      </c>
      <c r="CB806" s="144">
        <f t="shared" si="187"/>
        <v>471537.84877499996</v>
      </c>
      <c r="CC806" s="144">
        <f t="shared" si="187"/>
        <v>471537.84877499996</v>
      </c>
      <c r="CD806" s="144">
        <f t="shared" si="187"/>
        <v>471537.84877499996</v>
      </c>
      <c r="CE806" s="144">
        <f t="shared" si="187"/>
        <v>471537.84877499996</v>
      </c>
      <c r="CF806" s="144">
        <f t="shared" si="187"/>
        <v>471537.84877499996</v>
      </c>
      <c r="CG806" s="144">
        <f t="shared" si="187"/>
        <v>471537.84877499996</v>
      </c>
    </row>
    <row r="807" spans="1:85" hidden="1" outlineLevel="3" x14ac:dyDescent="0.25">
      <c r="A807" s="105" t="s">
        <v>1757</v>
      </c>
      <c r="B807" s="105">
        <f t="shared" si="182"/>
        <v>6</v>
      </c>
      <c r="C807" s="105" t="s">
        <v>1368</v>
      </c>
      <c r="D807" s="105" t="s">
        <v>1369</v>
      </c>
      <c r="E807" s="26">
        <f t="shared" si="172"/>
        <v>167584177</v>
      </c>
      <c r="F807" s="26">
        <f t="shared" si="173"/>
        <v>760000</v>
      </c>
      <c r="G807" s="26">
        <f t="shared" si="174"/>
        <v>2799920</v>
      </c>
      <c r="H807" s="26">
        <f t="shared" si="175"/>
        <v>4045030</v>
      </c>
      <c r="I807" s="26">
        <f t="shared" si="165"/>
        <v>4045030</v>
      </c>
      <c r="J807" s="26">
        <f t="shared" si="166"/>
        <v>0</v>
      </c>
      <c r="K807" s="26">
        <f t="shared" si="176"/>
        <v>4210471.726999999</v>
      </c>
      <c r="L807" s="150">
        <f t="shared" si="167"/>
        <v>4.0899999999999756E-2</v>
      </c>
      <c r="M807" s="26">
        <v>0</v>
      </c>
      <c r="N807" s="26">
        <v>0</v>
      </c>
      <c r="O807" s="26">
        <v>0</v>
      </c>
      <c r="P807" s="26">
        <v>0</v>
      </c>
      <c r="Q807" s="26">
        <v>0</v>
      </c>
      <c r="R807" s="26">
        <v>0</v>
      </c>
      <c r="S807" s="26">
        <v>0</v>
      </c>
      <c r="T807" s="26">
        <v>132448636</v>
      </c>
      <c r="U807" s="26">
        <v>0</v>
      </c>
      <c r="V807" s="26">
        <v>0</v>
      </c>
      <c r="W807" s="26">
        <v>32981000</v>
      </c>
      <c r="X807" s="26">
        <v>2154541</v>
      </c>
      <c r="Y807" s="26">
        <v>0</v>
      </c>
      <c r="Z807" s="26">
        <v>0</v>
      </c>
      <c r="AA807" s="26">
        <v>0</v>
      </c>
      <c r="AB807" s="26">
        <v>0</v>
      </c>
      <c r="AC807" s="26">
        <v>0</v>
      </c>
      <c r="AD807" s="26">
        <v>0</v>
      </c>
      <c r="AE807" s="26">
        <v>0</v>
      </c>
      <c r="AF807" s="26">
        <v>0</v>
      </c>
      <c r="AG807" s="26">
        <v>760000</v>
      </c>
      <c r="AH807" s="26">
        <v>0</v>
      </c>
      <c r="AI807" s="26">
        <v>0</v>
      </c>
      <c r="AJ807" s="26">
        <v>0</v>
      </c>
      <c r="AK807" s="26">
        <v>0</v>
      </c>
      <c r="AL807" s="26">
        <v>1258560</v>
      </c>
      <c r="AM807" s="26">
        <v>0</v>
      </c>
      <c r="AN807" s="26">
        <v>396360</v>
      </c>
      <c r="AO807" s="26">
        <v>0</v>
      </c>
      <c r="AP807" s="26">
        <v>1145000</v>
      </c>
      <c r="AQ807" s="26">
        <v>0</v>
      </c>
      <c r="AR807" s="26">
        <v>0</v>
      </c>
      <c r="AS807" s="26">
        <v>0</v>
      </c>
      <c r="AT807" s="26">
        <v>0</v>
      </c>
      <c r="AU807" s="26">
        <v>0</v>
      </c>
      <c r="AV807" s="26">
        <v>0</v>
      </c>
      <c r="AW807" s="26">
        <v>0</v>
      </c>
      <c r="AX807" s="26">
        <v>0</v>
      </c>
      <c r="AY807" s="26">
        <v>2953100</v>
      </c>
      <c r="AZ807" s="26">
        <v>676550</v>
      </c>
      <c r="BA807" s="26">
        <v>0</v>
      </c>
      <c r="BB807" s="26">
        <v>0</v>
      </c>
      <c r="BC807" s="26">
        <v>415380</v>
      </c>
      <c r="BD807" s="26">
        <v>0</v>
      </c>
      <c r="BE807" s="26">
        <v>0</v>
      </c>
      <c r="BF807" s="26">
        <v>0</v>
      </c>
      <c r="BG807" s="26">
        <v>0</v>
      </c>
      <c r="BH807" s="26">
        <v>0</v>
      </c>
      <c r="BI807" s="26">
        <v>0</v>
      </c>
      <c r="BJ807" s="26">
        <v>0</v>
      </c>
      <c r="BK807" s="26">
        <v>0</v>
      </c>
      <c r="BL807" s="26">
        <v>0</v>
      </c>
      <c r="BM807" s="26">
        <v>0</v>
      </c>
      <c r="BN807" s="26">
        <v>0</v>
      </c>
      <c r="BO807" s="26">
        <v>0</v>
      </c>
      <c r="BP807" s="26">
        <v>0</v>
      </c>
      <c r="BQ807" s="26"/>
      <c r="BR807" s="26"/>
      <c r="BS807" s="26"/>
      <c r="BT807" s="26"/>
      <c r="BU807" s="24" t="s">
        <v>2007</v>
      </c>
      <c r="BV807" s="26">
        <f>($H807/12)*(1+'Parámetros PPTO'!$B$3)</f>
        <v>350872.64391666662</v>
      </c>
      <c r="BW807" s="26">
        <f>($H807/12)*(1+'Parámetros PPTO'!$B$3)</f>
        <v>350872.64391666662</v>
      </c>
      <c r="BX807" s="26">
        <f>($H807/12)*(1+'Parámetros PPTO'!$B$3)</f>
        <v>350872.64391666662</v>
      </c>
      <c r="BY807" s="26">
        <f>($H807/12)*(1+'Parámetros PPTO'!$B$3)</f>
        <v>350872.64391666662</v>
      </c>
      <c r="BZ807" s="26">
        <f>($H807/12)*(1+'Parámetros PPTO'!$B$3)</f>
        <v>350872.64391666662</v>
      </c>
      <c r="CA807" s="26">
        <f>($H807/12)*(1+'Parámetros PPTO'!$B$3)</f>
        <v>350872.64391666662</v>
      </c>
      <c r="CB807" s="26">
        <f>($H807/12)*(1+'Parámetros PPTO'!$B$3)</f>
        <v>350872.64391666662</v>
      </c>
      <c r="CC807" s="26">
        <f>($H807/12)*(1+'Parámetros PPTO'!$B$3)</f>
        <v>350872.64391666662</v>
      </c>
      <c r="CD807" s="26">
        <f>($H807/12)*(1+'Parámetros PPTO'!$B$3)</f>
        <v>350872.64391666662</v>
      </c>
      <c r="CE807" s="26">
        <f>($H807/12)*(1+'Parámetros PPTO'!$B$3)</f>
        <v>350872.64391666662</v>
      </c>
      <c r="CF807" s="26">
        <f>($H807/12)*(1+'Parámetros PPTO'!$B$3)</f>
        <v>350872.64391666662</v>
      </c>
      <c r="CG807" s="26">
        <f>($H807/12)*(1+'Parámetros PPTO'!$B$3)</f>
        <v>350872.64391666662</v>
      </c>
    </row>
    <row r="808" spans="1:85" hidden="1" outlineLevel="3" x14ac:dyDescent="0.25">
      <c r="A808" s="105" t="s">
        <v>1758</v>
      </c>
      <c r="B808" s="105">
        <f t="shared" si="182"/>
        <v>6</v>
      </c>
      <c r="C808" s="105" t="s">
        <v>1370</v>
      </c>
      <c r="D808" s="105" t="s">
        <v>1371</v>
      </c>
      <c r="E808" s="26">
        <f t="shared" si="172"/>
        <v>0</v>
      </c>
      <c r="F808" s="26">
        <f t="shared" si="173"/>
        <v>0</v>
      </c>
      <c r="G808" s="26">
        <f t="shared" si="174"/>
        <v>0</v>
      </c>
      <c r="H808" s="26">
        <f t="shared" si="175"/>
        <v>1391087</v>
      </c>
      <c r="I808" s="26">
        <f t="shared" si="165"/>
        <v>1391087</v>
      </c>
      <c r="J808" s="26">
        <f t="shared" si="166"/>
        <v>0</v>
      </c>
      <c r="K808" s="26">
        <f t="shared" si="176"/>
        <v>1447982.4583000001</v>
      </c>
      <c r="L808" s="150">
        <f t="shared" si="167"/>
        <v>4.090000000000004E-2</v>
      </c>
      <c r="M808" s="26">
        <v>0</v>
      </c>
      <c r="N808" s="26">
        <v>0</v>
      </c>
      <c r="O808" s="26">
        <v>0</v>
      </c>
      <c r="P808" s="26">
        <v>0</v>
      </c>
      <c r="Q808" s="26">
        <v>0</v>
      </c>
      <c r="R808" s="26">
        <v>0</v>
      </c>
      <c r="S808" s="26">
        <v>0</v>
      </c>
      <c r="T808" s="26">
        <v>0</v>
      </c>
      <c r="U808" s="26">
        <v>0</v>
      </c>
      <c r="V808" s="26">
        <v>0</v>
      </c>
      <c r="W808" s="26">
        <v>0</v>
      </c>
      <c r="X808" s="26">
        <v>0</v>
      </c>
      <c r="Y808" s="26">
        <v>0</v>
      </c>
      <c r="Z808" s="26">
        <v>0</v>
      </c>
      <c r="AA808" s="26">
        <v>0</v>
      </c>
      <c r="AB808" s="26">
        <v>0</v>
      </c>
      <c r="AC808" s="26">
        <v>0</v>
      </c>
      <c r="AD808" s="26">
        <v>0</v>
      </c>
      <c r="AE808" s="26">
        <v>0</v>
      </c>
      <c r="AF808" s="26">
        <v>0</v>
      </c>
      <c r="AG808" s="26">
        <v>0</v>
      </c>
      <c r="AH808" s="26">
        <v>0</v>
      </c>
      <c r="AI808" s="26">
        <v>0</v>
      </c>
      <c r="AJ808" s="26">
        <v>0</v>
      </c>
      <c r="AK808" s="26">
        <v>0</v>
      </c>
      <c r="AL808" s="26">
        <v>0</v>
      </c>
      <c r="AM808" s="26">
        <v>0</v>
      </c>
      <c r="AN808" s="26">
        <v>0</v>
      </c>
      <c r="AO808" s="26">
        <v>0</v>
      </c>
      <c r="AP808" s="26">
        <v>0</v>
      </c>
      <c r="AQ808" s="26">
        <v>0</v>
      </c>
      <c r="AR808" s="26">
        <v>0</v>
      </c>
      <c r="AS808" s="26">
        <v>0</v>
      </c>
      <c r="AT808" s="26">
        <v>0</v>
      </c>
      <c r="AU808" s="26">
        <v>0</v>
      </c>
      <c r="AV808" s="26">
        <v>0</v>
      </c>
      <c r="AW808" s="26">
        <v>0</v>
      </c>
      <c r="AX808" s="26">
        <v>0</v>
      </c>
      <c r="AY808" s="26">
        <v>0</v>
      </c>
      <c r="AZ808" s="26">
        <v>0</v>
      </c>
      <c r="BA808" s="26">
        <v>0</v>
      </c>
      <c r="BB808" s="26">
        <v>1391087</v>
      </c>
      <c r="BC808" s="26">
        <v>0</v>
      </c>
      <c r="BD808" s="26">
        <v>0</v>
      </c>
      <c r="BE808" s="26">
        <v>0</v>
      </c>
      <c r="BF808" s="26">
        <v>0</v>
      </c>
      <c r="BG808" s="26">
        <v>0</v>
      </c>
      <c r="BH808" s="26">
        <v>0</v>
      </c>
      <c r="BI808" s="26">
        <v>0</v>
      </c>
      <c r="BJ808" s="26">
        <v>0</v>
      </c>
      <c r="BK808" s="26">
        <v>0</v>
      </c>
      <c r="BL808" s="26">
        <v>0</v>
      </c>
      <c r="BM808" s="26">
        <v>0</v>
      </c>
      <c r="BN808" s="26">
        <v>0</v>
      </c>
      <c r="BO808" s="26">
        <v>0</v>
      </c>
      <c r="BP808" s="26">
        <v>0</v>
      </c>
      <c r="BQ808" s="26"/>
      <c r="BR808" s="26"/>
      <c r="BS808" s="26"/>
      <c r="BT808" s="26"/>
      <c r="BU808" s="24" t="s">
        <v>2007</v>
      </c>
      <c r="BV808" s="26">
        <f>($H808/12)*(1+'Parámetros PPTO'!$B$3)</f>
        <v>120665.20485833334</v>
      </c>
      <c r="BW808" s="26">
        <f>($H808/12)*(1+'Parámetros PPTO'!$B$3)</f>
        <v>120665.20485833334</v>
      </c>
      <c r="BX808" s="26">
        <f>($H808/12)*(1+'Parámetros PPTO'!$B$3)</f>
        <v>120665.20485833334</v>
      </c>
      <c r="BY808" s="26">
        <f>($H808/12)*(1+'Parámetros PPTO'!$B$3)</f>
        <v>120665.20485833334</v>
      </c>
      <c r="BZ808" s="26">
        <f>($H808/12)*(1+'Parámetros PPTO'!$B$3)</f>
        <v>120665.20485833334</v>
      </c>
      <c r="CA808" s="26">
        <f>($H808/12)*(1+'Parámetros PPTO'!$B$3)</f>
        <v>120665.20485833334</v>
      </c>
      <c r="CB808" s="26">
        <f>($H808/12)*(1+'Parámetros PPTO'!$B$3)</f>
        <v>120665.20485833334</v>
      </c>
      <c r="CC808" s="26">
        <f>($H808/12)*(1+'Parámetros PPTO'!$B$3)</f>
        <v>120665.20485833334</v>
      </c>
      <c r="CD808" s="26">
        <f>($H808/12)*(1+'Parámetros PPTO'!$B$3)</f>
        <v>120665.20485833334</v>
      </c>
      <c r="CE808" s="26">
        <f>($H808/12)*(1+'Parámetros PPTO'!$B$3)</f>
        <v>120665.20485833334</v>
      </c>
      <c r="CF808" s="26">
        <f>($H808/12)*(1+'Parámetros PPTO'!$B$3)</f>
        <v>120665.20485833334</v>
      </c>
      <c r="CG808" s="26">
        <f>($H808/12)*(1+'Parámetros PPTO'!$B$3)</f>
        <v>120665.20485833334</v>
      </c>
    </row>
    <row r="809" spans="1:85" hidden="1" outlineLevel="3" x14ac:dyDescent="0.25">
      <c r="A809" s="105" t="s">
        <v>1753</v>
      </c>
      <c r="B809" s="105">
        <f t="shared" si="182"/>
        <v>6</v>
      </c>
      <c r="C809" s="105" t="s">
        <v>1372</v>
      </c>
      <c r="D809" s="105" t="s">
        <v>1373</v>
      </c>
      <c r="E809" s="26">
        <f t="shared" si="172"/>
        <v>0</v>
      </c>
      <c r="F809" s="26">
        <f t="shared" si="173"/>
        <v>0</v>
      </c>
      <c r="G809" s="26">
        <f t="shared" si="174"/>
        <v>0</v>
      </c>
      <c r="H809" s="26">
        <f t="shared" si="175"/>
        <v>0</v>
      </c>
      <c r="I809" s="26">
        <f t="shared" si="165"/>
        <v>0</v>
      </c>
      <c r="J809" s="26">
        <f t="shared" si="166"/>
        <v>0</v>
      </c>
      <c r="K809" s="26">
        <f t="shared" si="176"/>
        <v>0</v>
      </c>
      <c r="L809" s="150" t="e">
        <f t="shared" si="167"/>
        <v>#DIV/0!</v>
      </c>
      <c r="M809" s="26">
        <v>0</v>
      </c>
      <c r="N809" s="26">
        <v>0</v>
      </c>
      <c r="O809" s="26">
        <v>0</v>
      </c>
      <c r="P809" s="26">
        <v>0</v>
      </c>
      <c r="Q809" s="26">
        <v>0</v>
      </c>
      <c r="R809" s="26">
        <v>0</v>
      </c>
      <c r="S809" s="26">
        <v>0</v>
      </c>
      <c r="T809" s="26">
        <v>0</v>
      </c>
      <c r="U809" s="26">
        <v>0</v>
      </c>
      <c r="V809" s="26">
        <v>0</v>
      </c>
      <c r="W809" s="26">
        <v>0</v>
      </c>
      <c r="X809" s="26">
        <v>0</v>
      </c>
      <c r="Y809" s="26">
        <v>0</v>
      </c>
      <c r="Z809" s="26">
        <v>0</v>
      </c>
      <c r="AA809" s="26">
        <v>0</v>
      </c>
      <c r="AB809" s="26">
        <v>0</v>
      </c>
      <c r="AC809" s="26">
        <v>0</v>
      </c>
      <c r="AD809" s="26">
        <v>0</v>
      </c>
      <c r="AE809" s="26">
        <v>0</v>
      </c>
      <c r="AF809" s="26">
        <v>0</v>
      </c>
      <c r="AG809" s="26">
        <v>0</v>
      </c>
      <c r="AH809" s="26">
        <v>0</v>
      </c>
      <c r="AI809" s="26">
        <v>0</v>
      </c>
      <c r="AJ809" s="26">
        <v>0</v>
      </c>
      <c r="AK809" s="26">
        <v>0</v>
      </c>
      <c r="AL809" s="26">
        <v>0</v>
      </c>
      <c r="AM809" s="26">
        <v>0</v>
      </c>
      <c r="AN809" s="26">
        <v>0</v>
      </c>
      <c r="AO809" s="26">
        <v>0</v>
      </c>
      <c r="AP809" s="26">
        <v>0</v>
      </c>
      <c r="AQ809" s="26">
        <v>0</v>
      </c>
      <c r="AR809" s="26">
        <v>0</v>
      </c>
      <c r="AS809" s="26">
        <v>0</v>
      </c>
      <c r="AT809" s="26">
        <v>0</v>
      </c>
      <c r="AU809" s="26">
        <v>0</v>
      </c>
      <c r="AV809" s="26">
        <v>0</v>
      </c>
      <c r="AW809" s="26">
        <v>0</v>
      </c>
      <c r="AX809" s="26">
        <v>0</v>
      </c>
      <c r="AY809" s="26">
        <v>0</v>
      </c>
      <c r="AZ809" s="26">
        <v>0</v>
      </c>
      <c r="BA809" s="26">
        <v>0</v>
      </c>
      <c r="BB809" s="26">
        <v>0</v>
      </c>
      <c r="BC809" s="26">
        <v>0</v>
      </c>
      <c r="BD809" s="26">
        <v>0</v>
      </c>
      <c r="BE809" s="26">
        <v>0</v>
      </c>
      <c r="BF809" s="26">
        <v>0</v>
      </c>
      <c r="BG809" s="26">
        <v>0</v>
      </c>
      <c r="BH809" s="26">
        <v>0</v>
      </c>
      <c r="BI809" s="26">
        <v>0</v>
      </c>
      <c r="BJ809" s="26">
        <v>0</v>
      </c>
      <c r="BK809" s="26">
        <v>0</v>
      </c>
      <c r="BL809" s="26">
        <v>0</v>
      </c>
      <c r="BM809" s="26">
        <v>0</v>
      </c>
      <c r="BN809" s="26">
        <v>0</v>
      </c>
      <c r="BO809" s="26">
        <v>0</v>
      </c>
      <c r="BP809" s="26">
        <v>0</v>
      </c>
      <c r="BQ809" s="26"/>
      <c r="BR809" s="26"/>
      <c r="BS809" s="26"/>
      <c r="BT809" s="26"/>
      <c r="BV809" s="26">
        <f>($H809/12)*(1+'Parámetros PPTO'!$B$3)</f>
        <v>0</v>
      </c>
      <c r="BW809" s="26">
        <f>($H809/12)*(1+'Parámetros PPTO'!$B$3)</f>
        <v>0</v>
      </c>
      <c r="BX809" s="26">
        <f>($H809/12)*(1+'Parámetros PPTO'!$B$3)</f>
        <v>0</v>
      </c>
      <c r="BY809" s="26">
        <f>($H809/12)*(1+'Parámetros PPTO'!$B$3)</f>
        <v>0</v>
      </c>
      <c r="BZ809" s="26">
        <f>($H809/12)*(1+'Parámetros PPTO'!$B$3)</f>
        <v>0</v>
      </c>
      <c r="CA809" s="26">
        <f>($H809/12)*(1+'Parámetros PPTO'!$B$3)</f>
        <v>0</v>
      </c>
      <c r="CB809" s="26">
        <f>($H809/12)*(1+'Parámetros PPTO'!$B$3)</f>
        <v>0</v>
      </c>
      <c r="CC809" s="26">
        <f>($H809/12)*(1+'Parámetros PPTO'!$B$3)</f>
        <v>0</v>
      </c>
      <c r="CD809" s="26">
        <f>($H809/12)*(1+'Parámetros PPTO'!$B$3)</f>
        <v>0</v>
      </c>
      <c r="CE809" s="26">
        <f>($H809/12)*(1+'Parámetros PPTO'!$B$3)</f>
        <v>0</v>
      </c>
      <c r="CF809" s="26">
        <f>($H809/12)*(1+'Parámetros PPTO'!$B$3)</f>
        <v>0</v>
      </c>
      <c r="CG809" s="26">
        <f>($H809/12)*(1+'Parámetros PPTO'!$B$3)</f>
        <v>0</v>
      </c>
    </row>
    <row r="810" spans="1:85" hidden="1" outlineLevel="3" x14ac:dyDescent="0.25">
      <c r="A810" s="105" t="s">
        <v>1753</v>
      </c>
      <c r="B810" s="105">
        <f t="shared" si="182"/>
        <v>6</v>
      </c>
      <c r="C810" s="105" t="s">
        <v>1374</v>
      </c>
      <c r="D810" s="105" t="s">
        <v>1375</v>
      </c>
      <c r="E810" s="26">
        <f t="shared" si="172"/>
        <v>0</v>
      </c>
      <c r="F810" s="26">
        <f t="shared" si="173"/>
        <v>0</v>
      </c>
      <c r="G810" s="26">
        <f t="shared" si="174"/>
        <v>0</v>
      </c>
      <c r="H810" s="26">
        <f t="shared" si="175"/>
        <v>0</v>
      </c>
      <c r="I810" s="26">
        <f t="shared" si="165"/>
        <v>0</v>
      </c>
      <c r="J810" s="26">
        <f t="shared" si="166"/>
        <v>0</v>
      </c>
      <c r="K810" s="26">
        <f t="shared" si="176"/>
        <v>0</v>
      </c>
      <c r="L810" s="150" t="e">
        <f t="shared" si="167"/>
        <v>#DIV/0!</v>
      </c>
      <c r="M810" s="26">
        <v>0</v>
      </c>
      <c r="N810" s="26">
        <v>0</v>
      </c>
      <c r="O810" s="26">
        <v>0</v>
      </c>
      <c r="P810" s="26">
        <v>0</v>
      </c>
      <c r="Q810" s="26">
        <v>0</v>
      </c>
      <c r="R810" s="26">
        <v>0</v>
      </c>
      <c r="S810" s="26">
        <v>0</v>
      </c>
      <c r="T810" s="26">
        <v>0</v>
      </c>
      <c r="U810" s="26">
        <v>0</v>
      </c>
      <c r="V810" s="26">
        <v>0</v>
      </c>
      <c r="W810" s="26">
        <v>0</v>
      </c>
      <c r="X810" s="26">
        <v>0</v>
      </c>
      <c r="Y810" s="26">
        <v>0</v>
      </c>
      <c r="Z810" s="26">
        <v>0</v>
      </c>
      <c r="AA810" s="26">
        <v>0</v>
      </c>
      <c r="AB810" s="26">
        <v>0</v>
      </c>
      <c r="AC810" s="26">
        <v>0</v>
      </c>
      <c r="AD810" s="26">
        <v>0</v>
      </c>
      <c r="AE810" s="26">
        <v>0</v>
      </c>
      <c r="AF810" s="26">
        <v>0</v>
      </c>
      <c r="AG810" s="26">
        <v>0</v>
      </c>
      <c r="AH810" s="26">
        <v>0</v>
      </c>
      <c r="AI810" s="26">
        <v>0</v>
      </c>
      <c r="AJ810" s="26">
        <v>0</v>
      </c>
      <c r="AK810" s="26">
        <v>0</v>
      </c>
      <c r="AL810" s="26">
        <v>0</v>
      </c>
      <c r="AM810" s="26">
        <v>0</v>
      </c>
      <c r="AN810" s="26">
        <v>0</v>
      </c>
      <c r="AO810" s="26">
        <v>0</v>
      </c>
      <c r="AP810" s="26">
        <v>0</v>
      </c>
      <c r="AQ810" s="26">
        <v>0</v>
      </c>
      <c r="AR810" s="26">
        <v>0</v>
      </c>
      <c r="AS810" s="26">
        <v>0</v>
      </c>
      <c r="AT810" s="26">
        <v>0</v>
      </c>
      <c r="AU810" s="26">
        <v>0</v>
      </c>
      <c r="AV810" s="26">
        <v>0</v>
      </c>
      <c r="AW810" s="26">
        <v>0</v>
      </c>
      <c r="AX810" s="26">
        <v>0</v>
      </c>
      <c r="AY810" s="26">
        <v>0</v>
      </c>
      <c r="AZ810" s="26">
        <v>0</v>
      </c>
      <c r="BA810" s="26">
        <v>0</v>
      </c>
      <c r="BB810" s="26">
        <v>0</v>
      </c>
      <c r="BC810" s="26">
        <v>0</v>
      </c>
      <c r="BD810" s="26">
        <v>0</v>
      </c>
      <c r="BE810" s="26">
        <v>0</v>
      </c>
      <c r="BF810" s="26">
        <v>0</v>
      </c>
      <c r="BG810" s="26">
        <v>0</v>
      </c>
      <c r="BH810" s="26">
        <v>0</v>
      </c>
      <c r="BI810" s="26">
        <v>0</v>
      </c>
      <c r="BJ810" s="26">
        <v>0</v>
      </c>
      <c r="BK810" s="26">
        <v>0</v>
      </c>
      <c r="BL810" s="26">
        <v>0</v>
      </c>
      <c r="BM810" s="26">
        <v>0</v>
      </c>
      <c r="BN810" s="26">
        <v>0</v>
      </c>
      <c r="BO810" s="26">
        <v>0</v>
      </c>
      <c r="BP810" s="26">
        <v>0</v>
      </c>
      <c r="BQ810" s="26"/>
      <c r="BR810" s="26"/>
      <c r="BS810" s="26"/>
      <c r="BT810" s="26"/>
      <c r="BV810" s="26">
        <f>($H810/12)*(1+'Parámetros PPTO'!$B$3)</f>
        <v>0</v>
      </c>
      <c r="BW810" s="26">
        <f>($H810/12)*(1+'Parámetros PPTO'!$B$3)</f>
        <v>0</v>
      </c>
      <c r="BX810" s="26">
        <f>($H810/12)*(1+'Parámetros PPTO'!$B$3)</f>
        <v>0</v>
      </c>
      <c r="BY810" s="26">
        <f>($H810/12)*(1+'Parámetros PPTO'!$B$3)</f>
        <v>0</v>
      </c>
      <c r="BZ810" s="26">
        <f>($H810/12)*(1+'Parámetros PPTO'!$B$3)</f>
        <v>0</v>
      </c>
      <c r="CA810" s="26">
        <f>($H810/12)*(1+'Parámetros PPTO'!$B$3)</f>
        <v>0</v>
      </c>
      <c r="CB810" s="26">
        <f>($H810/12)*(1+'Parámetros PPTO'!$B$3)</f>
        <v>0</v>
      </c>
      <c r="CC810" s="26">
        <f>($H810/12)*(1+'Parámetros PPTO'!$B$3)</f>
        <v>0</v>
      </c>
      <c r="CD810" s="26">
        <f>($H810/12)*(1+'Parámetros PPTO'!$B$3)</f>
        <v>0</v>
      </c>
      <c r="CE810" s="26">
        <f>($H810/12)*(1+'Parámetros PPTO'!$B$3)</f>
        <v>0</v>
      </c>
      <c r="CF810" s="26">
        <f>($H810/12)*(1+'Parámetros PPTO'!$B$3)</f>
        <v>0</v>
      </c>
      <c r="CG810" s="26">
        <f>($H810/12)*(1+'Parámetros PPTO'!$B$3)</f>
        <v>0</v>
      </c>
    </row>
    <row r="811" spans="1:85" hidden="1" outlineLevel="3" x14ac:dyDescent="0.25">
      <c r="A811" s="105" t="s">
        <v>1753</v>
      </c>
      <c r="B811" s="105">
        <f t="shared" si="182"/>
        <v>6</v>
      </c>
      <c r="C811" s="105" t="s">
        <v>1376</v>
      </c>
      <c r="D811" s="105" t="s">
        <v>1377</v>
      </c>
      <c r="E811" s="26">
        <f t="shared" si="172"/>
        <v>0</v>
      </c>
      <c r="F811" s="26">
        <f t="shared" si="173"/>
        <v>0</v>
      </c>
      <c r="G811" s="26">
        <f t="shared" si="174"/>
        <v>0</v>
      </c>
      <c r="H811" s="26">
        <f t="shared" si="175"/>
        <v>0</v>
      </c>
      <c r="I811" s="26">
        <f t="shared" si="165"/>
        <v>0</v>
      </c>
      <c r="J811" s="26">
        <f t="shared" si="166"/>
        <v>0</v>
      </c>
      <c r="K811" s="26">
        <f t="shared" si="176"/>
        <v>0</v>
      </c>
      <c r="L811" s="150" t="e">
        <f t="shared" si="167"/>
        <v>#DIV/0!</v>
      </c>
      <c r="M811" s="26">
        <v>0</v>
      </c>
      <c r="N811" s="26">
        <v>0</v>
      </c>
      <c r="O811" s="26">
        <v>0</v>
      </c>
      <c r="P811" s="26">
        <v>0</v>
      </c>
      <c r="Q811" s="26">
        <v>0</v>
      </c>
      <c r="R811" s="26">
        <v>0</v>
      </c>
      <c r="S811" s="26">
        <v>0</v>
      </c>
      <c r="T811" s="26">
        <v>0</v>
      </c>
      <c r="U811" s="26">
        <v>0</v>
      </c>
      <c r="V811" s="26">
        <v>0</v>
      </c>
      <c r="W811" s="26">
        <v>0</v>
      </c>
      <c r="X811" s="26">
        <v>0</v>
      </c>
      <c r="Y811" s="26">
        <v>0</v>
      </c>
      <c r="Z811" s="26">
        <v>0</v>
      </c>
      <c r="AA811" s="26">
        <v>0</v>
      </c>
      <c r="AB811" s="26">
        <v>0</v>
      </c>
      <c r="AC811" s="26">
        <v>0</v>
      </c>
      <c r="AD811" s="26">
        <v>0</v>
      </c>
      <c r="AE811" s="26">
        <v>0</v>
      </c>
      <c r="AF811" s="26">
        <v>0</v>
      </c>
      <c r="AG811" s="26">
        <v>0</v>
      </c>
      <c r="AH811" s="26">
        <v>0</v>
      </c>
      <c r="AI811" s="26">
        <v>0</v>
      </c>
      <c r="AJ811" s="26">
        <v>0</v>
      </c>
      <c r="AK811" s="26">
        <v>0</v>
      </c>
      <c r="AL811" s="26">
        <v>0</v>
      </c>
      <c r="AM811" s="26">
        <v>0</v>
      </c>
      <c r="AN811" s="26">
        <v>0</v>
      </c>
      <c r="AO811" s="26">
        <v>0</v>
      </c>
      <c r="AP811" s="26">
        <v>0</v>
      </c>
      <c r="AQ811" s="26">
        <v>0</v>
      </c>
      <c r="AR811" s="26">
        <v>0</v>
      </c>
      <c r="AS811" s="26">
        <v>0</v>
      </c>
      <c r="AT811" s="26">
        <v>0</v>
      </c>
      <c r="AU811" s="26">
        <v>0</v>
      </c>
      <c r="AV811" s="26">
        <v>0</v>
      </c>
      <c r="AW811" s="26">
        <v>0</v>
      </c>
      <c r="AX811" s="26">
        <v>0</v>
      </c>
      <c r="AY811" s="26">
        <v>0</v>
      </c>
      <c r="AZ811" s="26">
        <v>0</v>
      </c>
      <c r="BA811" s="26">
        <v>0</v>
      </c>
      <c r="BB811" s="26">
        <v>0</v>
      </c>
      <c r="BC811" s="26">
        <v>0</v>
      </c>
      <c r="BD811" s="26">
        <v>0</v>
      </c>
      <c r="BE811" s="26">
        <v>0</v>
      </c>
      <c r="BF811" s="26">
        <v>0</v>
      </c>
      <c r="BG811" s="26">
        <v>0</v>
      </c>
      <c r="BH811" s="26">
        <v>0</v>
      </c>
      <c r="BI811" s="26">
        <v>0</v>
      </c>
      <c r="BJ811" s="26">
        <v>0</v>
      </c>
      <c r="BK811" s="26">
        <v>0</v>
      </c>
      <c r="BL811" s="26">
        <v>0</v>
      </c>
      <c r="BM811" s="26">
        <v>0</v>
      </c>
      <c r="BN811" s="26">
        <v>0</v>
      </c>
      <c r="BO811" s="26">
        <v>0</v>
      </c>
      <c r="BP811" s="26">
        <v>0</v>
      </c>
      <c r="BQ811" s="26"/>
      <c r="BR811" s="26"/>
      <c r="BS811" s="26"/>
      <c r="BT811" s="26"/>
      <c r="BV811" s="26">
        <f>($H811/12)*(1+'Parámetros PPTO'!$B$3)</f>
        <v>0</v>
      </c>
      <c r="BW811" s="26">
        <f>($H811/12)*(1+'Parámetros PPTO'!$B$3)</f>
        <v>0</v>
      </c>
      <c r="BX811" s="26">
        <f>($H811/12)*(1+'Parámetros PPTO'!$B$3)</f>
        <v>0</v>
      </c>
      <c r="BY811" s="26">
        <f>($H811/12)*(1+'Parámetros PPTO'!$B$3)</f>
        <v>0</v>
      </c>
      <c r="BZ811" s="26">
        <f>($H811/12)*(1+'Parámetros PPTO'!$B$3)</f>
        <v>0</v>
      </c>
      <c r="CA811" s="26">
        <f>($H811/12)*(1+'Parámetros PPTO'!$B$3)</f>
        <v>0</v>
      </c>
      <c r="CB811" s="26">
        <f>($H811/12)*(1+'Parámetros PPTO'!$B$3)</f>
        <v>0</v>
      </c>
      <c r="CC811" s="26">
        <f>($H811/12)*(1+'Parámetros PPTO'!$B$3)</f>
        <v>0</v>
      </c>
      <c r="CD811" s="26">
        <f>($H811/12)*(1+'Parámetros PPTO'!$B$3)</f>
        <v>0</v>
      </c>
      <c r="CE811" s="26">
        <f>($H811/12)*(1+'Parámetros PPTO'!$B$3)</f>
        <v>0</v>
      </c>
      <c r="CF811" s="26">
        <f>($H811/12)*(1+'Parámetros PPTO'!$B$3)</f>
        <v>0</v>
      </c>
      <c r="CG811" s="26">
        <f>($H811/12)*(1+'Parámetros PPTO'!$B$3)</f>
        <v>0</v>
      </c>
    </row>
    <row r="812" spans="1:85" hidden="1" outlineLevel="3" x14ac:dyDescent="0.25">
      <c r="A812" s="105" t="s">
        <v>1758</v>
      </c>
      <c r="B812" s="105">
        <f t="shared" si="182"/>
        <v>6</v>
      </c>
      <c r="C812" s="105" t="s">
        <v>1378</v>
      </c>
      <c r="D812" s="105" t="s">
        <v>1379</v>
      </c>
      <c r="E812" s="26">
        <f t="shared" si="172"/>
        <v>0</v>
      </c>
      <c r="F812" s="26">
        <f t="shared" si="173"/>
        <v>0</v>
      </c>
      <c r="G812" s="26">
        <f t="shared" si="174"/>
        <v>0</v>
      </c>
      <c r="H812" s="26">
        <f t="shared" si="175"/>
        <v>0</v>
      </c>
      <c r="I812" s="26">
        <f t="shared" si="165"/>
        <v>0</v>
      </c>
      <c r="J812" s="26">
        <f t="shared" si="166"/>
        <v>0</v>
      </c>
      <c r="K812" s="26">
        <f t="shared" si="176"/>
        <v>0</v>
      </c>
      <c r="L812" s="150" t="e">
        <f t="shared" si="167"/>
        <v>#DIV/0!</v>
      </c>
      <c r="M812" s="26">
        <v>0</v>
      </c>
      <c r="N812" s="26">
        <v>0</v>
      </c>
      <c r="O812" s="26">
        <v>0</v>
      </c>
      <c r="P812" s="26">
        <v>0</v>
      </c>
      <c r="Q812" s="26">
        <v>0</v>
      </c>
      <c r="R812" s="26">
        <v>0</v>
      </c>
      <c r="S812" s="26">
        <v>0</v>
      </c>
      <c r="T812" s="26">
        <v>0</v>
      </c>
      <c r="U812" s="26">
        <v>0</v>
      </c>
      <c r="V812" s="26">
        <v>0</v>
      </c>
      <c r="W812" s="26">
        <v>0</v>
      </c>
      <c r="X812" s="26">
        <v>0</v>
      </c>
      <c r="Y812" s="26">
        <v>0</v>
      </c>
      <c r="Z812" s="26">
        <v>0</v>
      </c>
      <c r="AA812" s="26">
        <v>0</v>
      </c>
      <c r="AB812" s="26">
        <v>0</v>
      </c>
      <c r="AC812" s="26">
        <v>0</v>
      </c>
      <c r="AD812" s="26">
        <v>0</v>
      </c>
      <c r="AE812" s="26">
        <v>0</v>
      </c>
      <c r="AF812" s="26">
        <v>0</v>
      </c>
      <c r="AG812" s="26">
        <v>0</v>
      </c>
      <c r="AH812" s="26">
        <v>0</v>
      </c>
      <c r="AI812" s="26">
        <v>0</v>
      </c>
      <c r="AJ812" s="26">
        <v>0</v>
      </c>
      <c r="AK812" s="26">
        <v>0</v>
      </c>
      <c r="AL812" s="26">
        <v>0</v>
      </c>
      <c r="AM812" s="26">
        <v>0</v>
      </c>
      <c r="AN812" s="26">
        <v>0</v>
      </c>
      <c r="AO812" s="26">
        <v>0</v>
      </c>
      <c r="AP812" s="26">
        <v>0</v>
      </c>
      <c r="AQ812" s="26">
        <v>0</v>
      </c>
      <c r="AR812" s="26">
        <v>0</v>
      </c>
      <c r="AS812" s="26">
        <v>0</v>
      </c>
      <c r="AT812" s="26">
        <v>0</v>
      </c>
      <c r="AU812" s="26">
        <v>0</v>
      </c>
      <c r="AV812" s="26">
        <v>0</v>
      </c>
      <c r="AW812" s="26">
        <v>0</v>
      </c>
      <c r="AX812" s="26">
        <v>0</v>
      </c>
      <c r="AY812" s="26">
        <v>0</v>
      </c>
      <c r="AZ812" s="26">
        <v>0</v>
      </c>
      <c r="BA812" s="26">
        <v>0</v>
      </c>
      <c r="BB812" s="26">
        <v>0</v>
      </c>
      <c r="BC812" s="26">
        <v>0</v>
      </c>
      <c r="BD812" s="26">
        <v>0</v>
      </c>
      <c r="BE812" s="26">
        <v>0</v>
      </c>
      <c r="BF812" s="26">
        <v>0</v>
      </c>
      <c r="BG812" s="26">
        <v>0</v>
      </c>
      <c r="BH812" s="26">
        <v>0</v>
      </c>
      <c r="BI812" s="26">
        <v>0</v>
      </c>
      <c r="BJ812" s="26">
        <v>0</v>
      </c>
      <c r="BK812" s="26">
        <v>0</v>
      </c>
      <c r="BL812" s="26">
        <v>0</v>
      </c>
      <c r="BM812" s="26">
        <v>0</v>
      </c>
      <c r="BN812" s="26">
        <v>0</v>
      </c>
      <c r="BO812" s="26">
        <v>0</v>
      </c>
      <c r="BP812" s="26">
        <v>0</v>
      </c>
      <c r="BQ812" s="26"/>
      <c r="BR812" s="26"/>
      <c r="BS812" s="26"/>
      <c r="BT812" s="26"/>
      <c r="BU812" s="24" t="s">
        <v>2007</v>
      </c>
      <c r="BV812" s="26">
        <f>($H812/12)*(1+'Parámetros PPTO'!$B$3)</f>
        <v>0</v>
      </c>
      <c r="BW812" s="26">
        <f>($H812/12)*(1+'Parámetros PPTO'!$B$3)</f>
        <v>0</v>
      </c>
      <c r="BX812" s="26">
        <f>($H812/12)*(1+'Parámetros PPTO'!$B$3)</f>
        <v>0</v>
      </c>
      <c r="BY812" s="26">
        <f>($H812/12)*(1+'Parámetros PPTO'!$B$3)</f>
        <v>0</v>
      </c>
      <c r="BZ812" s="26">
        <f>($H812/12)*(1+'Parámetros PPTO'!$B$3)</f>
        <v>0</v>
      </c>
      <c r="CA812" s="26">
        <f>($H812/12)*(1+'Parámetros PPTO'!$B$3)</f>
        <v>0</v>
      </c>
      <c r="CB812" s="26">
        <f>($H812/12)*(1+'Parámetros PPTO'!$B$3)</f>
        <v>0</v>
      </c>
      <c r="CC812" s="26">
        <f>($H812/12)*(1+'Parámetros PPTO'!$B$3)</f>
        <v>0</v>
      </c>
      <c r="CD812" s="26">
        <f>($H812/12)*(1+'Parámetros PPTO'!$B$3)</f>
        <v>0</v>
      </c>
      <c r="CE812" s="26">
        <f>($H812/12)*(1+'Parámetros PPTO'!$B$3)</f>
        <v>0</v>
      </c>
      <c r="CF812" s="26">
        <f>($H812/12)*(1+'Parámetros PPTO'!$B$3)</f>
        <v>0</v>
      </c>
      <c r="CG812" s="26">
        <f>($H812/12)*(1+'Parámetros PPTO'!$B$3)</f>
        <v>0</v>
      </c>
    </row>
    <row r="813" spans="1:85" hidden="1" outlineLevel="3" x14ac:dyDescent="0.25">
      <c r="A813" s="105" t="s">
        <v>1758</v>
      </c>
      <c r="B813" s="105">
        <f t="shared" si="182"/>
        <v>6</v>
      </c>
      <c r="C813" s="105" t="s">
        <v>1380</v>
      </c>
      <c r="D813" s="105" t="s">
        <v>1381</v>
      </c>
      <c r="E813" s="26">
        <f t="shared" si="172"/>
        <v>0</v>
      </c>
      <c r="F813" s="26">
        <f t="shared" si="173"/>
        <v>18811558</v>
      </c>
      <c r="G813" s="26">
        <f t="shared" si="174"/>
        <v>0</v>
      </c>
      <c r="H813" s="26">
        <f t="shared" si="175"/>
        <v>0</v>
      </c>
      <c r="I813" s="26">
        <f t="shared" si="165"/>
        <v>0</v>
      </c>
      <c r="J813" s="26">
        <f t="shared" si="166"/>
        <v>0</v>
      </c>
      <c r="K813" s="26">
        <f t="shared" si="176"/>
        <v>0</v>
      </c>
      <c r="L813" s="150" t="e">
        <f t="shared" si="167"/>
        <v>#DIV/0!</v>
      </c>
      <c r="M813" s="26">
        <v>0</v>
      </c>
      <c r="N813" s="26">
        <v>0</v>
      </c>
      <c r="O813" s="26">
        <v>0</v>
      </c>
      <c r="P813" s="26">
        <v>0</v>
      </c>
      <c r="Q813" s="26">
        <v>0</v>
      </c>
      <c r="R813" s="26">
        <v>0</v>
      </c>
      <c r="S813" s="26">
        <v>0</v>
      </c>
      <c r="T813" s="26">
        <v>0</v>
      </c>
      <c r="U813" s="26">
        <v>0</v>
      </c>
      <c r="V813" s="26">
        <v>0</v>
      </c>
      <c r="W813" s="26">
        <v>0</v>
      </c>
      <c r="X813" s="26">
        <v>0</v>
      </c>
      <c r="Y813" s="26">
        <v>0</v>
      </c>
      <c r="Z813" s="26">
        <v>0</v>
      </c>
      <c r="AA813" s="26">
        <v>0</v>
      </c>
      <c r="AB813" s="26">
        <v>0</v>
      </c>
      <c r="AC813" s="26">
        <v>0</v>
      </c>
      <c r="AD813" s="26">
        <v>0</v>
      </c>
      <c r="AE813" s="26">
        <v>0</v>
      </c>
      <c r="AF813" s="26">
        <v>0</v>
      </c>
      <c r="AG813" s="26">
        <v>0</v>
      </c>
      <c r="AH813" s="26">
        <v>0</v>
      </c>
      <c r="AI813" s="26">
        <v>0</v>
      </c>
      <c r="AJ813" s="26">
        <v>18811558</v>
      </c>
      <c r="AK813" s="26">
        <v>0</v>
      </c>
      <c r="AL813" s="26">
        <v>0</v>
      </c>
      <c r="AM813" s="26">
        <v>0</v>
      </c>
      <c r="AN813" s="26">
        <v>0</v>
      </c>
      <c r="AO813" s="26">
        <v>0</v>
      </c>
      <c r="AP813" s="26">
        <v>0</v>
      </c>
      <c r="AQ813" s="26">
        <v>0</v>
      </c>
      <c r="AR813" s="26">
        <v>0</v>
      </c>
      <c r="AS813" s="26">
        <v>0</v>
      </c>
      <c r="AT813" s="26">
        <v>0</v>
      </c>
      <c r="AU813" s="26">
        <v>0</v>
      </c>
      <c r="AV813" s="26">
        <v>0</v>
      </c>
      <c r="AW813" s="26">
        <v>0</v>
      </c>
      <c r="AX813" s="26">
        <v>0</v>
      </c>
      <c r="AY813" s="26">
        <v>0</v>
      </c>
      <c r="AZ813" s="26">
        <v>0</v>
      </c>
      <c r="BA813" s="26">
        <v>0</v>
      </c>
      <c r="BB813" s="26">
        <v>0</v>
      </c>
      <c r="BC813" s="26">
        <v>0</v>
      </c>
      <c r="BD813" s="26">
        <v>0</v>
      </c>
      <c r="BE813" s="26">
        <v>0</v>
      </c>
      <c r="BF813" s="26">
        <v>0</v>
      </c>
      <c r="BG813" s="26">
        <v>0</v>
      </c>
      <c r="BH813" s="26">
        <v>0</v>
      </c>
      <c r="BI813" s="26">
        <v>0</v>
      </c>
      <c r="BJ813" s="26">
        <v>0</v>
      </c>
      <c r="BK813" s="26">
        <v>0</v>
      </c>
      <c r="BL813" s="26">
        <v>0</v>
      </c>
      <c r="BM813" s="26">
        <v>0</v>
      </c>
      <c r="BN813" s="26">
        <v>0</v>
      </c>
      <c r="BO813" s="26">
        <v>0</v>
      </c>
      <c r="BP813" s="26">
        <v>0</v>
      </c>
      <c r="BQ813" s="26"/>
      <c r="BR813" s="26"/>
      <c r="BS813" s="26"/>
      <c r="BT813" s="26"/>
      <c r="BU813" s="24" t="s">
        <v>2007</v>
      </c>
      <c r="BV813" s="26">
        <f>($H813/12)*(1+'Parámetros PPTO'!$B$3)</f>
        <v>0</v>
      </c>
      <c r="BW813" s="26">
        <f>($H813/12)*(1+'Parámetros PPTO'!$B$3)</f>
        <v>0</v>
      </c>
      <c r="BX813" s="26">
        <f>($H813/12)*(1+'Parámetros PPTO'!$B$3)</f>
        <v>0</v>
      </c>
      <c r="BY813" s="26">
        <f>($H813/12)*(1+'Parámetros PPTO'!$B$3)</f>
        <v>0</v>
      </c>
      <c r="BZ813" s="26">
        <f>($H813/12)*(1+'Parámetros PPTO'!$B$3)</f>
        <v>0</v>
      </c>
      <c r="CA813" s="26">
        <f>($H813/12)*(1+'Parámetros PPTO'!$B$3)</f>
        <v>0</v>
      </c>
      <c r="CB813" s="26">
        <f>($H813/12)*(1+'Parámetros PPTO'!$B$3)</f>
        <v>0</v>
      </c>
      <c r="CC813" s="26">
        <f>($H813/12)*(1+'Parámetros PPTO'!$B$3)</f>
        <v>0</v>
      </c>
      <c r="CD813" s="26">
        <f>($H813/12)*(1+'Parámetros PPTO'!$B$3)</f>
        <v>0</v>
      </c>
      <c r="CE813" s="26">
        <f>($H813/12)*(1+'Parámetros PPTO'!$B$3)</f>
        <v>0</v>
      </c>
      <c r="CF813" s="26">
        <f>($H813/12)*(1+'Parámetros PPTO'!$B$3)</f>
        <v>0</v>
      </c>
      <c r="CG813" s="26">
        <f>($H813/12)*(1+'Parámetros PPTO'!$B$3)</f>
        <v>0</v>
      </c>
    </row>
    <row r="814" spans="1:85" hidden="1" outlineLevel="2" collapsed="1" x14ac:dyDescent="0.25">
      <c r="A814" s="103" t="s">
        <v>1758</v>
      </c>
      <c r="B814" s="103">
        <f t="shared" si="182"/>
        <v>4</v>
      </c>
      <c r="C814" s="103" t="s">
        <v>1382</v>
      </c>
      <c r="D814" s="103" t="s">
        <v>1383</v>
      </c>
      <c r="E814" s="104">
        <f t="shared" si="172"/>
        <v>27055145.539999999</v>
      </c>
      <c r="F814" s="104">
        <f t="shared" si="173"/>
        <v>12522408.68</v>
      </c>
      <c r="G814" s="104">
        <f t="shared" si="174"/>
        <v>579721693.12</v>
      </c>
      <c r="H814" s="104">
        <f t="shared" si="175"/>
        <v>353539434.81999999</v>
      </c>
      <c r="I814" s="104">
        <f t="shared" si="165"/>
        <v>231668895.81999999</v>
      </c>
      <c r="J814" s="104">
        <f t="shared" si="166"/>
        <v>113342403.76000001</v>
      </c>
      <c r="K814" s="104">
        <f t="shared" si="176"/>
        <v>210358168.78493002</v>
      </c>
      <c r="L814" s="150">
        <f t="shared" si="167"/>
        <v>-0.40499376288240335</v>
      </c>
      <c r="M814" s="104">
        <v>2336</v>
      </c>
      <c r="N814" s="104">
        <v>8657</v>
      </c>
      <c r="O814" s="104">
        <v>654738</v>
      </c>
      <c r="P814" s="104">
        <v>30667</v>
      </c>
      <c r="Q814" s="104">
        <v>3877469</v>
      </c>
      <c r="R814" s="104">
        <v>-27204</v>
      </c>
      <c r="S814" s="104">
        <v>1</v>
      </c>
      <c r="T814" s="104">
        <v>68254</v>
      </c>
      <c r="U814" s="104">
        <v>15039182.539999999</v>
      </c>
      <c r="V814" s="104">
        <v>395</v>
      </c>
      <c r="W814" s="104">
        <v>202359</v>
      </c>
      <c r="X814" s="104">
        <v>7198291</v>
      </c>
      <c r="Y814" s="104">
        <v>-175682</v>
      </c>
      <c r="Z814" s="104">
        <v>12893.86</v>
      </c>
      <c r="AA814" s="104">
        <v>494821.16</v>
      </c>
      <c r="AB814" s="104">
        <v>621153.66</v>
      </c>
      <c r="AC814" s="104">
        <v>12838502</v>
      </c>
      <c r="AD814" s="104">
        <v>965253</v>
      </c>
      <c r="AE814" s="104">
        <v>43652</v>
      </c>
      <c r="AF814" s="104">
        <v>1236422</v>
      </c>
      <c r="AG814" s="104">
        <v>29030</v>
      </c>
      <c r="AH814" s="104">
        <v>552738</v>
      </c>
      <c r="AI814" s="104">
        <v>-1146732</v>
      </c>
      <c r="AJ814" s="104">
        <v>-2949643</v>
      </c>
      <c r="AK814" s="104">
        <v>31701</v>
      </c>
      <c r="AL814" s="104">
        <v>0</v>
      </c>
      <c r="AM814" s="104">
        <v>3</v>
      </c>
      <c r="AN814" s="104">
        <v>25100574</v>
      </c>
      <c r="AO814" s="104">
        <v>310659922</v>
      </c>
      <c r="AP814" s="104">
        <v>2298</v>
      </c>
      <c r="AQ814" s="104">
        <v>126013906</v>
      </c>
      <c r="AR814" s="104">
        <v>87431574</v>
      </c>
      <c r="AS814" s="104">
        <v>18103450</v>
      </c>
      <c r="AT814" s="104">
        <v>30646</v>
      </c>
      <c r="AU814" s="104">
        <v>4310547</v>
      </c>
      <c r="AV814" s="104">
        <v>8037072.1200000001</v>
      </c>
      <c r="AW814" s="104">
        <v>17118361</v>
      </c>
      <c r="AX814" s="104">
        <v>1</v>
      </c>
      <c r="AY814" s="104">
        <v>3388842</v>
      </c>
      <c r="AZ814" s="104">
        <v>6817392</v>
      </c>
      <c r="BA814" s="104">
        <v>1</v>
      </c>
      <c r="BB814" s="104">
        <v>204344290.81999999</v>
      </c>
      <c r="BC814" s="104">
        <v>1</v>
      </c>
      <c r="BD814" s="104">
        <v>7</v>
      </c>
      <c r="BE814" s="104">
        <v>6</v>
      </c>
      <c r="BF814" s="104">
        <v>19931167</v>
      </c>
      <c r="BG814" s="104">
        <v>2067654</v>
      </c>
      <c r="BH814" s="104">
        <v>99871712</v>
      </c>
      <c r="BI814" s="104">
        <v>443932</v>
      </c>
      <c r="BJ814" s="104">
        <v>742</v>
      </c>
      <c r="BK814" s="104">
        <v>4770</v>
      </c>
      <c r="BL814" s="104">
        <v>46066665</v>
      </c>
      <c r="BM814" s="104">
        <v>60017806</v>
      </c>
      <c r="BN814" s="104">
        <v>1949.76</v>
      </c>
      <c r="BO814" s="104">
        <v>5038718</v>
      </c>
      <c r="BP814" s="104">
        <v>1767821</v>
      </c>
      <c r="BQ814" s="104"/>
      <c r="BR814" s="104"/>
      <c r="BS814" s="104"/>
      <c r="BT814" s="104"/>
      <c r="BU814" s="24" t="s">
        <v>2007</v>
      </c>
      <c r="BV814" s="144">
        <f t="shared" ref="BV814:CG814" si="188">SUM(BV815:BV820)</f>
        <v>17529847.39874417</v>
      </c>
      <c r="BW814" s="144">
        <f t="shared" si="188"/>
        <v>17529847.39874417</v>
      </c>
      <c r="BX814" s="144">
        <f t="shared" si="188"/>
        <v>17529847.39874417</v>
      </c>
      <c r="BY814" s="144">
        <f t="shared" si="188"/>
        <v>17529847.39874417</v>
      </c>
      <c r="BZ814" s="144">
        <f t="shared" si="188"/>
        <v>17529847.39874417</v>
      </c>
      <c r="CA814" s="144">
        <f t="shared" si="188"/>
        <v>17529847.39874417</v>
      </c>
      <c r="CB814" s="144">
        <f t="shared" si="188"/>
        <v>17529847.39874417</v>
      </c>
      <c r="CC814" s="144">
        <f t="shared" si="188"/>
        <v>17529847.39874417</v>
      </c>
      <c r="CD814" s="144">
        <f t="shared" si="188"/>
        <v>17529847.39874417</v>
      </c>
      <c r="CE814" s="144">
        <f t="shared" si="188"/>
        <v>17529847.39874417</v>
      </c>
      <c r="CF814" s="144">
        <f t="shared" si="188"/>
        <v>17529847.39874417</v>
      </c>
      <c r="CG814" s="144">
        <f t="shared" si="188"/>
        <v>17529847.39874417</v>
      </c>
    </row>
    <row r="815" spans="1:85" hidden="1" outlineLevel="3" x14ac:dyDescent="0.25">
      <c r="A815" s="105" t="s">
        <v>1758</v>
      </c>
      <c r="B815" s="105">
        <f t="shared" si="182"/>
        <v>6</v>
      </c>
      <c r="C815" s="105" t="s">
        <v>1384</v>
      </c>
      <c r="D815" s="105" t="s">
        <v>1385</v>
      </c>
      <c r="E815" s="26">
        <f t="shared" si="172"/>
        <v>0</v>
      </c>
      <c r="F815" s="26">
        <f t="shared" si="173"/>
        <v>0</v>
      </c>
      <c r="G815" s="26">
        <f t="shared" si="174"/>
        <v>0</v>
      </c>
      <c r="H815" s="26">
        <f t="shared" si="175"/>
        <v>0</v>
      </c>
      <c r="I815" s="26">
        <f t="shared" si="165"/>
        <v>0</v>
      </c>
      <c r="J815" s="26">
        <f t="shared" si="166"/>
        <v>0</v>
      </c>
      <c r="K815" s="26">
        <f t="shared" si="176"/>
        <v>0</v>
      </c>
      <c r="L815" s="150" t="e">
        <f t="shared" si="167"/>
        <v>#DIV/0!</v>
      </c>
      <c r="M815" s="26">
        <v>0</v>
      </c>
      <c r="N815" s="26">
        <v>0</v>
      </c>
      <c r="O815" s="26">
        <v>0</v>
      </c>
      <c r="P815" s="26">
        <v>0</v>
      </c>
      <c r="Q815" s="26">
        <v>0</v>
      </c>
      <c r="R815" s="26">
        <v>0</v>
      </c>
      <c r="S815" s="26">
        <v>0</v>
      </c>
      <c r="T815" s="26">
        <v>0</v>
      </c>
      <c r="U815" s="26">
        <v>0</v>
      </c>
      <c r="V815" s="26">
        <v>0</v>
      </c>
      <c r="W815" s="26">
        <v>0</v>
      </c>
      <c r="X815" s="26">
        <v>0</v>
      </c>
      <c r="Y815" s="26">
        <v>0</v>
      </c>
      <c r="Z815" s="26">
        <v>0</v>
      </c>
      <c r="AA815" s="26">
        <v>0</v>
      </c>
      <c r="AB815" s="26">
        <v>0</v>
      </c>
      <c r="AC815" s="26">
        <v>0</v>
      </c>
      <c r="AD815" s="26">
        <v>0</v>
      </c>
      <c r="AE815" s="26">
        <v>0</v>
      </c>
      <c r="AF815" s="26">
        <v>0</v>
      </c>
      <c r="AG815" s="26">
        <v>0</v>
      </c>
      <c r="AH815" s="26">
        <v>0</v>
      </c>
      <c r="AI815" s="26">
        <v>0</v>
      </c>
      <c r="AJ815" s="26">
        <v>0</v>
      </c>
      <c r="AK815" s="26">
        <v>0</v>
      </c>
      <c r="AL815" s="26">
        <v>0</v>
      </c>
      <c r="AM815" s="26">
        <v>0</v>
      </c>
      <c r="AN815" s="26">
        <v>0</v>
      </c>
      <c r="AO815" s="26">
        <v>0</v>
      </c>
      <c r="AP815" s="26">
        <v>0</v>
      </c>
      <c r="AQ815" s="26">
        <v>0</v>
      </c>
      <c r="AR815" s="26">
        <v>0</v>
      </c>
      <c r="AS815" s="26">
        <v>0</v>
      </c>
      <c r="AT815" s="26">
        <v>0</v>
      </c>
      <c r="AU815" s="26">
        <v>0</v>
      </c>
      <c r="AV815" s="26">
        <v>0</v>
      </c>
      <c r="AW815" s="26">
        <v>0</v>
      </c>
      <c r="AX815" s="26">
        <v>0</v>
      </c>
      <c r="AY815" s="26">
        <v>0</v>
      </c>
      <c r="AZ815" s="26">
        <v>0</v>
      </c>
      <c r="BA815" s="26">
        <v>0</v>
      </c>
      <c r="BB815" s="26">
        <v>0</v>
      </c>
      <c r="BC815" s="26">
        <v>0</v>
      </c>
      <c r="BD815" s="26">
        <v>0</v>
      </c>
      <c r="BE815" s="26">
        <v>0</v>
      </c>
      <c r="BF815" s="26">
        <v>0</v>
      </c>
      <c r="BG815" s="26">
        <v>0</v>
      </c>
      <c r="BH815" s="26">
        <v>0</v>
      </c>
      <c r="BI815" s="26">
        <v>0</v>
      </c>
      <c r="BJ815" s="26">
        <v>0</v>
      </c>
      <c r="BK815" s="26">
        <v>0</v>
      </c>
      <c r="BL815" s="26">
        <v>0</v>
      </c>
      <c r="BM815" s="26">
        <v>0</v>
      </c>
      <c r="BN815" s="26">
        <v>0</v>
      </c>
      <c r="BO815" s="26">
        <v>0</v>
      </c>
      <c r="BP815" s="26">
        <v>0</v>
      </c>
      <c r="BQ815" s="26"/>
      <c r="BR815" s="26"/>
      <c r="BS815" s="26"/>
      <c r="BT815" s="26"/>
      <c r="BV815" s="26">
        <f>($H815/12)*(1+'Parámetros PPTO'!$B$3)</f>
        <v>0</v>
      </c>
      <c r="BW815" s="26">
        <f>($H815/12)*(1+'Parámetros PPTO'!$B$3)</f>
        <v>0</v>
      </c>
      <c r="BX815" s="26">
        <f>($H815/12)*(1+'Parámetros PPTO'!$B$3)</f>
        <v>0</v>
      </c>
      <c r="BY815" s="26">
        <f>($H815/12)*(1+'Parámetros PPTO'!$B$3)</f>
        <v>0</v>
      </c>
      <c r="BZ815" s="26">
        <f>($H815/12)*(1+'Parámetros PPTO'!$B$3)</f>
        <v>0</v>
      </c>
      <c r="CA815" s="26">
        <f>($H815/12)*(1+'Parámetros PPTO'!$B$3)</f>
        <v>0</v>
      </c>
      <c r="CB815" s="26">
        <f>($H815/12)*(1+'Parámetros PPTO'!$B$3)</f>
        <v>0</v>
      </c>
      <c r="CC815" s="26">
        <f>($H815/12)*(1+'Parámetros PPTO'!$B$3)</f>
        <v>0</v>
      </c>
      <c r="CD815" s="26">
        <f>($H815/12)*(1+'Parámetros PPTO'!$B$3)</f>
        <v>0</v>
      </c>
      <c r="CE815" s="26">
        <f>($H815/12)*(1+'Parámetros PPTO'!$B$3)</f>
        <v>0</v>
      </c>
      <c r="CF815" s="26">
        <f>($H815/12)*(1+'Parámetros PPTO'!$B$3)</f>
        <v>0</v>
      </c>
      <c r="CG815" s="26">
        <f>($H815/12)*(1+'Parámetros PPTO'!$B$3)</f>
        <v>0</v>
      </c>
    </row>
    <row r="816" spans="1:85" hidden="1" outlineLevel="3" x14ac:dyDescent="0.25">
      <c r="A816" s="105" t="s">
        <v>1758</v>
      </c>
      <c r="B816" s="105">
        <f t="shared" si="182"/>
        <v>6</v>
      </c>
      <c r="C816" s="105" t="s">
        <v>1386</v>
      </c>
      <c r="D816" s="105" t="s">
        <v>1387</v>
      </c>
      <c r="E816" s="26">
        <f t="shared" si="172"/>
        <v>0</v>
      </c>
      <c r="F816" s="26">
        <f t="shared" si="173"/>
        <v>0</v>
      </c>
      <c r="G816" s="26">
        <f t="shared" si="174"/>
        <v>0</v>
      </c>
      <c r="H816" s="26">
        <f t="shared" si="175"/>
        <v>0</v>
      </c>
      <c r="I816" s="26">
        <f t="shared" si="165"/>
        <v>0</v>
      </c>
      <c r="J816" s="26">
        <f t="shared" si="166"/>
        <v>0</v>
      </c>
      <c r="K816" s="26">
        <f t="shared" si="176"/>
        <v>0</v>
      </c>
      <c r="L816" s="150" t="e">
        <f t="shared" si="167"/>
        <v>#DIV/0!</v>
      </c>
      <c r="M816" s="26">
        <v>0</v>
      </c>
      <c r="N816" s="26">
        <v>0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  <c r="T816" s="26">
        <v>0</v>
      </c>
      <c r="U816" s="26">
        <v>0</v>
      </c>
      <c r="V816" s="26">
        <v>0</v>
      </c>
      <c r="W816" s="26">
        <v>0</v>
      </c>
      <c r="X816" s="26">
        <v>0</v>
      </c>
      <c r="Y816" s="26">
        <v>0</v>
      </c>
      <c r="Z816" s="26">
        <v>0</v>
      </c>
      <c r="AA816" s="26">
        <v>0</v>
      </c>
      <c r="AB816" s="26">
        <v>0</v>
      </c>
      <c r="AC816" s="26">
        <v>0</v>
      </c>
      <c r="AD816" s="26">
        <v>0</v>
      </c>
      <c r="AE816" s="26">
        <v>0</v>
      </c>
      <c r="AF816" s="26">
        <v>0</v>
      </c>
      <c r="AG816" s="26">
        <v>0</v>
      </c>
      <c r="AH816" s="26">
        <v>0</v>
      </c>
      <c r="AI816" s="26">
        <v>0</v>
      </c>
      <c r="AJ816" s="26">
        <v>0</v>
      </c>
      <c r="AK816" s="26">
        <v>0</v>
      </c>
      <c r="AL816" s="26">
        <v>0</v>
      </c>
      <c r="AM816" s="26">
        <v>0</v>
      </c>
      <c r="AN816" s="26">
        <v>0</v>
      </c>
      <c r="AO816" s="26">
        <v>0</v>
      </c>
      <c r="AP816" s="26">
        <v>0</v>
      </c>
      <c r="AQ816" s="26">
        <v>0</v>
      </c>
      <c r="AR816" s="26">
        <v>0</v>
      </c>
      <c r="AS816" s="26">
        <v>0</v>
      </c>
      <c r="AT816" s="26">
        <v>0</v>
      </c>
      <c r="AU816" s="26">
        <v>0</v>
      </c>
      <c r="AV816" s="26">
        <v>0</v>
      </c>
      <c r="AW816" s="26">
        <v>0</v>
      </c>
      <c r="AX816" s="26">
        <v>0</v>
      </c>
      <c r="AY816" s="26">
        <v>0</v>
      </c>
      <c r="AZ816" s="26">
        <v>0</v>
      </c>
      <c r="BA816" s="26">
        <v>0</v>
      </c>
      <c r="BB816" s="26">
        <v>0</v>
      </c>
      <c r="BC816" s="26">
        <v>0</v>
      </c>
      <c r="BD816" s="26">
        <v>0</v>
      </c>
      <c r="BE816" s="26">
        <v>0</v>
      </c>
      <c r="BF816" s="26">
        <v>0</v>
      </c>
      <c r="BG816" s="26">
        <v>0</v>
      </c>
      <c r="BH816" s="26">
        <v>0</v>
      </c>
      <c r="BI816" s="26">
        <v>0</v>
      </c>
      <c r="BJ816" s="26">
        <v>0</v>
      </c>
      <c r="BK816" s="26">
        <v>0</v>
      </c>
      <c r="BL816" s="26">
        <v>0</v>
      </c>
      <c r="BM816" s="26">
        <v>0</v>
      </c>
      <c r="BN816" s="26">
        <v>0</v>
      </c>
      <c r="BO816" s="26">
        <v>0</v>
      </c>
      <c r="BP816" s="26">
        <v>0</v>
      </c>
      <c r="BQ816" s="26"/>
      <c r="BR816" s="26"/>
      <c r="BS816" s="26"/>
      <c r="BT816" s="26"/>
      <c r="BV816" s="26">
        <f>($H816/12)*(1+'Parámetros PPTO'!$B$3)</f>
        <v>0</v>
      </c>
      <c r="BW816" s="26">
        <f>($H816/12)*(1+'Parámetros PPTO'!$B$3)</f>
        <v>0</v>
      </c>
      <c r="BX816" s="26">
        <f>($H816/12)*(1+'Parámetros PPTO'!$B$3)</f>
        <v>0</v>
      </c>
      <c r="BY816" s="26">
        <f>($H816/12)*(1+'Parámetros PPTO'!$B$3)</f>
        <v>0</v>
      </c>
      <c r="BZ816" s="26">
        <f>($H816/12)*(1+'Parámetros PPTO'!$B$3)</f>
        <v>0</v>
      </c>
      <c r="CA816" s="26">
        <f>($H816/12)*(1+'Parámetros PPTO'!$B$3)</f>
        <v>0</v>
      </c>
      <c r="CB816" s="26">
        <f>($H816/12)*(1+'Parámetros PPTO'!$B$3)</f>
        <v>0</v>
      </c>
      <c r="CC816" s="26">
        <f>($H816/12)*(1+'Parámetros PPTO'!$B$3)</f>
        <v>0</v>
      </c>
      <c r="CD816" s="26">
        <f>($H816/12)*(1+'Parámetros PPTO'!$B$3)</f>
        <v>0</v>
      </c>
      <c r="CE816" s="26">
        <f>($H816/12)*(1+'Parámetros PPTO'!$B$3)</f>
        <v>0</v>
      </c>
      <c r="CF816" s="26">
        <f>($H816/12)*(1+'Parámetros PPTO'!$B$3)</f>
        <v>0</v>
      </c>
      <c r="CG816" s="26">
        <f>($H816/12)*(1+'Parámetros PPTO'!$B$3)</f>
        <v>0</v>
      </c>
    </row>
    <row r="817" spans="1:85" hidden="1" outlineLevel="3" x14ac:dyDescent="0.25">
      <c r="A817" s="105" t="s">
        <v>1758</v>
      </c>
      <c r="B817" s="105">
        <f t="shared" si="182"/>
        <v>6</v>
      </c>
      <c r="C817" s="105" t="s">
        <v>1388</v>
      </c>
      <c r="D817" s="105" t="s">
        <v>1389</v>
      </c>
      <c r="E817" s="26">
        <f t="shared" si="172"/>
        <v>0</v>
      </c>
      <c r="F817" s="26">
        <f t="shared" si="173"/>
        <v>12273399</v>
      </c>
      <c r="G817" s="26">
        <f t="shared" si="174"/>
        <v>359385308</v>
      </c>
      <c r="H817" s="26">
        <f t="shared" si="175"/>
        <v>324374127.12</v>
      </c>
      <c r="I817" s="26">
        <f t="shared" si="165"/>
        <v>203303986.12</v>
      </c>
      <c r="J817" s="26">
        <f t="shared" si="166"/>
        <v>110902311</v>
      </c>
      <c r="K817" s="26">
        <f t="shared" si="176"/>
        <v>180000000</v>
      </c>
      <c r="L817" s="150">
        <f t="shared" si="167"/>
        <v>-0.44508521194907069</v>
      </c>
      <c r="M817" s="26">
        <v>0</v>
      </c>
      <c r="N817" s="26">
        <v>0</v>
      </c>
      <c r="O817" s="26">
        <v>0</v>
      </c>
      <c r="P817" s="26">
        <v>0</v>
      </c>
      <c r="Q817" s="26">
        <v>0</v>
      </c>
      <c r="R817" s="26">
        <v>0</v>
      </c>
      <c r="S817" s="26">
        <v>0</v>
      </c>
      <c r="T817" s="26">
        <v>0</v>
      </c>
      <c r="U817" s="26">
        <v>0</v>
      </c>
      <c r="V817" s="26">
        <v>0</v>
      </c>
      <c r="W817" s="26">
        <v>0</v>
      </c>
      <c r="X817" s="26">
        <v>0</v>
      </c>
      <c r="Y817" s="26">
        <v>104970</v>
      </c>
      <c r="Z817" s="26">
        <v>0</v>
      </c>
      <c r="AA817" s="26">
        <v>411098</v>
      </c>
      <c r="AB817" s="26">
        <v>0</v>
      </c>
      <c r="AC817" s="26">
        <v>11650000</v>
      </c>
      <c r="AD817" s="26">
        <v>264947</v>
      </c>
      <c r="AE817" s="26">
        <v>0</v>
      </c>
      <c r="AF817" s="26">
        <v>735980</v>
      </c>
      <c r="AG817" s="26">
        <v>0</v>
      </c>
      <c r="AH817" s="26">
        <v>521733</v>
      </c>
      <c r="AI817" s="26">
        <v>0</v>
      </c>
      <c r="AJ817" s="26">
        <v>-1415329</v>
      </c>
      <c r="AK817" s="26">
        <v>0</v>
      </c>
      <c r="AL817" s="26">
        <v>0</v>
      </c>
      <c r="AM817" s="26">
        <v>0</v>
      </c>
      <c r="AN817" s="26">
        <v>25100568</v>
      </c>
      <c r="AO817" s="26">
        <v>310659921</v>
      </c>
      <c r="AP817" s="26">
        <v>0</v>
      </c>
      <c r="AQ817" s="26">
        <v>0</v>
      </c>
      <c r="AR817" s="26">
        <v>0</v>
      </c>
      <c r="AS817" s="26">
        <v>15606421</v>
      </c>
      <c r="AT817" s="26">
        <v>0</v>
      </c>
      <c r="AU817" s="26">
        <v>0</v>
      </c>
      <c r="AV817" s="26">
        <v>8018398</v>
      </c>
      <c r="AW817" s="26">
        <v>17116358</v>
      </c>
      <c r="AX817" s="26">
        <v>0</v>
      </c>
      <c r="AY817" s="26">
        <v>0</v>
      </c>
      <c r="AZ817" s="26">
        <v>6812489</v>
      </c>
      <c r="BA817" s="26">
        <v>0</v>
      </c>
      <c r="BB817" s="26">
        <v>179375139.12</v>
      </c>
      <c r="BC817" s="26">
        <v>0</v>
      </c>
      <c r="BD817" s="26">
        <v>0</v>
      </c>
      <c r="BE817" s="26">
        <v>0</v>
      </c>
      <c r="BF817" s="26">
        <v>21200000</v>
      </c>
      <c r="BG817" s="26">
        <v>0</v>
      </c>
      <c r="BH817" s="26">
        <v>99870141</v>
      </c>
      <c r="BI817" s="26">
        <v>0</v>
      </c>
      <c r="BJ817" s="26">
        <v>0</v>
      </c>
      <c r="BK817" s="26">
        <v>4765</v>
      </c>
      <c r="BL817" s="26">
        <v>45933030</v>
      </c>
      <c r="BM817" s="26">
        <v>59925800</v>
      </c>
      <c r="BN817" s="26">
        <v>0</v>
      </c>
      <c r="BO817" s="26">
        <v>5038716</v>
      </c>
      <c r="BP817" s="26">
        <v>0</v>
      </c>
      <c r="BQ817" s="26"/>
      <c r="BR817" s="26"/>
      <c r="BS817" s="26"/>
      <c r="BT817" s="26"/>
      <c r="BV817" s="26">
        <v>15000000</v>
      </c>
      <c r="BW817" s="26">
        <v>15000000</v>
      </c>
      <c r="BX817" s="26">
        <v>15000000</v>
      </c>
      <c r="BY817" s="26">
        <v>15000000</v>
      </c>
      <c r="BZ817" s="26">
        <v>15000000</v>
      </c>
      <c r="CA817" s="26">
        <v>15000000</v>
      </c>
      <c r="CB817" s="26">
        <v>15000000</v>
      </c>
      <c r="CC817" s="26">
        <v>15000000</v>
      </c>
      <c r="CD817" s="26">
        <v>15000000</v>
      </c>
      <c r="CE817" s="26">
        <v>15000000</v>
      </c>
      <c r="CF817" s="26">
        <v>15000000</v>
      </c>
      <c r="CG817" s="26">
        <v>15000000</v>
      </c>
    </row>
    <row r="818" spans="1:85" hidden="1" outlineLevel="3" x14ac:dyDescent="0.25">
      <c r="A818" s="105" t="s">
        <v>1758</v>
      </c>
      <c r="B818" s="105">
        <f t="shared" si="182"/>
        <v>6</v>
      </c>
      <c r="C818" s="105" t="s">
        <v>1390</v>
      </c>
      <c r="D818" s="105" t="s">
        <v>1391</v>
      </c>
      <c r="E818" s="26">
        <f t="shared" si="172"/>
        <v>27055145.539999999</v>
      </c>
      <c r="F818" s="26">
        <f t="shared" si="173"/>
        <v>249009.68000000017</v>
      </c>
      <c r="G818" s="26">
        <f t="shared" si="174"/>
        <v>2605682.12</v>
      </c>
      <c r="H818" s="26">
        <f t="shared" si="175"/>
        <v>27141193.699999999</v>
      </c>
      <c r="I818" s="26">
        <f t="shared" si="165"/>
        <v>28360009.699999999</v>
      </c>
      <c r="J818" s="26">
        <f t="shared" si="166"/>
        <v>2440092.7599999998</v>
      </c>
      <c r="K818" s="26">
        <f t="shared" si="176"/>
        <v>28251268.522330005</v>
      </c>
      <c r="L818" s="150">
        <f t="shared" si="167"/>
        <v>4.09000000000002E-2</v>
      </c>
      <c r="M818" s="26">
        <v>2336</v>
      </c>
      <c r="N818" s="26">
        <v>8657</v>
      </c>
      <c r="O818" s="26">
        <v>654738</v>
      </c>
      <c r="P818" s="26">
        <v>30667</v>
      </c>
      <c r="Q818" s="26">
        <v>3877469</v>
      </c>
      <c r="R818" s="26">
        <v>-27204</v>
      </c>
      <c r="S818" s="26">
        <v>1</v>
      </c>
      <c r="T818" s="26">
        <v>68254</v>
      </c>
      <c r="U818" s="26">
        <v>15039182.539999999</v>
      </c>
      <c r="V818" s="26">
        <v>395</v>
      </c>
      <c r="W818" s="26">
        <v>202359</v>
      </c>
      <c r="X818" s="26">
        <v>7198291</v>
      </c>
      <c r="Y818" s="26">
        <v>-280652</v>
      </c>
      <c r="Z818" s="26">
        <v>12893.86</v>
      </c>
      <c r="AA818" s="26">
        <v>83723.16</v>
      </c>
      <c r="AB818" s="26">
        <v>621153.66</v>
      </c>
      <c r="AC818" s="26">
        <v>1188502</v>
      </c>
      <c r="AD818" s="26">
        <v>700306</v>
      </c>
      <c r="AE818" s="26">
        <v>43652</v>
      </c>
      <c r="AF818" s="26">
        <v>500442</v>
      </c>
      <c r="AG818" s="26">
        <v>29030</v>
      </c>
      <c r="AH818" s="26">
        <v>31005</v>
      </c>
      <c r="AI818" s="26">
        <v>-1146732</v>
      </c>
      <c r="AJ818" s="26">
        <v>-1534314</v>
      </c>
      <c r="AK818" s="26">
        <v>31701</v>
      </c>
      <c r="AL818" s="26">
        <v>0</v>
      </c>
      <c r="AM818" s="26">
        <v>3</v>
      </c>
      <c r="AN818" s="26">
        <v>6</v>
      </c>
      <c r="AO818" s="26">
        <v>1</v>
      </c>
      <c r="AP818" s="26">
        <v>2298</v>
      </c>
      <c r="AQ818" s="26">
        <v>25318</v>
      </c>
      <c r="AR818" s="26">
        <v>4</v>
      </c>
      <c r="AS818" s="26">
        <v>2497029</v>
      </c>
      <c r="AT818" s="26">
        <v>30646</v>
      </c>
      <c r="AU818" s="26">
        <v>2</v>
      </c>
      <c r="AV818" s="26">
        <v>18674.12</v>
      </c>
      <c r="AW818" s="26">
        <v>2003</v>
      </c>
      <c r="AX818" s="26">
        <v>1</v>
      </c>
      <c r="AY818" s="26">
        <v>3388842</v>
      </c>
      <c r="AZ818" s="26">
        <v>3</v>
      </c>
      <c r="BA818" s="26">
        <v>1</v>
      </c>
      <c r="BB818" s="26">
        <v>24969151.699999999</v>
      </c>
      <c r="BC818" s="26">
        <v>1</v>
      </c>
      <c r="BD818" s="26">
        <v>7</v>
      </c>
      <c r="BE818" s="26">
        <v>6</v>
      </c>
      <c r="BF818" s="26">
        <v>-1268833</v>
      </c>
      <c r="BG818" s="26">
        <v>48440</v>
      </c>
      <c r="BH818" s="26">
        <v>1571</v>
      </c>
      <c r="BI818" s="26">
        <v>443932</v>
      </c>
      <c r="BJ818" s="26">
        <v>742</v>
      </c>
      <c r="BK818" s="26">
        <v>5</v>
      </c>
      <c r="BL818" s="26">
        <v>133635</v>
      </c>
      <c r="BM818" s="26">
        <v>92006</v>
      </c>
      <c r="BN818" s="26">
        <v>1949.76</v>
      </c>
      <c r="BO818" s="26">
        <v>2</v>
      </c>
      <c r="BP818" s="26">
        <v>1767821</v>
      </c>
      <c r="BQ818" s="26"/>
      <c r="BR818" s="26"/>
      <c r="BS818" s="26"/>
      <c r="BT818" s="26"/>
      <c r="BV818" s="26">
        <f>($H818/12)*(1+'Parámetros PPTO'!$B$3)</f>
        <v>2354272.3768608333</v>
      </c>
      <c r="BW818" s="26">
        <f>($H818/12)*(1+'Parámetros PPTO'!$B$3)</f>
        <v>2354272.3768608333</v>
      </c>
      <c r="BX818" s="26">
        <f>($H818/12)*(1+'Parámetros PPTO'!$B$3)</f>
        <v>2354272.3768608333</v>
      </c>
      <c r="BY818" s="26">
        <f>($H818/12)*(1+'Parámetros PPTO'!$B$3)</f>
        <v>2354272.3768608333</v>
      </c>
      <c r="BZ818" s="26">
        <f>($H818/12)*(1+'Parámetros PPTO'!$B$3)</f>
        <v>2354272.3768608333</v>
      </c>
      <c r="CA818" s="26">
        <f>($H818/12)*(1+'Parámetros PPTO'!$B$3)</f>
        <v>2354272.3768608333</v>
      </c>
      <c r="CB818" s="26">
        <f>($H818/12)*(1+'Parámetros PPTO'!$B$3)</f>
        <v>2354272.3768608333</v>
      </c>
      <c r="CC818" s="26">
        <f>($H818/12)*(1+'Parámetros PPTO'!$B$3)</f>
        <v>2354272.3768608333</v>
      </c>
      <c r="CD818" s="26">
        <f>($H818/12)*(1+'Parámetros PPTO'!$B$3)</f>
        <v>2354272.3768608333</v>
      </c>
      <c r="CE818" s="26">
        <f>($H818/12)*(1+'Parámetros PPTO'!$B$3)</f>
        <v>2354272.3768608333</v>
      </c>
      <c r="CF818" s="26">
        <f>($H818/12)*(1+'Parámetros PPTO'!$B$3)</f>
        <v>2354272.3768608333</v>
      </c>
      <c r="CG818" s="26">
        <f>($H818/12)*(1+'Parámetros PPTO'!$B$3)</f>
        <v>2354272.3768608333</v>
      </c>
    </row>
    <row r="819" spans="1:85" hidden="1" outlineLevel="3" x14ac:dyDescent="0.25">
      <c r="A819" s="105" t="s">
        <v>1758</v>
      </c>
      <c r="B819" s="105">
        <f t="shared" si="182"/>
        <v>6</v>
      </c>
      <c r="C819" s="105" t="s">
        <v>1392</v>
      </c>
      <c r="D819" s="105" t="s">
        <v>1393</v>
      </c>
      <c r="E819" s="26">
        <f t="shared" si="172"/>
        <v>0</v>
      </c>
      <c r="F819" s="26">
        <f t="shared" si="173"/>
        <v>0</v>
      </c>
      <c r="G819" s="26">
        <f t="shared" si="174"/>
        <v>213420158</v>
      </c>
      <c r="H819" s="26">
        <f t="shared" si="175"/>
        <v>2024114</v>
      </c>
      <c r="I819" s="26">
        <f t="shared" si="165"/>
        <v>4900</v>
      </c>
      <c r="J819" s="26">
        <f t="shared" si="166"/>
        <v>0</v>
      </c>
      <c r="K819" s="26">
        <f t="shared" si="176"/>
        <v>2106900.2625999996</v>
      </c>
      <c r="L819" s="150">
        <f t="shared" si="167"/>
        <v>4.0899999999999777E-2</v>
      </c>
      <c r="M819" s="26">
        <v>0</v>
      </c>
      <c r="N819" s="26">
        <v>0</v>
      </c>
      <c r="O819" s="26">
        <v>0</v>
      </c>
      <c r="P819" s="26">
        <v>0</v>
      </c>
      <c r="Q819" s="26">
        <v>0</v>
      </c>
      <c r="R819" s="26">
        <v>0</v>
      </c>
      <c r="S819" s="26">
        <v>0</v>
      </c>
      <c r="T819" s="26">
        <v>0</v>
      </c>
      <c r="U819" s="26">
        <v>0</v>
      </c>
      <c r="V819" s="26">
        <v>0</v>
      </c>
      <c r="W819" s="26">
        <v>0</v>
      </c>
      <c r="X819" s="26">
        <v>0</v>
      </c>
      <c r="Y819" s="26">
        <v>0</v>
      </c>
      <c r="Z819" s="26">
        <v>0</v>
      </c>
      <c r="AA819" s="26">
        <v>0</v>
      </c>
      <c r="AB819" s="26">
        <v>0</v>
      </c>
      <c r="AC819" s="26">
        <v>0</v>
      </c>
      <c r="AD819" s="26">
        <v>0</v>
      </c>
      <c r="AE819" s="26">
        <v>0</v>
      </c>
      <c r="AF819" s="26">
        <v>0</v>
      </c>
      <c r="AG819" s="26">
        <v>0</v>
      </c>
      <c r="AH819" s="26">
        <v>0</v>
      </c>
      <c r="AI819" s="26">
        <v>0</v>
      </c>
      <c r="AJ819" s="26">
        <v>0</v>
      </c>
      <c r="AK819" s="26">
        <v>0</v>
      </c>
      <c r="AL819" s="26">
        <v>0</v>
      </c>
      <c r="AM819" s="26">
        <v>0</v>
      </c>
      <c r="AN819" s="26">
        <v>0</v>
      </c>
      <c r="AO819" s="26">
        <v>0</v>
      </c>
      <c r="AP819" s="26">
        <v>0</v>
      </c>
      <c r="AQ819" s="26">
        <v>125988588</v>
      </c>
      <c r="AR819" s="26">
        <v>87431570</v>
      </c>
      <c r="AS819" s="26">
        <v>0</v>
      </c>
      <c r="AT819" s="26">
        <v>0</v>
      </c>
      <c r="AU819" s="26">
        <v>0</v>
      </c>
      <c r="AV819" s="26">
        <v>0</v>
      </c>
      <c r="AW819" s="26">
        <v>0</v>
      </c>
      <c r="AX819" s="26">
        <v>0</v>
      </c>
      <c r="AY819" s="26">
        <v>0</v>
      </c>
      <c r="AZ819" s="26">
        <v>4900</v>
      </c>
      <c r="BA819" s="26">
        <v>0</v>
      </c>
      <c r="BB819" s="26">
        <v>0</v>
      </c>
      <c r="BC819" s="26">
        <v>0</v>
      </c>
      <c r="BD819" s="26">
        <v>0</v>
      </c>
      <c r="BE819" s="26">
        <v>0</v>
      </c>
      <c r="BF819" s="26">
        <v>0</v>
      </c>
      <c r="BG819" s="26">
        <v>2019214</v>
      </c>
      <c r="BH819" s="26">
        <v>0</v>
      </c>
      <c r="BI819" s="26">
        <v>0</v>
      </c>
      <c r="BJ819" s="26">
        <v>0</v>
      </c>
      <c r="BK819" s="26">
        <v>0</v>
      </c>
      <c r="BL819" s="26">
        <v>0</v>
      </c>
      <c r="BM819" s="26">
        <v>0</v>
      </c>
      <c r="BN819" s="26">
        <v>0</v>
      </c>
      <c r="BO819" s="26">
        <v>0</v>
      </c>
      <c r="BP819" s="26">
        <v>0</v>
      </c>
      <c r="BQ819" s="26"/>
      <c r="BR819" s="26"/>
      <c r="BS819" s="26"/>
      <c r="BT819" s="26"/>
      <c r="BV819" s="26">
        <f>($H819/12)*(1+'Parámetros PPTO'!$B$3)</f>
        <v>175575.02188333331</v>
      </c>
      <c r="BW819" s="26">
        <f>($H819/12)*(1+'Parámetros PPTO'!$B$3)</f>
        <v>175575.02188333331</v>
      </c>
      <c r="BX819" s="26">
        <f>($H819/12)*(1+'Parámetros PPTO'!$B$3)</f>
        <v>175575.02188333331</v>
      </c>
      <c r="BY819" s="26">
        <f>($H819/12)*(1+'Parámetros PPTO'!$B$3)</f>
        <v>175575.02188333331</v>
      </c>
      <c r="BZ819" s="26">
        <f>($H819/12)*(1+'Parámetros PPTO'!$B$3)</f>
        <v>175575.02188333331</v>
      </c>
      <c r="CA819" s="26">
        <f>($H819/12)*(1+'Parámetros PPTO'!$B$3)</f>
        <v>175575.02188333331</v>
      </c>
      <c r="CB819" s="26">
        <f>($H819/12)*(1+'Parámetros PPTO'!$B$3)</f>
        <v>175575.02188333331</v>
      </c>
      <c r="CC819" s="26">
        <f>($H819/12)*(1+'Parámetros PPTO'!$B$3)</f>
        <v>175575.02188333331</v>
      </c>
      <c r="CD819" s="26">
        <f>($H819/12)*(1+'Parámetros PPTO'!$B$3)</f>
        <v>175575.02188333331</v>
      </c>
      <c r="CE819" s="26">
        <f>($H819/12)*(1+'Parámetros PPTO'!$B$3)</f>
        <v>175575.02188333331</v>
      </c>
      <c r="CF819" s="26">
        <f>($H819/12)*(1+'Parámetros PPTO'!$B$3)</f>
        <v>175575.02188333331</v>
      </c>
      <c r="CG819" s="26">
        <f>($H819/12)*(1+'Parámetros PPTO'!$B$3)</f>
        <v>175575.02188333331</v>
      </c>
    </row>
    <row r="820" spans="1:85" hidden="1" outlineLevel="3" x14ac:dyDescent="0.25">
      <c r="A820" s="105" t="s">
        <v>1758</v>
      </c>
      <c r="B820" s="105">
        <f t="shared" si="182"/>
        <v>6</v>
      </c>
      <c r="C820" s="105" t="s">
        <v>1394</v>
      </c>
      <c r="D820" s="105" t="s">
        <v>222</v>
      </c>
      <c r="E820" s="26">
        <f t="shared" si="172"/>
        <v>0</v>
      </c>
      <c r="F820" s="26">
        <f t="shared" si="173"/>
        <v>0</v>
      </c>
      <c r="G820" s="26">
        <f t="shared" si="174"/>
        <v>4310545</v>
      </c>
      <c r="H820" s="26">
        <f t="shared" si="175"/>
        <v>0</v>
      </c>
      <c r="I820" s="26">
        <f t="shared" si="165"/>
        <v>0</v>
      </c>
      <c r="J820" s="26">
        <f t="shared" si="166"/>
        <v>0</v>
      </c>
      <c r="K820" s="26">
        <f t="shared" si="176"/>
        <v>0</v>
      </c>
      <c r="L820" s="150" t="e">
        <f t="shared" si="167"/>
        <v>#DIV/0!</v>
      </c>
      <c r="M820" s="26">
        <v>0</v>
      </c>
      <c r="N820" s="26">
        <v>0</v>
      </c>
      <c r="O820" s="26">
        <v>0</v>
      </c>
      <c r="P820" s="26">
        <v>0</v>
      </c>
      <c r="Q820" s="26">
        <v>0</v>
      </c>
      <c r="R820" s="26">
        <v>0</v>
      </c>
      <c r="S820" s="26">
        <v>0</v>
      </c>
      <c r="T820" s="26">
        <v>0</v>
      </c>
      <c r="U820" s="26">
        <v>0</v>
      </c>
      <c r="V820" s="26">
        <v>0</v>
      </c>
      <c r="W820" s="26">
        <v>0</v>
      </c>
      <c r="X820" s="26">
        <v>0</v>
      </c>
      <c r="Y820" s="26">
        <v>0</v>
      </c>
      <c r="Z820" s="26">
        <v>0</v>
      </c>
      <c r="AA820" s="26">
        <v>0</v>
      </c>
      <c r="AB820" s="26">
        <v>0</v>
      </c>
      <c r="AC820" s="26">
        <v>0</v>
      </c>
      <c r="AD820" s="26">
        <v>0</v>
      </c>
      <c r="AE820" s="26">
        <v>0</v>
      </c>
      <c r="AF820" s="26">
        <v>0</v>
      </c>
      <c r="AG820" s="26">
        <v>0</v>
      </c>
      <c r="AH820" s="26">
        <v>0</v>
      </c>
      <c r="AI820" s="26">
        <v>0</v>
      </c>
      <c r="AJ820" s="26">
        <v>0</v>
      </c>
      <c r="AK820" s="26">
        <v>0</v>
      </c>
      <c r="AL820" s="26">
        <v>0</v>
      </c>
      <c r="AM820" s="26">
        <v>0</v>
      </c>
      <c r="AN820" s="26">
        <v>0</v>
      </c>
      <c r="AO820" s="26">
        <v>0</v>
      </c>
      <c r="AP820" s="26">
        <v>0</v>
      </c>
      <c r="AQ820" s="26">
        <v>0</v>
      </c>
      <c r="AR820" s="26">
        <v>0</v>
      </c>
      <c r="AS820" s="26">
        <v>0</v>
      </c>
      <c r="AT820" s="26">
        <v>0</v>
      </c>
      <c r="AU820" s="26">
        <v>4310545</v>
      </c>
      <c r="AV820" s="26">
        <v>0</v>
      </c>
      <c r="AW820" s="26">
        <v>0</v>
      </c>
      <c r="AX820" s="26">
        <v>0</v>
      </c>
      <c r="AY820" s="26">
        <v>0</v>
      </c>
      <c r="AZ820" s="26">
        <v>0</v>
      </c>
      <c r="BA820" s="26">
        <v>0</v>
      </c>
      <c r="BB820" s="26">
        <v>0</v>
      </c>
      <c r="BC820" s="26">
        <v>0</v>
      </c>
      <c r="BD820" s="26">
        <v>0</v>
      </c>
      <c r="BE820" s="26">
        <v>0</v>
      </c>
      <c r="BF820" s="26">
        <v>0</v>
      </c>
      <c r="BG820" s="26">
        <v>0</v>
      </c>
      <c r="BH820" s="26">
        <v>0</v>
      </c>
      <c r="BI820" s="26">
        <v>0</v>
      </c>
      <c r="BJ820" s="26">
        <v>0</v>
      </c>
      <c r="BK820" s="26">
        <v>0</v>
      </c>
      <c r="BL820" s="26">
        <v>0</v>
      </c>
      <c r="BM820" s="26">
        <v>0</v>
      </c>
      <c r="BN820" s="26">
        <v>0</v>
      </c>
      <c r="BO820" s="26">
        <v>0</v>
      </c>
      <c r="BP820" s="26">
        <v>0</v>
      </c>
      <c r="BQ820" s="26"/>
      <c r="BR820" s="26"/>
      <c r="BS820" s="26"/>
      <c r="BT820" s="26"/>
      <c r="BV820" s="26">
        <f>($H820/12)*(1+'Parámetros PPTO'!$B$3)</f>
        <v>0</v>
      </c>
      <c r="BW820" s="26">
        <f>($H820/12)*(1+'Parámetros PPTO'!$B$3)</f>
        <v>0</v>
      </c>
      <c r="BX820" s="26">
        <f>($H820/12)*(1+'Parámetros PPTO'!$B$3)</f>
        <v>0</v>
      </c>
      <c r="BY820" s="26">
        <f>($H820/12)*(1+'Parámetros PPTO'!$B$3)</f>
        <v>0</v>
      </c>
      <c r="BZ820" s="26">
        <f>($H820/12)*(1+'Parámetros PPTO'!$B$3)</f>
        <v>0</v>
      </c>
      <c r="CA820" s="26">
        <f>($H820/12)*(1+'Parámetros PPTO'!$B$3)</f>
        <v>0</v>
      </c>
      <c r="CB820" s="26">
        <f>($H820/12)*(1+'Parámetros PPTO'!$B$3)</f>
        <v>0</v>
      </c>
      <c r="CC820" s="26">
        <f>($H820/12)*(1+'Parámetros PPTO'!$B$3)</f>
        <v>0</v>
      </c>
      <c r="CD820" s="26">
        <f>($H820/12)*(1+'Parámetros PPTO'!$B$3)</f>
        <v>0</v>
      </c>
      <c r="CE820" s="26">
        <f>($H820/12)*(1+'Parámetros PPTO'!$B$3)</f>
        <v>0</v>
      </c>
      <c r="CF820" s="26">
        <f>($H820/12)*(1+'Parámetros PPTO'!$B$3)</f>
        <v>0</v>
      </c>
      <c r="CG820" s="26">
        <f>($H820/12)*(1+'Parámetros PPTO'!$B$3)</f>
        <v>0</v>
      </c>
    </row>
    <row r="821" spans="1:85" hidden="1" outlineLevel="2" collapsed="1" x14ac:dyDescent="0.25">
      <c r="A821" s="103" t="s">
        <v>1758</v>
      </c>
      <c r="B821" s="103">
        <f t="shared" si="182"/>
        <v>4</v>
      </c>
      <c r="C821" s="103" t="s">
        <v>1395</v>
      </c>
      <c r="D821" s="103" t="s">
        <v>1396</v>
      </c>
      <c r="E821" s="104">
        <f t="shared" si="172"/>
        <v>55000000</v>
      </c>
      <c r="F821" s="104">
        <f t="shared" si="173"/>
        <v>120704265.13</v>
      </c>
      <c r="G821" s="104">
        <f t="shared" si="174"/>
        <v>36580626.740000002</v>
      </c>
      <c r="H821" s="104">
        <f t="shared" si="175"/>
        <v>75725372.659999996</v>
      </c>
      <c r="I821" s="104">
        <f t="shared" si="165"/>
        <v>48299987.460000001</v>
      </c>
      <c r="J821" s="104">
        <f t="shared" si="166"/>
        <v>7207098.7599999998</v>
      </c>
      <c r="K821" s="104">
        <f t="shared" si="176"/>
        <v>78822540.401794001</v>
      </c>
      <c r="L821" s="150">
        <f t="shared" si="167"/>
        <v>4.0900000000000068E-2</v>
      </c>
      <c r="M821" s="104">
        <v>0</v>
      </c>
      <c r="N821" s="104">
        <v>0</v>
      </c>
      <c r="O821" s="104">
        <v>0</v>
      </c>
      <c r="P821" s="104">
        <v>0</v>
      </c>
      <c r="Q821" s="104">
        <v>0</v>
      </c>
      <c r="R821" s="104">
        <v>0</v>
      </c>
      <c r="S821" s="104">
        <v>0</v>
      </c>
      <c r="T821" s="104">
        <v>25000000</v>
      </c>
      <c r="U821" s="104">
        <v>0</v>
      </c>
      <c r="V821" s="104">
        <v>30000000</v>
      </c>
      <c r="W821" s="104">
        <v>0</v>
      </c>
      <c r="X821" s="104">
        <v>0</v>
      </c>
      <c r="Y821" s="104">
        <v>639</v>
      </c>
      <c r="Z821" s="104">
        <v>0</v>
      </c>
      <c r="AA821" s="104">
        <v>-198.7</v>
      </c>
      <c r="AB821" s="104">
        <v>1222</v>
      </c>
      <c r="AC821" s="104">
        <v>1645.78</v>
      </c>
      <c r="AD821" s="104">
        <v>7343</v>
      </c>
      <c r="AE821" s="104">
        <v>284829</v>
      </c>
      <c r="AF821" s="104">
        <v>992</v>
      </c>
      <c r="AG821" s="104">
        <v>25002654</v>
      </c>
      <c r="AH821" s="104">
        <v>5001649</v>
      </c>
      <c r="AI821" s="104">
        <v>35005568</v>
      </c>
      <c r="AJ821" s="104">
        <v>55397922.049999997</v>
      </c>
      <c r="AK821" s="104">
        <v>3130</v>
      </c>
      <c r="AL821" s="104">
        <v>146</v>
      </c>
      <c r="AM821" s="104">
        <v>3442</v>
      </c>
      <c r="AN821" s="104">
        <v>209</v>
      </c>
      <c r="AO821" s="104">
        <v>7023</v>
      </c>
      <c r="AP821" s="104">
        <v>-145</v>
      </c>
      <c r="AQ821" s="104">
        <v>5018</v>
      </c>
      <c r="AR821" s="104">
        <v>3</v>
      </c>
      <c r="AS821" s="104">
        <v>25000113</v>
      </c>
      <c r="AT821" s="104">
        <v>11309</v>
      </c>
      <c r="AU821" s="104">
        <v>11400223</v>
      </c>
      <c r="AV821" s="104">
        <v>150155.74</v>
      </c>
      <c r="AW821" s="104">
        <v>217.46</v>
      </c>
      <c r="AX821" s="104">
        <v>10150460</v>
      </c>
      <c r="AY821" s="104">
        <v>144442</v>
      </c>
      <c r="AZ821" s="104">
        <v>479</v>
      </c>
      <c r="BA821" s="104">
        <v>12000310</v>
      </c>
      <c r="BB821" s="104">
        <v>979</v>
      </c>
      <c r="BC821" s="104">
        <v>2047</v>
      </c>
      <c r="BD821" s="104">
        <v>26001053</v>
      </c>
      <c r="BE821" s="104">
        <v>1077</v>
      </c>
      <c r="BF821" s="104">
        <v>10075137.800000001</v>
      </c>
      <c r="BG821" s="104">
        <v>72774</v>
      </c>
      <c r="BH821" s="104">
        <v>17276396.399999999</v>
      </c>
      <c r="BI821" s="104">
        <v>1866</v>
      </c>
      <c r="BJ821" s="104">
        <v>70436</v>
      </c>
      <c r="BK821" s="104">
        <v>71335</v>
      </c>
      <c r="BL821" s="104">
        <v>70003.759999999995</v>
      </c>
      <c r="BM821" s="104">
        <v>795</v>
      </c>
      <c r="BN821" s="104">
        <v>209</v>
      </c>
      <c r="BO821" s="104">
        <v>6355404</v>
      </c>
      <c r="BP821" s="104">
        <v>637050</v>
      </c>
      <c r="BQ821" s="104"/>
      <c r="BR821" s="104"/>
      <c r="BS821" s="104"/>
      <c r="BT821" s="104"/>
      <c r="BU821" s="24" t="s">
        <v>2007</v>
      </c>
      <c r="BV821" s="144">
        <f t="shared" ref="BV821:CG821" si="189">SUM(BV822:BV824)</f>
        <v>6568545.0334828338</v>
      </c>
      <c r="BW821" s="144">
        <f t="shared" si="189"/>
        <v>6568545.0334828338</v>
      </c>
      <c r="BX821" s="144">
        <f t="shared" si="189"/>
        <v>6568545.0334828338</v>
      </c>
      <c r="BY821" s="144">
        <f t="shared" si="189"/>
        <v>6568545.0334828338</v>
      </c>
      <c r="BZ821" s="144">
        <f t="shared" si="189"/>
        <v>6568545.0334828338</v>
      </c>
      <c r="CA821" s="144">
        <f t="shared" si="189"/>
        <v>6568545.0334828338</v>
      </c>
      <c r="CB821" s="144">
        <f t="shared" si="189"/>
        <v>6568545.0334828338</v>
      </c>
      <c r="CC821" s="144">
        <f t="shared" si="189"/>
        <v>6568545.0334828338</v>
      </c>
      <c r="CD821" s="144">
        <f t="shared" si="189"/>
        <v>6568545.0334828338</v>
      </c>
      <c r="CE821" s="144">
        <f t="shared" si="189"/>
        <v>6568545.0334828338</v>
      </c>
      <c r="CF821" s="144">
        <f t="shared" si="189"/>
        <v>6568545.0334828338</v>
      </c>
      <c r="CG821" s="144">
        <f t="shared" si="189"/>
        <v>6568545.0334828338</v>
      </c>
    </row>
    <row r="822" spans="1:85" hidden="1" outlineLevel="3" x14ac:dyDescent="0.25">
      <c r="A822" s="105" t="s">
        <v>1758</v>
      </c>
      <c r="B822" s="105">
        <f t="shared" si="182"/>
        <v>6</v>
      </c>
      <c r="C822" s="105" t="s">
        <v>1397</v>
      </c>
      <c r="D822" s="105" t="s">
        <v>1398</v>
      </c>
      <c r="E822" s="26">
        <f t="shared" si="172"/>
        <v>0</v>
      </c>
      <c r="F822" s="26">
        <f t="shared" si="173"/>
        <v>284656</v>
      </c>
      <c r="G822" s="26">
        <f t="shared" si="174"/>
        <v>149799</v>
      </c>
      <c r="H822" s="26">
        <f t="shared" si="175"/>
        <v>0</v>
      </c>
      <c r="I822" s="26">
        <f t="shared" si="165"/>
        <v>0</v>
      </c>
      <c r="J822" s="26">
        <f t="shared" si="166"/>
        <v>6542000</v>
      </c>
      <c r="K822" s="26">
        <f t="shared" si="176"/>
        <v>0</v>
      </c>
      <c r="L822" s="150" t="e">
        <f t="shared" si="167"/>
        <v>#DIV/0!</v>
      </c>
      <c r="M822" s="26">
        <v>0</v>
      </c>
      <c r="N822" s="26">
        <v>0</v>
      </c>
      <c r="O822" s="26">
        <v>0</v>
      </c>
      <c r="P822" s="26">
        <v>0</v>
      </c>
      <c r="Q822" s="26">
        <v>0</v>
      </c>
      <c r="R822" s="26">
        <v>0</v>
      </c>
      <c r="S822" s="26">
        <v>0</v>
      </c>
      <c r="T822" s="26">
        <v>0</v>
      </c>
      <c r="U822" s="26">
        <v>0</v>
      </c>
      <c r="V822" s="26">
        <v>0</v>
      </c>
      <c r="W822" s="26">
        <v>0</v>
      </c>
      <c r="X822" s="26">
        <v>0</v>
      </c>
      <c r="Y822" s="26">
        <v>0</v>
      </c>
      <c r="Z822" s="26">
        <v>0</v>
      </c>
      <c r="AA822" s="26">
        <v>0</v>
      </c>
      <c r="AB822" s="26">
        <v>0</v>
      </c>
      <c r="AC822" s="26">
        <v>0</v>
      </c>
      <c r="AD822" s="26">
        <v>1656</v>
      </c>
      <c r="AE822" s="26">
        <v>283000</v>
      </c>
      <c r="AF822" s="26">
        <v>0</v>
      </c>
      <c r="AG822" s="26">
        <v>0</v>
      </c>
      <c r="AH822" s="26">
        <v>0</v>
      </c>
      <c r="AI822" s="26">
        <v>0</v>
      </c>
      <c r="AJ822" s="26">
        <v>0</v>
      </c>
      <c r="AK822" s="26">
        <v>0</v>
      </c>
      <c r="AL822" s="26">
        <v>0</v>
      </c>
      <c r="AM822" s="26">
        <v>0</v>
      </c>
      <c r="AN822" s="26">
        <v>0</v>
      </c>
      <c r="AO822" s="26">
        <v>0</v>
      </c>
      <c r="AP822" s="26">
        <v>0</v>
      </c>
      <c r="AQ822" s="26">
        <v>0</v>
      </c>
      <c r="AR822" s="26">
        <v>0</v>
      </c>
      <c r="AS822" s="26">
        <v>0</v>
      </c>
      <c r="AT822" s="26">
        <v>0</v>
      </c>
      <c r="AU822" s="26">
        <v>0</v>
      </c>
      <c r="AV822" s="26">
        <v>149799</v>
      </c>
      <c r="AW822" s="26">
        <v>0</v>
      </c>
      <c r="AX822" s="26">
        <v>0</v>
      </c>
      <c r="AY822" s="26">
        <v>0</v>
      </c>
      <c r="AZ822" s="26">
        <v>0</v>
      </c>
      <c r="BA822" s="26">
        <v>0</v>
      </c>
      <c r="BB822" s="26">
        <v>0</v>
      </c>
      <c r="BC822" s="26">
        <v>0</v>
      </c>
      <c r="BD822" s="26">
        <v>0</v>
      </c>
      <c r="BE822" s="26">
        <v>0</v>
      </c>
      <c r="BF822" s="26">
        <v>0</v>
      </c>
      <c r="BG822" s="26">
        <v>0</v>
      </c>
      <c r="BH822" s="26">
        <v>0</v>
      </c>
      <c r="BI822" s="26">
        <v>0</v>
      </c>
      <c r="BJ822" s="26">
        <v>0</v>
      </c>
      <c r="BK822" s="26">
        <v>0</v>
      </c>
      <c r="BL822" s="26">
        <v>0</v>
      </c>
      <c r="BM822" s="26">
        <v>0</v>
      </c>
      <c r="BN822" s="26">
        <v>0</v>
      </c>
      <c r="BO822" s="26">
        <v>6055000</v>
      </c>
      <c r="BP822" s="26">
        <v>487000</v>
      </c>
      <c r="BQ822" s="26"/>
      <c r="BR822" s="26"/>
      <c r="BS822" s="26"/>
      <c r="BT822" s="26"/>
      <c r="BV822" s="26">
        <f>($H822/12)*(1+'Parámetros PPTO'!$B$3)</f>
        <v>0</v>
      </c>
      <c r="BW822" s="26">
        <f>($H822/12)*(1+'Parámetros PPTO'!$B$3)</f>
        <v>0</v>
      </c>
      <c r="BX822" s="26">
        <f>($H822/12)*(1+'Parámetros PPTO'!$B$3)</f>
        <v>0</v>
      </c>
      <c r="BY822" s="26">
        <f>($H822/12)*(1+'Parámetros PPTO'!$B$3)</f>
        <v>0</v>
      </c>
      <c r="BZ822" s="26">
        <f>($H822/12)*(1+'Parámetros PPTO'!$B$3)</f>
        <v>0</v>
      </c>
      <c r="CA822" s="26">
        <f>($H822/12)*(1+'Parámetros PPTO'!$B$3)</f>
        <v>0</v>
      </c>
      <c r="CB822" s="26">
        <f>($H822/12)*(1+'Parámetros PPTO'!$B$3)</f>
        <v>0</v>
      </c>
      <c r="CC822" s="26">
        <f>($H822/12)*(1+'Parámetros PPTO'!$B$3)</f>
        <v>0</v>
      </c>
      <c r="CD822" s="26">
        <f>($H822/12)*(1+'Parámetros PPTO'!$B$3)</f>
        <v>0</v>
      </c>
      <c r="CE822" s="26">
        <f>($H822/12)*(1+'Parámetros PPTO'!$B$3)</f>
        <v>0</v>
      </c>
      <c r="CF822" s="26">
        <f>($H822/12)*(1+'Parámetros PPTO'!$B$3)</f>
        <v>0</v>
      </c>
      <c r="CG822" s="26">
        <f>($H822/12)*(1+'Parámetros PPTO'!$B$3)</f>
        <v>0</v>
      </c>
    </row>
    <row r="823" spans="1:85" hidden="1" outlineLevel="3" x14ac:dyDescent="0.25">
      <c r="A823" s="105" t="s">
        <v>1758</v>
      </c>
      <c r="B823" s="105">
        <f t="shared" si="182"/>
        <v>6</v>
      </c>
      <c r="C823" s="105" t="s">
        <v>1399</v>
      </c>
      <c r="D823" s="105" t="s">
        <v>1400</v>
      </c>
      <c r="E823" s="26">
        <f t="shared" si="172"/>
        <v>55000000</v>
      </c>
      <c r="F823" s="26">
        <f t="shared" si="173"/>
        <v>120400000</v>
      </c>
      <c r="G823" s="26">
        <f t="shared" si="174"/>
        <v>36400000</v>
      </c>
      <c r="H823" s="26">
        <f t="shared" si="175"/>
        <v>75705000</v>
      </c>
      <c r="I823" s="26">
        <f t="shared" si="165"/>
        <v>48300000</v>
      </c>
      <c r="J823" s="26">
        <f t="shared" si="166"/>
        <v>660000</v>
      </c>
      <c r="K823" s="26">
        <f t="shared" si="176"/>
        <v>78801334.5</v>
      </c>
      <c r="L823" s="150">
        <f t="shared" si="167"/>
        <v>4.0899999999999999E-2</v>
      </c>
      <c r="M823" s="26">
        <v>0</v>
      </c>
      <c r="N823" s="26">
        <v>0</v>
      </c>
      <c r="O823" s="26">
        <v>0</v>
      </c>
      <c r="P823" s="26">
        <v>0</v>
      </c>
      <c r="Q823" s="26">
        <v>0</v>
      </c>
      <c r="R823" s="26">
        <v>0</v>
      </c>
      <c r="S823" s="26">
        <v>0</v>
      </c>
      <c r="T823" s="26">
        <v>25000000</v>
      </c>
      <c r="U823" s="26">
        <v>0</v>
      </c>
      <c r="V823" s="26">
        <v>30000000</v>
      </c>
      <c r="W823" s="26">
        <v>0</v>
      </c>
      <c r="X823" s="26">
        <v>0</v>
      </c>
      <c r="Y823" s="26">
        <v>0</v>
      </c>
      <c r="Z823" s="26">
        <v>0</v>
      </c>
      <c r="AA823" s="26">
        <v>0</v>
      </c>
      <c r="AB823" s="26">
        <v>0</v>
      </c>
      <c r="AC823" s="26">
        <v>0</v>
      </c>
      <c r="AD823" s="26">
        <v>0</v>
      </c>
      <c r="AE823" s="26">
        <v>0</v>
      </c>
      <c r="AF823" s="26">
        <v>0</v>
      </c>
      <c r="AG823" s="26">
        <v>25000000</v>
      </c>
      <c r="AH823" s="26">
        <v>5000000</v>
      </c>
      <c r="AI823" s="26">
        <v>35000000</v>
      </c>
      <c r="AJ823" s="26">
        <v>55400000</v>
      </c>
      <c r="AK823" s="26">
        <v>0</v>
      </c>
      <c r="AL823" s="26">
        <v>0</v>
      </c>
      <c r="AM823" s="26">
        <v>0</v>
      </c>
      <c r="AN823" s="26">
        <v>0</v>
      </c>
      <c r="AO823" s="26">
        <v>0</v>
      </c>
      <c r="AP823" s="26">
        <v>0</v>
      </c>
      <c r="AQ823" s="26">
        <v>0</v>
      </c>
      <c r="AR823" s="26">
        <v>0</v>
      </c>
      <c r="AS823" s="26">
        <v>25000000</v>
      </c>
      <c r="AT823" s="26">
        <v>0</v>
      </c>
      <c r="AU823" s="26">
        <v>11400000</v>
      </c>
      <c r="AV823" s="26">
        <v>0</v>
      </c>
      <c r="AW823" s="26">
        <v>0</v>
      </c>
      <c r="AX823" s="26">
        <v>10150000</v>
      </c>
      <c r="AY823" s="26">
        <v>150000</v>
      </c>
      <c r="AZ823" s="26">
        <v>0</v>
      </c>
      <c r="BA823" s="26">
        <v>12000000</v>
      </c>
      <c r="BB823" s="26">
        <v>0</v>
      </c>
      <c r="BC823" s="26">
        <v>0</v>
      </c>
      <c r="BD823" s="26">
        <v>26000000</v>
      </c>
      <c r="BE823" s="26">
        <v>0</v>
      </c>
      <c r="BF823" s="26">
        <v>10075000</v>
      </c>
      <c r="BG823" s="26">
        <v>70000</v>
      </c>
      <c r="BH823" s="26">
        <v>17260000</v>
      </c>
      <c r="BI823" s="26">
        <v>0</v>
      </c>
      <c r="BJ823" s="26">
        <v>70000</v>
      </c>
      <c r="BK823" s="26">
        <v>70000</v>
      </c>
      <c r="BL823" s="26">
        <v>70000</v>
      </c>
      <c r="BM823" s="26">
        <v>0</v>
      </c>
      <c r="BN823" s="26">
        <v>0</v>
      </c>
      <c r="BO823" s="26">
        <v>300000</v>
      </c>
      <c r="BP823" s="26">
        <v>150000</v>
      </c>
      <c r="BQ823" s="26"/>
      <c r="BR823" s="26"/>
      <c r="BS823" s="26"/>
      <c r="BT823" s="26"/>
      <c r="BV823" s="26">
        <f>($H823/12)*(1+'Parámetros PPTO'!$B$3)</f>
        <v>6566777.875</v>
      </c>
      <c r="BW823" s="26">
        <f>($H823/12)*(1+'Parámetros PPTO'!$B$3)</f>
        <v>6566777.875</v>
      </c>
      <c r="BX823" s="26">
        <f>($H823/12)*(1+'Parámetros PPTO'!$B$3)</f>
        <v>6566777.875</v>
      </c>
      <c r="BY823" s="26">
        <f>($H823/12)*(1+'Parámetros PPTO'!$B$3)</f>
        <v>6566777.875</v>
      </c>
      <c r="BZ823" s="26">
        <f>($H823/12)*(1+'Parámetros PPTO'!$B$3)</f>
        <v>6566777.875</v>
      </c>
      <c r="CA823" s="26">
        <f>($H823/12)*(1+'Parámetros PPTO'!$B$3)</f>
        <v>6566777.875</v>
      </c>
      <c r="CB823" s="26">
        <f>($H823/12)*(1+'Parámetros PPTO'!$B$3)</f>
        <v>6566777.875</v>
      </c>
      <c r="CC823" s="26">
        <f>($H823/12)*(1+'Parámetros PPTO'!$B$3)</f>
        <v>6566777.875</v>
      </c>
      <c r="CD823" s="26">
        <f>($H823/12)*(1+'Parámetros PPTO'!$B$3)</f>
        <v>6566777.875</v>
      </c>
      <c r="CE823" s="26">
        <f>($H823/12)*(1+'Parámetros PPTO'!$B$3)</f>
        <v>6566777.875</v>
      </c>
      <c r="CF823" s="26">
        <f>($H823/12)*(1+'Parámetros PPTO'!$B$3)</f>
        <v>6566777.875</v>
      </c>
      <c r="CG823" s="26">
        <f>($H823/12)*(1+'Parámetros PPTO'!$B$3)</f>
        <v>6566777.875</v>
      </c>
    </row>
    <row r="824" spans="1:85" hidden="1" outlineLevel="3" x14ac:dyDescent="0.25">
      <c r="A824" s="105" t="s">
        <v>1758</v>
      </c>
      <c r="B824" s="105">
        <f t="shared" si="182"/>
        <v>6</v>
      </c>
      <c r="C824" s="105" t="s">
        <v>1401</v>
      </c>
      <c r="D824" s="105" t="s">
        <v>1107</v>
      </c>
      <c r="E824" s="26">
        <f t="shared" si="172"/>
        <v>0</v>
      </c>
      <c r="F824" s="26">
        <f t="shared" si="173"/>
        <v>19609.13</v>
      </c>
      <c r="G824" s="26">
        <f t="shared" si="174"/>
        <v>30827.74</v>
      </c>
      <c r="H824" s="26">
        <f t="shared" si="175"/>
        <v>20372.660000000003</v>
      </c>
      <c r="I824" s="26">
        <f t="shared" si="165"/>
        <v>-12.539999999999964</v>
      </c>
      <c r="J824" s="26">
        <f t="shared" si="166"/>
        <v>5098.76</v>
      </c>
      <c r="K824" s="26">
        <f t="shared" si="176"/>
        <v>21205.901794000005</v>
      </c>
      <c r="L824" s="150">
        <f t="shared" si="167"/>
        <v>4.0900000000000061E-2</v>
      </c>
      <c r="M824" s="26">
        <v>0</v>
      </c>
      <c r="N824" s="26">
        <v>0</v>
      </c>
      <c r="O824" s="26">
        <v>0</v>
      </c>
      <c r="P824" s="26">
        <v>0</v>
      </c>
      <c r="Q824" s="26">
        <v>0</v>
      </c>
      <c r="R824" s="26">
        <v>0</v>
      </c>
      <c r="S824" s="26">
        <v>0</v>
      </c>
      <c r="T824" s="26">
        <v>0</v>
      </c>
      <c r="U824" s="26">
        <v>0</v>
      </c>
      <c r="V824" s="26">
        <v>0</v>
      </c>
      <c r="W824" s="26">
        <v>0</v>
      </c>
      <c r="X824" s="26">
        <v>0</v>
      </c>
      <c r="Y824" s="26">
        <v>639</v>
      </c>
      <c r="Z824" s="26">
        <v>0</v>
      </c>
      <c r="AA824" s="26">
        <v>-198.7</v>
      </c>
      <c r="AB824" s="26">
        <v>1222</v>
      </c>
      <c r="AC824" s="26">
        <v>1645.78</v>
      </c>
      <c r="AD824" s="26">
        <v>5687</v>
      </c>
      <c r="AE824" s="26">
        <v>1829</v>
      </c>
      <c r="AF824" s="26">
        <v>992</v>
      </c>
      <c r="AG824" s="26">
        <v>2654</v>
      </c>
      <c r="AH824" s="26">
        <v>1649</v>
      </c>
      <c r="AI824" s="26">
        <v>5568</v>
      </c>
      <c r="AJ824" s="26">
        <v>-2077.9499999999998</v>
      </c>
      <c r="AK824" s="26">
        <v>3130</v>
      </c>
      <c r="AL824" s="26">
        <v>146</v>
      </c>
      <c r="AM824" s="26">
        <v>3442</v>
      </c>
      <c r="AN824" s="26">
        <v>209</v>
      </c>
      <c r="AO824" s="26">
        <v>7023</v>
      </c>
      <c r="AP824" s="26">
        <v>-145</v>
      </c>
      <c r="AQ824" s="26">
        <v>5018</v>
      </c>
      <c r="AR824" s="26">
        <v>3</v>
      </c>
      <c r="AS824" s="26">
        <v>113</v>
      </c>
      <c r="AT824" s="26">
        <v>11309</v>
      </c>
      <c r="AU824" s="26">
        <v>223</v>
      </c>
      <c r="AV824" s="26">
        <v>356.74</v>
      </c>
      <c r="AW824" s="26">
        <v>217.46</v>
      </c>
      <c r="AX824" s="26">
        <v>460</v>
      </c>
      <c r="AY824" s="26">
        <v>-5558</v>
      </c>
      <c r="AZ824" s="26">
        <v>479</v>
      </c>
      <c r="BA824" s="26">
        <v>310</v>
      </c>
      <c r="BB824" s="26">
        <v>979</v>
      </c>
      <c r="BC824" s="26">
        <v>2047</v>
      </c>
      <c r="BD824" s="26">
        <v>1053</v>
      </c>
      <c r="BE824" s="26">
        <v>1077</v>
      </c>
      <c r="BF824" s="26">
        <v>137.80000000000001</v>
      </c>
      <c r="BG824" s="26">
        <v>2774</v>
      </c>
      <c r="BH824" s="26">
        <v>16396.400000000001</v>
      </c>
      <c r="BI824" s="26">
        <v>1866</v>
      </c>
      <c r="BJ824" s="26">
        <v>436</v>
      </c>
      <c r="BK824" s="26">
        <v>1335</v>
      </c>
      <c r="BL824" s="26">
        <v>3.76</v>
      </c>
      <c r="BM824" s="26">
        <v>795</v>
      </c>
      <c r="BN824" s="26">
        <v>209</v>
      </c>
      <c r="BO824" s="26">
        <v>404</v>
      </c>
      <c r="BP824" s="26">
        <v>50</v>
      </c>
      <c r="BQ824" s="26"/>
      <c r="BR824" s="26"/>
      <c r="BS824" s="26"/>
      <c r="BT824" s="26"/>
      <c r="BV824" s="26">
        <f>($H824/12)*(1+'Parámetros PPTO'!$B$3)</f>
        <v>1767.1584828333337</v>
      </c>
      <c r="BW824" s="26">
        <f>($H824/12)*(1+'Parámetros PPTO'!$B$3)</f>
        <v>1767.1584828333337</v>
      </c>
      <c r="BX824" s="26">
        <f>($H824/12)*(1+'Parámetros PPTO'!$B$3)</f>
        <v>1767.1584828333337</v>
      </c>
      <c r="BY824" s="26">
        <f>($H824/12)*(1+'Parámetros PPTO'!$B$3)</f>
        <v>1767.1584828333337</v>
      </c>
      <c r="BZ824" s="26">
        <f>($H824/12)*(1+'Parámetros PPTO'!$B$3)</f>
        <v>1767.1584828333337</v>
      </c>
      <c r="CA824" s="26">
        <f>($H824/12)*(1+'Parámetros PPTO'!$B$3)</f>
        <v>1767.1584828333337</v>
      </c>
      <c r="CB824" s="26">
        <f>($H824/12)*(1+'Parámetros PPTO'!$B$3)</f>
        <v>1767.1584828333337</v>
      </c>
      <c r="CC824" s="26">
        <f>($H824/12)*(1+'Parámetros PPTO'!$B$3)</f>
        <v>1767.1584828333337</v>
      </c>
      <c r="CD824" s="26">
        <f>($H824/12)*(1+'Parámetros PPTO'!$B$3)</f>
        <v>1767.1584828333337</v>
      </c>
      <c r="CE824" s="26">
        <f>($H824/12)*(1+'Parámetros PPTO'!$B$3)</f>
        <v>1767.1584828333337</v>
      </c>
      <c r="CF824" s="26">
        <f>($H824/12)*(1+'Parámetros PPTO'!$B$3)</f>
        <v>1767.1584828333337</v>
      </c>
      <c r="CG824" s="26">
        <f>($H824/12)*(1+'Parámetros PPTO'!$B$3)</f>
        <v>1767.1584828333337</v>
      </c>
    </row>
    <row r="825" spans="1:85" hidden="1" outlineLevel="1" x14ac:dyDescent="0.25">
      <c r="A825" s="101">
        <v>0</v>
      </c>
      <c r="B825" s="101">
        <f t="shared" si="182"/>
        <v>2</v>
      </c>
      <c r="C825" s="101" t="s">
        <v>1402</v>
      </c>
      <c r="D825" s="101" t="s">
        <v>1403</v>
      </c>
      <c r="E825" s="102">
        <f t="shared" si="172"/>
        <v>2574806000</v>
      </c>
      <c r="F825" s="102">
        <f t="shared" si="173"/>
        <v>2781965796</v>
      </c>
      <c r="G825" s="102">
        <f t="shared" si="174"/>
        <v>3072269254</v>
      </c>
      <c r="H825" s="102">
        <f t="shared" si="175"/>
        <v>1379204421</v>
      </c>
      <c r="I825" s="102">
        <f t="shared" si="165"/>
        <v>1295232000</v>
      </c>
      <c r="J825" s="102">
        <f t="shared" si="166"/>
        <v>1305044000</v>
      </c>
      <c r="K825" s="102">
        <f t="shared" si="176"/>
        <v>14270739</v>
      </c>
      <c r="L825" s="150">
        <f t="shared" si="167"/>
        <v>-0.98965291962329061</v>
      </c>
      <c r="M825" s="102">
        <v>275868000</v>
      </c>
      <c r="N825" s="102">
        <v>195567000</v>
      </c>
      <c r="O825" s="102">
        <v>687610000</v>
      </c>
      <c r="P825" s="102">
        <v>159143000</v>
      </c>
      <c r="Q825" s="102">
        <v>228944000</v>
      </c>
      <c r="R825" s="102">
        <v>196117000</v>
      </c>
      <c r="S825" s="102">
        <v>151412000</v>
      </c>
      <c r="T825" s="102">
        <v>-164939000</v>
      </c>
      <c r="U825" s="102">
        <v>663852000</v>
      </c>
      <c r="V825" s="102">
        <v>241273000</v>
      </c>
      <c r="W825" s="102">
        <v>0</v>
      </c>
      <c r="X825" s="102">
        <v>-60041000</v>
      </c>
      <c r="Y825" s="102">
        <v>44284000</v>
      </c>
      <c r="Z825" s="102">
        <v>150860000</v>
      </c>
      <c r="AA825" s="102">
        <v>196894000</v>
      </c>
      <c r="AB825" s="102">
        <v>781355000</v>
      </c>
      <c r="AC825" s="102">
        <v>331651000</v>
      </c>
      <c r="AD825" s="102">
        <v>109268000</v>
      </c>
      <c r="AE825" s="102">
        <v>376486000</v>
      </c>
      <c r="AF825" s="102">
        <v>-25251000</v>
      </c>
      <c r="AG825" s="102">
        <v>146339000</v>
      </c>
      <c r="AH825" s="102">
        <v>-27395000</v>
      </c>
      <c r="AI825" s="102">
        <v>127208000</v>
      </c>
      <c r="AJ825" s="102">
        <v>570266796</v>
      </c>
      <c r="AK825" s="102">
        <v>0</v>
      </c>
      <c r="AL825" s="102">
        <v>0</v>
      </c>
      <c r="AM825" s="102">
        <v>69542000</v>
      </c>
      <c r="AN825" s="102">
        <v>169243000</v>
      </c>
      <c r="AO825" s="102">
        <v>140162000</v>
      </c>
      <c r="AP825" s="102">
        <v>59202000</v>
      </c>
      <c r="AQ825" s="102">
        <v>160557000</v>
      </c>
      <c r="AR825" s="102">
        <v>777512000</v>
      </c>
      <c r="AS825" s="102">
        <v>66386000</v>
      </c>
      <c r="AT825" s="102">
        <v>243837000</v>
      </c>
      <c r="AU825" s="102">
        <v>130461000</v>
      </c>
      <c r="AV825" s="102">
        <v>1255367254</v>
      </c>
      <c r="AW825" s="102">
        <v>39104000</v>
      </c>
      <c r="AX825" s="102">
        <v>249550000</v>
      </c>
      <c r="AY825" s="102">
        <v>154354000</v>
      </c>
      <c r="AZ825" s="102">
        <v>262504000</v>
      </c>
      <c r="BA825" s="102">
        <v>32294000</v>
      </c>
      <c r="BB825" s="102">
        <v>169446000</v>
      </c>
      <c r="BC825" s="102">
        <v>209778000</v>
      </c>
      <c r="BD825" s="102">
        <v>178202000</v>
      </c>
      <c r="BE825" s="102">
        <v>128543000</v>
      </c>
      <c r="BF825" s="102">
        <v>294636000</v>
      </c>
      <c r="BG825" s="102">
        <v>208150000</v>
      </c>
      <c r="BH825" s="102">
        <v>-547356579</v>
      </c>
      <c r="BI825" s="102">
        <v>49926000</v>
      </c>
      <c r="BJ825" s="102">
        <v>72197000</v>
      </c>
      <c r="BK825" s="102">
        <v>341377000</v>
      </c>
      <c r="BL825" s="102">
        <v>221212000</v>
      </c>
      <c r="BM825" s="102">
        <v>58845000</v>
      </c>
      <c r="BN825" s="102">
        <v>362073000</v>
      </c>
      <c r="BO825" s="102">
        <v>109175000</v>
      </c>
      <c r="BP825" s="102">
        <v>90239000</v>
      </c>
      <c r="BQ825" s="102"/>
      <c r="BR825" s="102"/>
      <c r="BS825" s="102"/>
      <c r="BT825" s="102"/>
      <c r="BU825" s="24" t="s">
        <v>2007</v>
      </c>
      <c r="BV825" s="143">
        <f>BV826</f>
        <v>1189228.25</v>
      </c>
      <c r="BW825" s="143">
        <f t="shared" ref="BW825:CG825" si="190">BW826</f>
        <v>1189228.25</v>
      </c>
      <c r="BX825" s="143">
        <f t="shared" si="190"/>
        <v>1189228.25</v>
      </c>
      <c r="BY825" s="143">
        <f t="shared" si="190"/>
        <v>1189228.25</v>
      </c>
      <c r="BZ825" s="143">
        <f t="shared" si="190"/>
        <v>1189228.25</v>
      </c>
      <c r="CA825" s="143">
        <f t="shared" si="190"/>
        <v>1189228.25</v>
      </c>
      <c r="CB825" s="143">
        <f t="shared" si="190"/>
        <v>1189228.25</v>
      </c>
      <c r="CC825" s="143">
        <f t="shared" si="190"/>
        <v>1189228.25</v>
      </c>
      <c r="CD825" s="143">
        <f t="shared" si="190"/>
        <v>1189228.25</v>
      </c>
      <c r="CE825" s="143">
        <f t="shared" si="190"/>
        <v>1189228.25</v>
      </c>
      <c r="CF825" s="143">
        <f t="shared" si="190"/>
        <v>1189228.25</v>
      </c>
      <c r="CG825" s="143">
        <f t="shared" si="190"/>
        <v>1189228.25</v>
      </c>
    </row>
    <row r="826" spans="1:85" hidden="1" outlineLevel="2" collapsed="1" x14ac:dyDescent="0.25">
      <c r="A826" s="103">
        <v>0</v>
      </c>
      <c r="B826" s="103">
        <f t="shared" si="182"/>
        <v>4</v>
      </c>
      <c r="C826" s="103" t="s">
        <v>1404</v>
      </c>
      <c r="D826" s="103" t="s">
        <v>1405</v>
      </c>
      <c r="E826" s="104">
        <f t="shared" si="172"/>
        <v>2574806000</v>
      </c>
      <c r="F826" s="104">
        <f t="shared" si="173"/>
        <v>2781965796</v>
      </c>
      <c r="G826" s="104">
        <f t="shared" si="174"/>
        <v>3072269254</v>
      </c>
      <c r="H826" s="104">
        <f t="shared" si="175"/>
        <v>1379204421</v>
      </c>
      <c r="I826" s="104">
        <f t="shared" si="165"/>
        <v>1295232000</v>
      </c>
      <c r="J826" s="104">
        <f t="shared" si="166"/>
        <v>1305044000</v>
      </c>
      <c r="K826" s="104">
        <f t="shared" si="176"/>
        <v>14270739</v>
      </c>
      <c r="L826" s="150">
        <f t="shared" si="167"/>
        <v>-0.98965291962329061</v>
      </c>
      <c r="M826" s="104">
        <v>275868000</v>
      </c>
      <c r="N826" s="104">
        <v>195567000</v>
      </c>
      <c r="O826" s="104">
        <v>687610000</v>
      </c>
      <c r="P826" s="104">
        <v>159143000</v>
      </c>
      <c r="Q826" s="104">
        <v>228944000</v>
      </c>
      <c r="R826" s="104">
        <v>196117000</v>
      </c>
      <c r="S826" s="104">
        <v>151412000</v>
      </c>
      <c r="T826" s="104">
        <v>-164939000</v>
      </c>
      <c r="U826" s="104">
        <v>663852000</v>
      </c>
      <c r="V826" s="104">
        <v>241273000</v>
      </c>
      <c r="W826" s="104">
        <v>0</v>
      </c>
      <c r="X826" s="104">
        <v>-60041000</v>
      </c>
      <c r="Y826" s="104">
        <v>44284000</v>
      </c>
      <c r="Z826" s="104">
        <v>150860000</v>
      </c>
      <c r="AA826" s="104">
        <v>196894000</v>
      </c>
      <c r="AB826" s="104">
        <v>781355000</v>
      </c>
      <c r="AC826" s="104">
        <v>331651000</v>
      </c>
      <c r="AD826" s="104">
        <v>109268000</v>
      </c>
      <c r="AE826" s="104">
        <v>376486000</v>
      </c>
      <c r="AF826" s="104">
        <v>-25251000</v>
      </c>
      <c r="AG826" s="104">
        <v>146339000</v>
      </c>
      <c r="AH826" s="104">
        <v>-27395000</v>
      </c>
      <c r="AI826" s="104">
        <v>127208000</v>
      </c>
      <c r="AJ826" s="104">
        <v>570266796</v>
      </c>
      <c r="AK826" s="104">
        <v>0</v>
      </c>
      <c r="AL826" s="104">
        <v>0</v>
      </c>
      <c r="AM826" s="104">
        <v>69542000</v>
      </c>
      <c r="AN826" s="104">
        <v>169243000</v>
      </c>
      <c r="AO826" s="104">
        <v>140162000</v>
      </c>
      <c r="AP826" s="104">
        <v>59202000</v>
      </c>
      <c r="AQ826" s="104">
        <v>160557000</v>
      </c>
      <c r="AR826" s="104">
        <v>777512000</v>
      </c>
      <c r="AS826" s="104">
        <v>66386000</v>
      </c>
      <c r="AT826" s="104">
        <v>243837000</v>
      </c>
      <c r="AU826" s="104">
        <v>130461000</v>
      </c>
      <c r="AV826" s="104">
        <v>1255367254</v>
      </c>
      <c r="AW826" s="104">
        <v>39104000</v>
      </c>
      <c r="AX826" s="104">
        <v>249550000</v>
      </c>
      <c r="AY826" s="104">
        <v>154354000</v>
      </c>
      <c r="AZ826" s="104">
        <v>262504000</v>
      </c>
      <c r="BA826" s="104">
        <v>32294000</v>
      </c>
      <c r="BB826" s="104">
        <v>169446000</v>
      </c>
      <c r="BC826" s="104">
        <v>209778000</v>
      </c>
      <c r="BD826" s="104">
        <v>178202000</v>
      </c>
      <c r="BE826" s="104">
        <v>128543000</v>
      </c>
      <c r="BF826" s="104">
        <v>294636000</v>
      </c>
      <c r="BG826" s="104">
        <v>208150000</v>
      </c>
      <c r="BH826" s="104">
        <v>-547356579</v>
      </c>
      <c r="BI826" s="104">
        <v>49926000</v>
      </c>
      <c r="BJ826" s="104">
        <v>72197000</v>
      </c>
      <c r="BK826" s="104">
        <v>341377000</v>
      </c>
      <c r="BL826" s="104">
        <v>221212000</v>
      </c>
      <c r="BM826" s="104">
        <v>58845000</v>
      </c>
      <c r="BN826" s="104">
        <v>362073000</v>
      </c>
      <c r="BO826" s="104">
        <v>109175000</v>
      </c>
      <c r="BP826" s="104">
        <v>90239000</v>
      </c>
      <c r="BQ826" s="104"/>
      <c r="BR826" s="104"/>
      <c r="BS826" s="104"/>
      <c r="BT826" s="104"/>
      <c r="BU826" s="24" t="s">
        <v>2007</v>
      </c>
      <c r="BV826" s="144">
        <f>SUM(BV827:BV831)</f>
        <v>1189228.25</v>
      </c>
      <c r="BW826" s="144">
        <f t="shared" ref="BW826:CG826" si="191">SUM(BW827:BW831)</f>
        <v>1189228.25</v>
      </c>
      <c r="BX826" s="144">
        <f t="shared" si="191"/>
        <v>1189228.25</v>
      </c>
      <c r="BY826" s="144">
        <f t="shared" si="191"/>
        <v>1189228.25</v>
      </c>
      <c r="BZ826" s="144">
        <f t="shared" si="191"/>
        <v>1189228.25</v>
      </c>
      <c r="CA826" s="144">
        <f t="shared" si="191"/>
        <v>1189228.25</v>
      </c>
      <c r="CB826" s="144">
        <f t="shared" si="191"/>
        <v>1189228.25</v>
      </c>
      <c r="CC826" s="144">
        <f t="shared" si="191"/>
        <v>1189228.25</v>
      </c>
      <c r="CD826" s="144">
        <f t="shared" si="191"/>
        <v>1189228.25</v>
      </c>
      <c r="CE826" s="144">
        <f t="shared" si="191"/>
        <v>1189228.25</v>
      </c>
      <c r="CF826" s="144">
        <f t="shared" si="191"/>
        <v>1189228.25</v>
      </c>
      <c r="CG826" s="144">
        <f t="shared" si="191"/>
        <v>1189228.25</v>
      </c>
    </row>
    <row r="827" spans="1:85" hidden="1" outlineLevel="2" x14ac:dyDescent="0.25">
      <c r="A827" s="105" t="s">
        <v>1759</v>
      </c>
      <c r="B827" s="105">
        <f t="shared" si="182"/>
        <v>6</v>
      </c>
      <c r="C827" s="105" t="s">
        <v>1406</v>
      </c>
      <c r="D827" s="105" t="s">
        <v>1407</v>
      </c>
      <c r="E827" s="26">
        <f t="shared" si="172"/>
        <v>1893240000</v>
      </c>
      <c r="F827" s="26">
        <f t="shared" si="173"/>
        <v>1757798000</v>
      </c>
      <c r="G827" s="26">
        <f t="shared" si="174"/>
        <v>1887290000</v>
      </c>
      <c r="H827" s="26">
        <f t="shared" si="175"/>
        <v>2291194000</v>
      </c>
      <c r="I827" s="26">
        <f t="shared" si="165"/>
        <v>1130094000</v>
      </c>
      <c r="J827" s="26">
        <f t="shared" si="166"/>
        <v>1192499000</v>
      </c>
      <c r="K827" s="26">
        <f t="shared" si="176"/>
        <v>0</v>
      </c>
      <c r="L827" s="150">
        <f t="shared" si="167"/>
        <v>-1</v>
      </c>
      <c r="M827" s="26">
        <v>202844000</v>
      </c>
      <c r="N827" s="26">
        <v>143799000</v>
      </c>
      <c r="O827" s="26">
        <v>505596000</v>
      </c>
      <c r="P827" s="26">
        <v>117017000</v>
      </c>
      <c r="Q827" s="26">
        <v>168341000</v>
      </c>
      <c r="R827" s="26">
        <v>144204000</v>
      </c>
      <c r="S827" s="26">
        <v>111332000</v>
      </c>
      <c r="T827" s="26">
        <v>-254036000</v>
      </c>
      <c r="U827" s="26">
        <v>620884000</v>
      </c>
      <c r="V827" s="26">
        <v>145812000</v>
      </c>
      <c r="W827" s="26">
        <v>0</v>
      </c>
      <c r="X827" s="26">
        <v>-12553000</v>
      </c>
      <c r="Y827" s="26">
        <v>32562000</v>
      </c>
      <c r="Z827" s="26">
        <v>110926000</v>
      </c>
      <c r="AA827" s="26">
        <v>144775000</v>
      </c>
      <c r="AB827" s="26">
        <v>574526000</v>
      </c>
      <c r="AC827" s="26">
        <v>211848000</v>
      </c>
      <c r="AD827" s="26">
        <v>80344000</v>
      </c>
      <c r="AE827" s="26">
        <v>276828000</v>
      </c>
      <c r="AF827" s="26">
        <v>-18567000</v>
      </c>
      <c r="AG827" s="26">
        <v>107602000</v>
      </c>
      <c r="AH827" s="26">
        <v>-20143000</v>
      </c>
      <c r="AI827" s="26">
        <v>93535000</v>
      </c>
      <c r="AJ827" s="26">
        <v>163562000</v>
      </c>
      <c r="AK827" s="26">
        <v>0</v>
      </c>
      <c r="AL827" s="26">
        <v>0</v>
      </c>
      <c r="AM827" s="26">
        <v>51134000</v>
      </c>
      <c r="AN827" s="26">
        <v>124443000</v>
      </c>
      <c r="AO827" s="26">
        <v>79062000</v>
      </c>
      <c r="AP827" s="26">
        <v>43531000</v>
      </c>
      <c r="AQ827" s="26">
        <v>118056000</v>
      </c>
      <c r="AR827" s="26">
        <v>571700000</v>
      </c>
      <c r="AS827" s="26">
        <v>50468000</v>
      </c>
      <c r="AT827" s="26">
        <v>179292000</v>
      </c>
      <c r="AU827" s="26">
        <v>96682000</v>
      </c>
      <c r="AV827" s="26">
        <v>572922000</v>
      </c>
      <c r="AW827" s="26">
        <v>39104000</v>
      </c>
      <c r="AX827" s="26">
        <v>247052000</v>
      </c>
      <c r="AY827" s="26">
        <v>131201000</v>
      </c>
      <c r="AZ827" s="26">
        <v>223128000</v>
      </c>
      <c r="BA827" s="26">
        <v>15797000</v>
      </c>
      <c r="BB827" s="26">
        <v>144029000</v>
      </c>
      <c r="BC827" s="26">
        <v>178311000</v>
      </c>
      <c r="BD827" s="26">
        <v>151472000</v>
      </c>
      <c r="BE827" s="26">
        <v>109261000</v>
      </c>
      <c r="BF827" s="26">
        <v>250441000</v>
      </c>
      <c r="BG827" s="26">
        <v>176927000</v>
      </c>
      <c r="BH827" s="26">
        <v>624471000</v>
      </c>
      <c r="BI827" s="26">
        <v>49926000</v>
      </c>
      <c r="BJ827" s="26">
        <v>72197000</v>
      </c>
      <c r="BK827" s="26">
        <v>319809000</v>
      </c>
      <c r="BL827" s="26">
        <v>197298000</v>
      </c>
      <c r="BM827" s="26">
        <v>52483000</v>
      </c>
      <c r="BN827" s="26">
        <v>322930000</v>
      </c>
      <c r="BO827" s="26">
        <v>97372000</v>
      </c>
      <c r="BP827" s="26">
        <v>80484000</v>
      </c>
      <c r="BQ827" s="26"/>
      <c r="BR827" s="26"/>
      <c r="BS827" s="26"/>
      <c r="BT827" s="26"/>
      <c r="BU827" s="24" t="s">
        <v>2007</v>
      </c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</row>
    <row r="828" spans="1:85" hidden="1" outlineLevel="2" x14ac:dyDescent="0.25">
      <c r="A828" s="105" t="s">
        <v>1759</v>
      </c>
      <c r="B828" s="105">
        <f t="shared" si="182"/>
        <v>6</v>
      </c>
      <c r="C828" s="105" t="s">
        <v>1408</v>
      </c>
      <c r="D828" s="105" t="s">
        <v>758</v>
      </c>
      <c r="E828" s="26">
        <f t="shared" si="172"/>
        <v>681566000</v>
      </c>
      <c r="F828" s="26">
        <f t="shared" si="173"/>
        <v>961223000</v>
      </c>
      <c r="G828" s="26">
        <f t="shared" si="174"/>
        <v>1078914000</v>
      </c>
      <c r="H828" s="26">
        <f t="shared" si="175"/>
        <v>0</v>
      </c>
      <c r="I828" s="26">
        <f t="shared" si="165"/>
        <v>0</v>
      </c>
      <c r="J828" s="26">
        <f t="shared" si="166"/>
        <v>0</v>
      </c>
      <c r="K828" s="26">
        <f t="shared" si="176"/>
        <v>0</v>
      </c>
      <c r="L828" s="150" t="e">
        <f t="shared" si="167"/>
        <v>#DIV/0!</v>
      </c>
      <c r="M828" s="26">
        <v>73024000</v>
      </c>
      <c r="N828" s="26">
        <v>51768000</v>
      </c>
      <c r="O828" s="26">
        <v>182014000</v>
      </c>
      <c r="P828" s="26">
        <v>42126000</v>
      </c>
      <c r="Q828" s="26">
        <v>60603000</v>
      </c>
      <c r="R828" s="26">
        <v>51913000</v>
      </c>
      <c r="S828" s="26">
        <v>40080000</v>
      </c>
      <c r="T828" s="26">
        <v>89097000</v>
      </c>
      <c r="U828" s="26">
        <v>42968000</v>
      </c>
      <c r="V828" s="26">
        <v>95461000</v>
      </c>
      <c r="W828" s="26">
        <v>0</v>
      </c>
      <c r="X828" s="26">
        <v>-47488000</v>
      </c>
      <c r="Y828" s="26">
        <v>11722000</v>
      </c>
      <c r="Z828" s="26">
        <v>39934000</v>
      </c>
      <c r="AA828" s="26">
        <v>52119000</v>
      </c>
      <c r="AB828" s="26">
        <v>206829000</v>
      </c>
      <c r="AC828" s="26">
        <v>76265000</v>
      </c>
      <c r="AD828" s="26">
        <v>28924000</v>
      </c>
      <c r="AE828" s="26">
        <v>99658000</v>
      </c>
      <c r="AF828" s="26">
        <v>-6684000</v>
      </c>
      <c r="AG828" s="26">
        <v>38737000</v>
      </c>
      <c r="AH828" s="26">
        <v>-7252000</v>
      </c>
      <c r="AI828" s="26">
        <v>33673000</v>
      </c>
      <c r="AJ828" s="26">
        <v>387298000</v>
      </c>
      <c r="AK828" s="26">
        <v>0</v>
      </c>
      <c r="AL828" s="26">
        <v>0</v>
      </c>
      <c r="AM828" s="26">
        <v>18408000</v>
      </c>
      <c r="AN828" s="26">
        <v>44800000</v>
      </c>
      <c r="AO828" s="26">
        <v>28462000</v>
      </c>
      <c r="AP828" s="26">
        <v>15671000</v>
      </c>
      <c r="AQ828" s="26">
        <v>42501000</v>
      </c>
      <c r="AR828" s="26">
        <v>205812000</v>
      </c>
      <c r="AS828" s="26">
        <v>15918000</v>
      </c>
      <c r="AT828" s="26">
        <v>64545000</v>
      </c>
      <c r="AU828" s="26">
        <v>33779000</v>
      </c>
      <c r="AV828" s="26">
        <v>609018000</v>
      </c>
      <c r="AW828" s="26">
        <v>0</v>
      </c>
      <c r="AX828" s="26">
        <v>0</v>
      </c>
      <c r="AY828" s="26">
        <v>0</v>
      </c>
      <c r="AZ828" s="26">
        <v>0</v>
      </c>
      <c r="BA828" s="26">
        <v>0</v>
      </c>
      <c r="BB828" s="26">
        <v>0</v>
      </c>
      <c r="BC828" s="26">
        <v>0</v>
      </c>
      <c r="BD828" s="26">
        <v>0</v>
      </c>
      <c r="BE828" s="26">
        <v>0</v>
      </c>
      <c r="BF828" s="26">
        <v>0</v>
      </c>
      <c r="BG828" s="26">
        <v>0</v>
      </c>
      <c r="BH828" s="26">
        <v>0</v>
      </c>
      <c r="BI828" s="26">
        <v>0</v>
      </c>
      <c r="BJ828" s="26">
        <v>0</v>
      </c>
      <c r="BK828" s="26">
        <v>0</v>
      </c>
      <c r="BL828" s="26">
        <v>0</v>
      </c>
      <c r="BM828" s="26">
        <v>0</v>
      </c>
      <c r="BN828" s="26">
        <v>0</v>
      </c>
      <c r="BO828" s="26">
        <v>0</v>
      </c>
      <c r="BP828" s="26">
        <v>0</v>
      </c>
      <c r="BQ828" s="26"/>
      <c r="BR828" s="26"/>
      <c r="BS828" s="26"/>
      <c r="BT828" s="26"/>
      <c r="BU828" s="24" t="s">
        <v>2007</v>
      </c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</row>
    <row r="829" spans="1:85" hidden="1" outlineLevel="2" x14ac:dyDescent="0.25">
      <c r="A829" s="105" t="s">
        <v>1758</v>
      </c>
      <c r="B829" s="105">
        <f t="shared" si="182"/>
        <v>6</v>
      </c>
      <c r="C829" s="105" t="s">
        <v>1409</v>
      </c>
      <c r="D829" s="105" t="s">
        <v>1410</v>
      </c>
      <c r="E829" s="26">
        <f t="shared" si="172"/>
        <v>0</v>
      </c>
      <c r="F829" s="26">
        <f t="shared" si="173"/>
        <v>43538000</v>
      </c>
      <c r="G829" s="26">
        <f t="shared" si="174"/>
        <v>32638000</v>
      </c>
      <c r="H829" s="26">
        <f t="shared" si="175"/>
        <v>13710000</v>
      </c>
      <c r="I829" s="26">
        <f t="shared" si="165"/>
        <v>13710000</v>
      </c>
      <c r="J829" s="26">
        <f t="shared" si="166"/>
        <v>0</v>
      </c>
      <c r="K829" s="26">
        <f t="shared" si="176"/>
        <v>14270739</v>
      </c>
      <c r="L829" s="150">
        <f t="shared" si="167"/>
        <v>4.0899999999999999E-2</v>
      </c>
      <c r="M829" s="26">
        <v>0</v>
      </c>
      <c r="N829" s="26">
        <v>0</v>
      </c>
      <c r="O829" s="26">
        <v>0</v>
      </c>
      <c r="P829" s="26">
        <v>0</v>
      </c>
      <c r="Q829" s="26">
        <v>0</v>
      </c>
      <c r="R829" s="26">
        <v>0</v>
      </c>
      <c r="S829" s="26">
        <v>0</v>
      </c>
      <c r="T829" s="26">
        <v>0</v>
      </c>
      <c r="U829" s="26">
        <v>0</v>
      </c>
      <c r="V829" s="26">
        <v>0</v>
      </c>
      <c r="W829" s="26">
        <v>0</v>
      </c>
      <c r="X829" s="26">
        <v>0</v>
      </c>
      <c r="Y829" s="26">
        <v>0</v>
      </c>
      <c r="Z829" s="26">
        <v>0</v>
      </c>
      <c r="AA829" s="26">
        <v>0</v>
      </c>
      <c r="AB829" s="26">
        <v>0</v>
      </c>
      <c r="AC829" s="26">
        <v>43538000</v>
      </c>
      <c r="AD829" s="26">
        <v>0</v>
      </c>
      <c r="AE829" s="26">
        <v>0</v>
      </c>
      <c r="AF829" s="26">
        <v>0</v>
      </c>
      <c r="AG829" s="26">
        <v>0</v>
      </c>
      <c r="AH829" s="26">
        <v>0</v>
      </c>
      <c r="AI829" s="26">
        <v>0</v>
      </c>
      <c r="AJ829" s="26">
        <v>0</v>
      </c>
      <c r="AK829" s="26">
        <v>0</v>
      </c>
      <c r="AL829" s="26">
        <v>0</v>
      </c>
      <c r="AM829" s="26">
        <v>0</v>
      </c>
      <c r="AN829" s="26">
        <v>0</v>
      </c>
      <c r="AO829" s="26">
        <v>32638000</v>
      </c>
      <c r="AP829" s="26">
        <v>0</v>
      </c>
      <c r="AQ829" s="26">
        <v>0</v>
      </c>
      <c r="AR829" s="26">
        <v>0</v>
      </c>
      <c r="AS829" s="26">
        <v>0</v>
      </c>
      <c r="AT829" s="26">
        <v>0</v>
      </c>
      <c r="AU829" s="26">
        <v>0</v>
      </c>
      <c r="AV829" s="26">
        <v>0</v>
      </c>
      <c r="AW829" s="26">
        <v>0</v>
      </c>
      <c r="AX829" s="26">
        <v>0</v>
      </c>
      <c r="AY829" s="26">
        <v>0</v>
      </c>
      <c r="AZ829" s="26">
        <v>0</v>
      </c>
      <c r="BA829" s="26">
        <v>13710000</v>
      </c>
      <c r="BB829" s="26">
        <v>0</v>
      </c>
      <c r="BC829" s="26">
        <v>0</v>
      </c>
      <c r="BD829" s="26">
        <v>0</v>
      </c>
      <c r="BE829" s="26">
        <v>0</v>
      </c>
      <c r="BF829" s="26">
        <v>0</v>
      </c>
      <c r="BG829" s="26">
        <v>0</v>
      </c>
      <c r="BH829" s="26">
        <v>0</v>
      </c>
      <c r="BI829" s="26">
        <v>0</v>
      </c>
      <c r="BJ829" s="26">
        <v>0</v>
      </c>
      <c r="BK829" s="26">
        <v>0</v>
      </c>
      <c r="BL829" s="26">
        <v>0</v>
      </c>
      <c r="BM829" s="26">
        <v>0</v>
      </c>
      <c r="BN829" s="26">
        <v>0</v>
      </c>
      <c r="BO829" s="26">
        <v>0</v>
      </c>
      <c r="BP829" s="26">
        <v>0</v>
      </c>
      <c r="BQ829" s="26"/>
      <c r="BR829" s="26"/>
      <c r="BS829" s="26"/>
      <c r="BT829" s="26"/>
      <c r="BU829" s="24" t="s">
        <v>2007</v>
      </c>
      <c r="BV829" s="26">
        <f>($H829/12)*(1+'Parámetros PPTO'!$B$3)</f>
        <v>1189228.25</v>
      </c>
      <c r="BW829" s="26">
        <f>($H829/12)*(1+'Parámetros PPTO'!$B$3)</f>
        <v>1189228.25</v>
      </c>
      <c r="BX829" s="26">
        <f>($H829/12)*(1+'Parámetros PPTO'!$B$3)</f>
        <v>1189228.25</v>
      </c>
      <c r="BY829" s="26">
        <f>($H829/12)*(1+'Parámetros PPTO'!$B$3)</f>
        <v>1189228.25</v>
      </c>
      <c r="BZ829" s="26">
        <f>($H829/12)*(1+'Parámetros PPTO'!$B$3)</f>
        <v>1189228.25</v>
      </c>
      <c r="CA829" s="26">
        <f>($H829/12)*(1+'Parámetros PPTO'!$B$3)</f>
        <v>1189228.25</v>
      </c>
      <c r="CB829" s="26">
        <f>($H829/12)*(1+'Parámetros PPTO'!$B$3)</f>
        <v>1189228.25</v>
      </c>
      <c r="CC829" s="26">
        <f>($H829/12)*(1+'Parámetros PPTO'!$B$3)</f>
        <v>1189228.25</v>
      </c>
      <c r="CD829" s="26">
        <f>($H829/12)*(1+'Parámetros PPTO'!$B$3)</f>
        <v>1189228.25</v>
      </c>
      <c r="CE829" s="26">
        <f>($H829/12)*(1+'Parámetros PPTO'!$B$3)</f>
        <v>1189228.25</v>
      </c>
      <c r="CF829" s="26">
        <f>($H829/12)*(1+'Parámetros PPTO'!$B$3)</f>
        <v>1189228.25</v>
      </c>
      <c r="CG829" s="26">
        <f>($H829/12)*(1+'Parámetros PPTO'!$B$3)</f>
        <v>1189228.25</v>
      </c>
    </row>
    <row r="830" spans="1:85" hidden="1" outlineLevel="2" x14ac:dyDescent="0.25">
      <c r="A830" s="105" t="s">
        <v>1759</v>
      </c>
      <c r="B830" s="105">
        <f t="shared" si="182"/>
        <v>6</v>
      </c>
      <c r="C830" s="105" t="s">
        <v>1411</v>
      </c>
      <c r="D830" s="105" t="s">
        <v>762</v>
      </c>
      <c r="E830" s="26">
        <f t="shared" si="172"/>
        <v>0</v>
      </c>
      <c r="F830" s="26">
        <f t="shared" si="173"/>
        <v>0</v>
      </c>
      <c r="G830" s="26">
        <f t="shared" si="174"/>
        <v>0</v>
      </c>
      <c r="H830" s="26">
        <f t="shared" si="175"/>
        <v>356328000</v>
      </c>
      <c r="I830" s="26">
        <f t="shared" si="165"/>
        <v>151428000</v>
      </c>
      <c r="J830" s="26">
        <f t="shared" si="166"/>
        <v>112545000</v>
      </c>
      <c r="K830" s="26">
        <f t="shared" si="176"/>
        <v>0</v>
      </c>
      <c r="L830" s="150">
        <f t="shared" si="167"/>
        <v>-1</v>
      </c>
      <c r="M830" s="26">
        <v>0</v>
      </c>
      <c r="N830" s="26">
        <v>0</v>
      </c>
      <c r="O830" s="26">
        <v>0</v>
      </c>
      <c r="P830" s="26">
        <v>0</v>
      </c>
      <c r="Q830" s="26">
        <v>0</v>
      </c>
      <c r="R830" s="26">
        <v>0</v>
      </c>
      <c r="S830" s="26">
        <v>0</v>
      </c>
      <c r="T830" s="26">
        <v>0</v>
      </c>
      <c r="U830" s="26">
        <v>0</v>
      </c>
      <c r="V830" s="26">
        <v>0</v>
      </c>
      <c r="W830" s="26">
        <v>0</v>
      </c>
      <c r="X830" s="26">
        <v>0</v>
      </c>
      <c r="Y830" s="26">
        <v>0</v>
      </c>
      <c r="Z830" s="26">
        <v>0</v>
      </c>
      <c r="AA830" s="26">
        <v>0</v>
      </c>
      <c r="AB830" s="26">
        <v>0</v>
      </c>
      <c r="AC830" s="26">
        <v>0</v>
      </c>
      <c r="AD830" s="26">
        <v>0</v>
      </c>
      <c r="AE830" s="26">
        <v>0</v>
      </c>
      <c r="AF830" s="26">
        <v>0</v>
      </c>
      <c r="AG830" s="26">
        <v>0</v>
      </c>
      <c r="AH830" s="26">
        <v>0</v>
      </c>
      <c r="AI830" s="26">
        <v>0</v>
      </c>
      <c r="AJ830" s="26">
        <v>0</v>
      </c>
      <c r="AK830" s="26">
        <v>0</v>
      </c>
      <c r="AL830" s="26">
        <v>0</v>
      </c>
      <c r="AM830" s="26">
        <v>0</v>
      </c>
      <c r="AN830" s="26">
        <v>0</v>
      </c>
      <c r="AO830" s="26">
        <v>0</v>
      </c>
      <c r="AP830" s="26">
        <v>0</v>
      </c>
      <c r="AQ830" s="26">
        <v>0</v>
      </c>
      <c r="AR830" s="26">
        <v>0</v>
      </c>
      <c r="AS830" s="26">
        <v>0</v>
      </c>
      <c r="AT830" s="26">
        <v>0</v>
      </c>
      <c r="AU830" s="26">
        <v>0</v>
      </c>
      <c r="AV830" s="26">
        <v>0</v>
      </c>
      <c r="AW830" s="26">
        <v>0</v>
      </c>
      <c r="AX830" s="26">
        <v>2498000</v>
      </c>
      <c r="AY830" s="26">
        <v>23153000</v>
      </c>
      <c r="AZ830" s="26">
        <v>39376000</v>
      </c>
      <c r="BA830" s="26">
        <v>2787000</v>
      </c>
      <c r="BB830" s="26">
        <v>25417000</v>
      </c>
      <c r="BC830" s="26">
        <v>31467000</v>
      </c>
      <c r="BD830" s="26">
        <v>26730000</v>
      </c>
      <c r="BE830" s="26">
        <v>19282000</v>
      </c>
      <c r="BF830" s="26">
        <v>44195000</v>
      </c>
      <c r="BG830" s="26">
        <v>31223000</v>
      </c>
      <c r="BH830" s="26">
        <v>110200000</v>
      </c>
      <c r="BI830" s="26">
        <v>0</v>
      </c>
      <c r="BJ830" s="26">
        <v>0</v>
      </c>
      <c r="BK830" s="26">
        <v>21568000</v>
      </c>
      <c r="BL830" s="26">
        <v>23914000</v>
      </c>
      <c r="BM830" s="26">
        <v>6362000</v>
      </c>
      <c r="BN830" s="26">
        <v>39143000</v>
      </c>
      <c r="BO830" s="26">
        <v>11803000</v>
      </c>
      <c r="BP830" s="26">
        <v>9755000</v>
      </c>
      <c r="BQ830" s="26"/>
      <c r="BR830" s="26"/>
      <c r="BS830" s="26"/>
      <c r="BT830" s="26"/>
      <c r="BU830" s="24" t="s">
        <v>2007</v>
      </c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</row>
    <row r="831" spans="1:85" hidden="1" outlineLevel="2" x14ac:dyDescent="0.25">
      <c r="A831" s="105" t="s">
        <v>1759</v>
      </c>
      <c r="B831" s="105">
        <f t="shared" si="182"/>
        <v>6</v>
      </c>
      <c r="C831" s="105" t="s">
        <v>1412</v>
      </c>
      <c r="D831" s="105" t="s">
        <v>1001</v>
      </c>
      <c r="E831" s="26">
        <f t="shared" si="172"/>
        <v>0</v>
      </c>
      <c r="F831" s="26">
        <f t="shared" si="173"/>
        <v>19406796</v>
      </c>
      <c r="G831" s="26">
        <f t="shared" si="174"/>
        <v>73427254</v>
      </c>
      <c r="H831" s="26">
        <f t="shared" si="175"/>
        <v>-1282027579</v>
      </c>
      <c r="I831" s="26">
        <f t="shared" si="165"/>
        <v>0</v>
      </c>
      <c r="J831" s="26">
        <f t="shared" si="166"/>
        <v>0</v>
      </c>
      <c r="K831" s="26">
        <f t="shared" si="176"/>
        <v>0</v>
      </c>
      <c r="L831" s="150">
        <f t="shared" si="167"/>
        <v>-1</v>
      </c>
      <c r="M831" s="26">
        <v>0</v>
      </c>
      <c r="N831" s="26">
        <v>0</v>
      </c>
      <c r="O831" s="26">
        <v>0</v>
      </c>
      <c r="P831" s="26">
        <v>0</v>
      </c>
      <c r="Q831" s="26">
        <v>0</v>
      </c>
      <c r="R831" s="26">
        <v>0</v>
      </c>
      <c r="S831" s="26">
        <v>0</v>
      </c>
      <c r="T831" s="26">
        <v>0</v>
      </c>
      <c r="U831" s="26">
        <v>0</v>
      </c>
      <c r="V831" s="26">
        <v>0</v>
      </c>
      <c r="W831" s="26">
        <v>0</v>
      </c>
      <c r="X831" s="26">
        <v>0</v>
      </c>
      <c r="Y831" s="26">
        <v>0</v>
      </c>
      <c r="Z831" s="26">
        <v>0</v>
      </c>
      <c r="AA831" s="26">
        <v>0</v>
      </c>
      <c r="AB831" s="26">
        <v>0</v>
      </c>
      <c r="AC831" s="26">
        <v>0</v>
      </c>
      <c r="AD831" s="26">
        <v>0</v>
      </c>
      <c r="AE831" s="26">
        <v>0</v>
      </c>
      <c r="AF831" s="26">
        <v>0</v>
      </c>
      <c r="AG831" s="26">
        <v>0</v>
      </c>
      <c r="AH831" s="26">
        <v>0</v>
      </c>
      <c r="AI831" s="26">
        <v>0</v>
      </c>
      <c r="AJ831" s="26">
        <v>19406796</v>
      </c>
      <c r="AK831" s="26">
        <v>0</v>
      </c>
      <c r="AL831" s="26">
        <v>0</v>
      </c>
      <c r="AM831" s="26">
        <v>0</v>
      </c>
      <c r="AN831" s="26">
        <v>0</v>
      </c>
      <c r="AO831" s="26">
        <v>0</v>
      </c>
      <c r="AP831" s="26">
        <v>0</v>
      </c>
      <c r="AQ831" s="26">
        <v>0</v>
      </c>
      <c r="AR831" s="26">
        <v>0</v>
      </c>
      <c r="AS831" s="26">
        <v>0</v>
      </c>
      <c r="AT831" s="26">
        <v>0</v>
      </c>
      <c r="AU831" s="26">
        <v>0</v>
      </c>
      <c r="AV831" s="26">
        <v>73427254</v>
      </c>
      <c r="AW831" s="26">
        <v>0</v>
      </c>
      <c r="AX831" s="26">
        <v>0</v>
      </c>
      <c r="AY831" s="26">
        <v>0</v>
      </c>
      <c r="AZ831" s="26">
        <v>0</v>
      </c>
      <c r="BA831" s="26">
        <v>0</v>
      </c>
      <c r="BB831" s="26">
        <v>0</v>
      </c>
      <c r="BC831" s="26">
        <v>0</v>
      </c>
      <c r="BD831" s="26">
        <v>0</v>
      </c>
      <c r="BE831" s="26">
        <v>0</v>
      </c>
      <c r="BF831" s="26">
        <v>0</v>
      </c>
      <c r="BG831" s="26">
        <v>0</v>
      </c>
      <c r="BH831" s="26">
        <v>-1282027579</v>
      </c>
      <c r="BI831" s="26">
        <v>0</v>
      </c>
      <c r="BJ831" s="26">
        <v>0</v>
      </c>
      <c r="BK831" s="26">
        <v>0</v>
      </c>
      <c r="BL831" s="26">
        <v>0</v>
      </c>
      <c r="BM831" s="26">
        <v>0</v>
      </c>
      <c r="BN831" s="26">
        <v>0</v>
      </c>
      <c r="BO831" s="26">
        <v>0</v>
      </c>
      <c r="BP831" s="26">
        <v>0</v>
      </c>
      <c r="BQ831" s="26"/>
      <c r="BR831" s="26"/>
      <c r="BS831" s="26"/>
      <c r="BT831" s="26"/>
      <c r="BU831" s="24" t="s">
        <v>2007</v>
      </c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</row>
    <row r="832" spans="1:85" collapsed="1" x14ac:dyDescent="0.25">
      <c r="A832" s="98" t="s">
        <v>1760</v>
      </c>
      <c r="B832" s="98">
        <f t="shared" si="182"/>
        <v>1</v>
      </c>
      <c r="C832" s="98" t="s">
        <v>1413</v>
      </c>
      <c r="D832" s="98" t="s">
        <v>1414</v>
      </c>
      <c r="E832" s="99">
        <f t="shared" si="172"/>
        <v>64325971</v>
      </c>
      <c r="F832" s="99">
        <f t="shared" si="173"/>
        <v>187606997</v>
      </c>
      <c r="G832" s="99">
        <f t="shared" si="174"/>
        <v>77433676</v>
      </c>
      <c r="H832" s="99">
        <f t="shared" si="175"/>
        <v>30224800</v>
      </c>
      <c r="I832" s="99">
        <f t="shared" si="165"/>
        <v>17275200</v>
      </c>
      <c r="J832" s="99">
        <f t="shared" si="166"/>
        <v>85004108</v>
      </c>
      <c r="K832" s="99">
        <f t="shared" si="176"/>
        <v>71400000.000000015</v>
      </c>
      <c r="L832" s="150">
        <f t="shared" si="167"/>
        <v>1.3622985098329854</v>
      </c>
      <c r="M832" s="99">
        <v>3545946</v>
      </c>
      <c r="N832" s="99">
        <v>6045946</v>
      </c>
      <c r="O832" s="99">
        <v>2762403</v>
      </c>
      <c r="P832" s="99">
        <v>0</v>
      </c>
      <c r="Q832" s="99">
        <v>4119644</v>
      </c>
      <c r="R832" s="99">
        <v>3383547</v>
      </c>
      <c r="S832" s="99">
        <v>6983547</v>
      </c>
      <c r="T832" s="99">
        <v>3283547</v>
      </c>
      <c r="U832" s="99">
        <v>6461173</v>
      </c>
      <c r="V832" s="99">
        <v>11067094</v>
      </c>
      <c r="W832" s="99">
        <v>8162837</v>
      </c>
      <c r="X832" s="99">
        <v>8510287</v>
      </c>
      <c r="Y832" s="99">
        <v>6797297</v>
      </c>
      <c r="Z832" s="99">
        <v>5762464</v>
      </c>
      <c r="AA832" s="99">
        <v>6464464</v>
      </c>
      <c r="AB832" s="99">
        <v>4822724</v>
      </c>
      <c r="AC832" s="99">
        <v>3793281</v>
      </c>
      <c r="AD832" s="99">
        <v>5251851</v>
      </c>
      <c r="AE832" s="99">
        <v>3822724</v>
      </c>
      <c r="AF832" s="99">
        <v>15284390</v>
      </c>
      <c r="AG832" s="99">
        <v>10070557</v>
      </c>
      <c r="AH832" s="99">
        <v>91034073</v>
      </c>
      <c r="AI832" s="99">
        <v>26435448</v>
      </c>
      <c r="AJ832" s="99">
        <v>8067724</v>
      </c>
      <c r="AK832" s="99">
        <v>3381513</v>
      </c>
      <c r="AL832" s="99">
        <v>4256800</v>
      </c>
      <c r="AM832" s="99">
        <v>5102839</v>
      </c>
      <c r="AN832" s="99">
        <v>21132834</v>
      </c>
      <c r="AO832" s="99">
        <v>20521646</v>
      </c>
      <c r="AP832" s="99">
        <v>7441066</v>
      </c>
      <c r="AQ832" s="99">
        <v>4495066</v>
      </c>
      <c r="AR832" s="99">
        <v>2045066</v>
      </c>
      <c r="AS832" s="99">
        <v>4343246</v>
      </c>
      <c r="AT832" s="99">
        <v>878400</v>
      </c>
      <c r="AU832" s="99">
        <v>878400</v>
      </c>
      <c r="AV832" s="99">
        <v>2956800</v>
      </c>
      <c r="AW832" s="99">
        <v>3388100</v>
      </c>
      <c r="AX832" s="99">
        <v>929000</v>
      </c>
      <c r="AY832" s="99">
        <v>929000</v>
      </c>
      <c r="AZ832" s="99">
        <v>929000</v>
      </c>
      <c r="BA832" s="99">
        <v>7088100</v>
      </c>
      <c r="BB832" s="99">
        <v>929000</v>
      </c>
      <c r="BC832" s="99">
        <v>2064000</v>
      </c>
      <c r="BD832" s="99">
        <v>1019000</v>
      </c>
      <c r="BE832" s="99">
        <v>7088100</v>
      </c>
      <c r="BF832" s="99">
        <v>929000</v>
      </c>
      <c r="BG832" s="99">
        <v>1003500</v>
      </c>
      <c r="BH832" s="99">
        <v>3929000</v>
      </c>
      <c r="BI832" s="99">
        <v>19624200</v>
      </c>
      <c r="BJ832" s="99">
        <v>5968818</v>
      </c>
      <c r="BK832" s="99">
        <v>10568818</v>
      </c>
      <c r="BL832" s="99">
        <v>25068818</v>
      </c>
      <c r="BM832" s="99">
        <v>5068818</v>
      </c>
      <c r="BN832" s="99">
        <v>8868818</v>
      </c>
      <c r="BO832" s="99">
        <v>8868818</v>
      </c>
      <c r="BP832" s="99">
        <v>967000</v>
      </c>
      <c r="BQ832" s="99"/>
      <c r="BR832" s="99"/>
      <c r="BS832" s="99"/>
      <c r="BT832" s="99"/>
      <c r="BU832" s="24" t="s">
        <v>2007</v>
      </c>
      <c r="BV832" s="142">
        <f>BV833</f>
        <v>5950000.0000000009</v>
      </c>
      <c r="BW832" s="142">
        <f>BW833</f>
        <v>5950000.0000000009</v>
      </c>
      <c r="BX832" s="142">
        <f>BX833</f>
        <v>5950000.0000000009</v>
      </c>
      <c r="BY832" s="142">
        <f t="shared" ref="BV832:CG834" si="192">BY833</f>
        <v>5950000.0000000009</v>
      </c>
      <c r="BZ832" s="142">
        <f t="shared" si="192"/>
        <v>5950000.0000000009</v>
      </c>
      <c r="CA832" s="142">
        <f t="shared" si="192"/>
        <v>5950000.0000000009</v>
      </c>
      <c r="CB832" s="142">
        <f t="shared" si="192"/>
        <v>5950000.0000000009</v>
      </c>
      <c r="CC832" s="142">
        <f t="shared" si="192"/>
        <v>5950000.0000000009</v>
      </c>
      <c r="CD832" s="142">
        <f t="shared" si="192"/>
        <v>5950000.0000000009</v>
      </c>
      <c r="CE832" s="142">
        <f t="shared" si="192"/>
        <v>5950000.0000000009</v>
      </c>
      <c r="CF832" s="142">
        <f t="shared" si="192"/>
        <v>5950000.0000000009</v>
      </c>
      <c r="CG832" s="142">
        <f t="shared" si="192"/>
        <v>5950000.0000000009</v>
      </c>
    </row>
    <row r="833" spans="1:85" hidden="1" outlineLevel="1" x14ac:dyDescent="0.25">
      <c r="A833" s="101" t="s">
        <v>1760</v>
      </c>
      <c r="B833" s="101">
        <f t="shared" si="182"/>
        <v>2</v>
      </c>
      <c r="C833" s="101" t="s">
        <v>1415</v>
      </c>
      <c r="D833" s="101" t="s">
        <v>1416</v>
      </c>
      <c r="E833" s="102">
        <f t="shared" si="172"/>
        <v>64325971</v>
      </c>
      <c r="F833" s="102">
        <f t="shared" si="173"/>
        <v>187606997</v>
      </c>
      <c r="G833" s="102">
        <f t="shared" si="174"/>
        <v>77433676</v>
      </c>
      <c r="H833" s="102">
        <f t="shared" si="175"/>
        <v>30224800</v>
      </c>
      <c r="I833" s="102">
        <f t="shared" si="165"/>
        <v>17275200</v>
      </c>
      <c r="J833" s="102">
        <f t="shared" si="166"/>
        <v>85004108</v>
      </c>
      <c r="K833" s="102">
        <f t="shared" si="176"/>
        <v>71400000.000000015</v>
      </c>
      <c r="L833" s="150">
        <f t="shared" si="167"/>
        <v>1.3622985098329854</v>
      </c>
      <c r="M833" s="102">
        <v>3545946</v>
      </c>
      <c r="N833" s="102">
        <v>6045946</v>
      </c>
      <c r="O833" s="102">
        <v>2762403</v>
      </c>
      <c r="P833" s="102">
        <v>0</v>
      </c>
      <c r="Q833" s="102">
        <v>4119644</v>
      </c>
      <c r="R833" s="102">
        <v>3383547</v>
      </c>
      <c r="S833" s="102">
        <v>6983547</v>
      </c>
      <c r="T833" s="102">
        <v>3283547</v>
      </c>
      <c r="U833" s="102">
        <v>6461173</v>
      </c>
      <c r="V833" s="102">
        <v>11067094</v>
      </c>
      <c r="W833" s="102">
        <v>8162837</v>
      </c>
      <c r="X833" s="102">
        <v>8510287</v>
      </c>
      <c r="Y833" s="102">
        <v>6797297</v>
      </c>
      <c r="Z833" s="102">
        <v>5762464</v>
      </c>
      <c r="AA833" s="102">
        <v>6464464</v>
      </c>
      <c r="AB833" s="102">
        <v>4822724</v>
      </c>
      <c r="AC833" s="102">
        <v>3793281</v>
      </c>
      <c r="AD833" s="102">
        <v>5251851</v>
      </c>
      <c r="AE833" s="102">
        <v>3822724</v>
      </c>
      <c r="AF833" s="102">
        <v>15284390</v>
      </c>
      <c r="AG833" s="102">
        <v>10070557</v>
      </c>
      <c r="AH833" s="102">
        <v>91034073</v>
      </c>
      <c r="AI833" s="102">
        <v>26435448</v>
      </c>
      <c r="AJ833" s="102">
        <v>8067724</v>
      </c>
      <c r="AK833" s="102">
        <v>3381513</v>
      </c>
      <c r="AL833" s="102">
        <v>4256800</v>
      </c>
      <c r="AM833" s="102">
        <v>5102839</v>
      </c>
      <c r="AN833" s="102">
        <v>21132834</v>
      </c>
      <c r="AO833" s="102">
        <v>20521646</v>
      </c>
      <c r="AP833" s="102">
        <v>7441066</v>
      </c>
      <c r="AQ833" s="102">
        <v>4495066</v>
      </c>
      <c r="AR833" s="102">
        <v>2045066</v>
      </c>
      <c r="AS833" s="102">
        <v>4343246</v>
      </c>
      <c r="AT833" s="102">
        <v>878400</v>
      </c>
      <c r="AU833" s="102">
        <v>878400</v>
      </c>
      <c r="AV833" s="102">
        <v>2956800</v>
      </c>
      <c r="AW833" s="102">
        <v>3388100</v>
      </c>
      <c r="AX833" s="102">
        <v>929000</v>
      </c>
      <c r="AY833" s="102">
        <v>929000</v>
      </c>
      <c r="AZ833" s="102">
        <v>929000</v>
      </c>
      <c r="BA833" s="102">
        <v>7088100</v>
      </c>
      <c r="BB833" s="102">
        <v>929000</v>
      </c>
      <c r="BC833" s="102">
        <v>2064000</v>
      </c>
      <c r="BD833" s="102">
        <v>1019000</v>
      </c>
      <c r="BE833" s="102">
        <v>7088100</v>
      </c>
      <c r="BF833" s="102">
        <v>929000</v>
      </c>
      <c r="BG833" s="102">
        <v>1003500</v>
      </c>
      <c r="BH833" s="102">
        <v>3929000</v>
      </c>
      <c r="BI833" s="102">
        <v>19624200</v>
      </c>
      <c r="BJ833" s="102">
        <v>5968818</v>
      </c>
      <c r="BK833" s="102">
        <v>10568818</v>
      </c>
      <c r="BL833" s="102">
        <v>25068818</v>
      </c>
      <c r="BM833" s="102">
        <v>5068818</v>
      </c>
      <c r="BN833" s="102">
        <v>8868818</v>
      </c>
      <c r="BO833" s="102">
        <v>8868818</v>
      </c>
      <c r="BP833" s="102">
        <v>967000</v>
      </c>
      <c r="BQ833" s="102"/>
      <c r="BR833" s="102"/>
      <c r="BS833" s="102"/>
      <c r="BT833" s="102"/>
      <c r="BV833" s="143">
        <f t="shared" si="192"/>
        <v>5950000.0000000009</v>
      </c>
      <c r="BW833" s="143">
        <f t="shared" si="192"/>
        <v>5950000.0000000009</v>
      </c>
      <c r="BX833" s="143">
        <f t="shared" si="192"/>
        <v>5950000.0000000009</v>
      </c>
      <c r="BY833" s="143">
        <f t="shared" si="192"/>
        <v>5950000.0000000009</v>
      </c>
      <c r="BZ833" s="143">
        <f t="shared" si="192"/>
        <v>5950000.0000000009</v>
      </c>
      <c r="CA833" s="143">
        <f t="shared" si="192"/>
        <v>5950000.0000000009</v>
      </c>
      <c r="CB833" s="143">
        <f t="shared" si="192"/>
        <v>5950000.0000000009</v>
      </c>
      <c r="CC833" s="143">
        <f t="shared" si="192"/>
        <v>5950000.0000000009</v>
      </c>
      <c r="CD833" s="143">
        <f t="shared" si="192"/>
        <v>5950000.0000000009</v>
      </c>
      <c r="CE833" s="143">
        <f t="shared" si="192"/>
        <v>5950000.0000000009</v>
      </c>
      <c r="CF833" s="143">
        <f t="shared" si="192"/>
        <v>5950000.0000000009</v>
      </c>
      <c r="CG833" s="143">
        <f t="shared" si="192"/>
        <v>5950000.0000000009</v>
      </c>
    </row>
    <row r="834" spans="1:85" hidden="1" outlineLevel="2" x14ac:dyDescent="0.25">
      <c r="A834" s="103" t="s">
        <v>1760</v>
      </c>
      <c r="B834" s="103">
        <f t="shared" si="182"/>
        <v>4</v>
      </c>
      <c r="C834" s="103" t="s">
        <v>1417</v>
      </c>
      <c r="D834" s="103" t="s">
        <v>1418</v>
      </c>
      <c r="E834" s="104">
        <f t="shared" si="172"/>
        <v>64325971</v>
      </c>
      <c r="F834" s="104">
        <f t="shared" si="173"/>
        <v>187606997</v>
      </c>
      <c r="G834" s="104">
        <f t="shared" si="174"/>
        <v>77433676</v>
      </c>
      <c r="H834" s="104">
        <f t="shared" si="175"/>
        <v>30224800</v>
      </c>
      <c r="I834" s="104">
        <f t="shared" si="165"/>
        <v>17275200</v>
      </c>
      <c r="J834" s="104">
        <f t="shared" si="166"/>
        <v>85004108</v>
      </c>
      <c r="K834" s="104">
        <f t="shared" si="176"/>
        <v>71400000.000000015</v>
      </c>
      <c r="L834" s="150">
        <f t="shared" si="167"/>
        <v>1.3622985098329854</v>
      </c>
      <c r="M834" s="104">
        <v>3545946</v>
      </c>
      <c r="N834" s="104">
        <v>6045946</v>
      </c>
      <c r="O834" s="104">
        <v>2762403</v>
      </c>
      <c r="P834" s="104">
        <v>0</v>
      </c>
      <c r="Q834" s="104">
        <v>4119644</v>
      </c>
      <c r="R834" s="104">
        <v>3383547</v>
      </c>
      <c r="S834" s="104">
        <v>6983547</v>
      </c>
      <c r="T834" s="104">
        <v>3283547</v>
      </c>
      <c r="U834" s="104">
        <v>6461173</v>
      </c>
      <c r="V834" s="104">
        <v>11067094</v>
      </c>
      <c r="W834" s="104">
        <v>8162837</v>
      </c>
      <c r="X834" s="104">
        <v>8510287</v>
      </c>
      <c r="Y834" s="104">
        <v>6797297</v>
      </c>
      <c r="Z834" s="104">
        <v>5762464</v>
      </c>
      <c r="AA834" s="104">
        <v>6464464</v>
      </c>
      <c r="AB834" s="104">
        <v>4822724</v>
      </c>
      <c r="AC834" s="104">
        <v>3793281</v>
      </c>
      <c r="AD834" s="104">
        <v>5251851</v>
      </c>
      <c r="AE834" s="104">
        <v>3822724</v>
      </c>
      <c r="AF834" s="104">
        <v>15284390</v>
      </c>
      <c r="AG834" s="104">
        <v>10070557</v>
      </c>
      <c r="AH834" s="104">
        <v>91034073</v>
      </c>
      <c r="AI834" s="104">
        <v>26435448</v>
      </c>
      <c r="AJ834" s="104">
        <v>8067724</v>
      </c>
      <c r="AK834" s="104">
        <v>3381513</v>
      </c>
      <c r="AL834" s="104">
        <v>4256800</v>
      </c>
      <c r="AM834" s="104">
        <v>5102839</v>
      </c>
      <c r="AN834" s="104">
        <v>21132834</v>
      </c>
      <c r="AO834" s="104">
        <v>20521646</v>
      </c>
      <c r="AP834" s="104">
        <v>7441066</v>
      </c>
      <c r="AQ834" s="104">
        <v>4495066</v>
      </c>
      <c r="AR834" s="104">
        <v>2045066</v>
      </c>
      <c r="AS834" s="104">
        <v>4343246</v>
      </c>
      <c r="AT834" s="104">
        <v>878400</v>
      </c>
      <c r="AU834" s="104">
        <v>878400</v>
      </c>
      <c r="AV834" s="104">
        <v>2956800</v>
      </c>
      <c r="AW834" s="104">
        <v>3388100</v>
      </c>
      <c r="AX834" s="104">
        <v>929000</v>
      </c>
      <c r="AY834" s="104">
        <v>929000</v>
      </c>
      <c r="AZ834" s="104">
        <v>929000</v>
      </c>
      <c r="BA834" s="104">
        <v>7088100</v>
      </c>
      <c r="BB834" s="104">
        <v>929000</v>
      </c>
      <c r="BC834" s="104">
        <v>2064000</v>
      </c>
      <c r="BD834" s="104">
        <v>1019000</v>
      </c>
      <c r="BE834" s="104">
        <v>7088100</v>
      </c>
      <c r="BF834" s="104">
        <v>929000</v>
      </c>
      <c r="BG834" s="104">
        <v>1003500</v>
      </c>
      <c r="BH834" s="104">
        <v>3929000</v>
      </c>
      <c r="BI834" s="104">
        <v>19624200</v>
      </c>
      <c r="BJ834" s="104">
        <v>5968818</v>
      </c>
      <c r="BK834" s="104">
        <v>10568818</v>
      </c>
      <c r="BL834" s="104">
        <v>25068818</v>
      </c>
      <c r="BM834" s="104">
        <v>5068818</v>
      </c>
      <c r="BN834" s="104">
        <v>8868818</v>
      </c>
      <c r="BO834" s="104">
        <v>8868818</v>
      </c>
      <c r="BP834" s="104">
        <v>967000</v>
      </c>
      <c r="BQ834" s="104"/>
      <c r="BR834" s="104"/>
      <c r="BS834" s="104"/>
      <c r="BT834" s="104"/>
      <c r="BV834" s="144">
        <f t="shared" si="192"/>
        <v>5950000.0000000009</v>
      </c>
      <c r="BW834" s="144">
        <f t="shared" si="192"/>
        <v>5950000.0000000009</v>
      </c>
      <c r="BX834" s="144">
        <f t="shared" si="192"/>
        <v>5950000.0000000009</v>
      </c>
      <c r="BY834" s="144">
        <f t="shared" si="192"/>
        <v>5950000.0000000009</v>
      </c>
      <c r="BZ834" s="144">
        <f t="shared" si="192"/>
        <v>5950000.0000000009</v>
      </c>
      <c r="CA834" s="144">
        <f t="shared" si="192"/>
        <v>5950000.0000000009</v>
      </c>
      <c r="CB834" s="144">
        <f t="shared" si="192"/>
        <v>5950000.0000000009</v>
      </c>
      <c r="CC834" s="144">
        <f t="shared" si="192"/>
        <v>5950000.0000000009</v>
      </c>
      <c r="CD834" s="144">
        <f t="shared" si="192"/>
        <v>5950000.0000000009</v>
      </c>
      <c r="CE834" s="144">
        <f t="shared" si="192"/>
        <v>5950000.0000000009</v>
      </c>
      <c r="CF834" s="144">
        <f t="shared" si="192"/>
        <v>5950000.0000000009</v>
      </c>
      <c r="CG834" s="144">
        <f t="shared" si="192"/>
        <v>5950000.0000000009</v>
      </c>
    </row>
    <row r="835" spans="1:85" hidden="1" outlineLevel="2" x14ac:dyDescent="0.25">
      <c r="A835" s="105" t="s">
        <v>1760</v>
      </c>
      <c r="B835" s="105">
        <f t="shared" si="182"/>
        <v>6</v>
      </c>
      <c r="C835" s="105" t="s">
        <v>1419</v>
      </c>
      <c r="D835" s="105" t="s">
        <v>1420</v>
      </c>
      <c r="E835" s="26">
        <f t="shared" si="172"/>
        <v>64325971</v>
      </c>
      <c r="F835" s="26">
        <f t="shared" si="173"/>
        <v>187606997</v>
      </c>
      <c r="G835" s="26">
        <f t="shared" si="174"/>
        <v>77433676</v>
      </c>
      <c r="H835" s="26">
        <f t="shared" si="175"/>
        <v>30224800</v>
      </c>
      <c r="I835" s="26">
        <f t="shared" si="165"/>
        <v>17275200</v>
      </c>
      <c r="J835" s="26">
        <f t="shared" si="166"/>
        <v>85004108</v>
      </c>
      <c r="K835" s="26">
        <f t="shared" si="176"/>
        <v>71400000.000000015</v>
      </c>
      <c r="L835" s="150">
        <f t="shared" si="167"/>
        <v>1.3622985098329854</v>
      </c>
      <c r="M835" s="26">
        <v>3545946</v>
      </c>
      <c r="N835" s="26">
        <v>6045946</v>
      </c>
      <c r="O835" s="26">
        <v>2762403</v>
      </c>
      <c r="P835" s="26">
        <v>0</v>
      </c>
      <c r="Q835" s="26">
        <v>4119644</v>
      </c>
      <c r="R835" s="26">
        <v>3383547</v>
      </c>
      <c r="S835" s="26">
        <v>6983547</v>
      </c>
      <c r="T835" s="26">
        <v>3283547</v>
      </c>
      <c r="U835" s="26">
        <v>6461173</v>
      </c>
      <c r="V835" s="26">
        <v>11067094</v>
      </c>
      <c r="W835" s="26">
        <v>8162837</v>
      </c>
      <c r="X835" s="26">
        <v>8510287</v>
      </c>
      <c r="Y835" s="26">
        <v>6797297</v>
      </c>
      <c r="Z835" s="26">
        <v>5762464</v>
      </c>
      <c r="AA835" s="26">
        <v>6464464</v>
      </c>
      <c r="AB835" s="26">
        <v>4822724</v>
      </c>
      <c r="AC835" s="26">
        <v>3793281</v>
      </c>
      <c r="AD835" s="26">
        <v>5251851</v>
      </c>
      <c r="AE835" s="26">
        <v>3822724</v>
      </c>
      <c r="AF835" s="26">
        <v>15284390</v>
      </c>
      <c r="AG835" s="26">
        <v>10070557</v>
      </c>
      <c r="AH835" s="26">
        <v>91034073</v>
      </c>
      <c r="AI835" s="26">
        <v>26435448</v>
      </c>
      <c r="AJ835" s="26">
        <v>8067724</v>
      </c>
      <c r="AK835" s="26">
        <v>3381513</v>
      </c>
      <c r="AL835" s="26">
        <v>4256800</v>
      </c>
      <c r="AM835" s="26">
        <v>5102839</v>
      </c>
      <c r="AN835" s="26">
        <v>21132834</v>
      </c>
      <c r="AO835" s="26">
        <v>20521646</v>
      </c>
      <c r="AP835" s="26">
        <v>7441066</v>
      </c>
      <c r="AQ835" s="26">
        <v>4495066</v>
      </c>
      <c r="AR835" s="26">
        <v>2045066</v>
      </c>
      <c r="AS835" s="26">
        <v>4343246</v>
      </c>
      <c r="AT835" s="26">
        <v>878400</v>
      </c>
      <c r="AU835" s="26">
        <v>878400</v>
      </c>
      <c r="AV835" s="26">
        <v>2956800</v>
      </c>
      <c r="AW835" s="26">
        <v>3388100</v>
      </c>
      <c r="AX835" s="26">
        <v>929000</v>
      </c>
      <c r="AY835" s="26">
        <v>929000</v>
      </c>
      <c r="AZ835" s="26">
        <v>929000</v>
      </c>
      <c r="BA835" s="26">
        <v>7088100</v>
      </c>
      <c r="BB835" s="26">
        <v>929000</v>
      </c>
      <c r="BC835" s="26">
        <v>2064000</v>
      </c>
      <c r="BD835" s="26">
        <v>1019000</v>
      </c>
      <c r="BE835" s="26">
        <v>7088100</v>
      </c>
      <c r="BF835" s="26">
        <v>929000</v>
      </c>
      <c r="BG835" s="26">
        <v>1003500</v>
      </c>
      <c r="BH835" s="26">
        <v>3929000</v>
      </c>
      <c r="BI835" s="26">
        <v>19624200</v>
      </c>
      <c r="BJ835" s="26">
        <v>5968818</v>
      </c>
      <c r="BK835" s="26">
        <v>10568818</v>
      </c>
      <c r="BL835" s="26">
        <v>25068818</v>
      </c>
      <c r="BM835" s="26">
        <v>5068818</v>
      </c>
      <c r="BN835" s="26">
        <v>8868818</v>
      </c>
      <c r="BO835" s="26">
        <v>8868818</v>
      </c>
      <c r="BP835" s="26">
        <v>967000</v>
      </c>
      <c r="BQ835" s="26"/>
      <c r="BR835" s="26"/>
      <c r="BS835" s="26"/>
      <c r="BT835" s="26"/>
      <c r="BV835" s="26">
        <f t="shared" ref="BV835:CG835" si="193">SUM(BV836:BV840)</f>
        <v>5950000.0000000009</v>
      </c>
      <c r="BW835" s="26">
        <f t="shared" si="193"/>
        <v>5950000.0000000009</v>
      </c>
      <c r="BX835" s="26">
        <f t="shared" si="193"/>
        <v>5950000.0000000009</v>
      </c>
      <c r="BY835" s="26">
        <f t="shared" si="193"/>
        <v>5950000.0000000009</v>
      </c>
      <c r="BZ835" s="26">
        <f t="shared" si="193"/>
        <v>5950000.0000000009</v>
      </c>
      <c r="CA835" s="26">
        <f t="shared" si="193"/>
        <v>5950000.0000000009</v>
      </c>
      <c r="CB835" s="26">
        <f t="shared" si="193"/>
        <v>5950000.0000000009</v>
      </c>
      <c r="CC835" s="26">
        <f t="shared" si="193"/>
        <v>5950000.0000000009</v>
      </c>
      <c r="CD835" s="26">
        <f t="shared" si="193"/>
        <v>5950000.0000000009</v>
      </c>
      <c r="CE835" s="26">
        <f t="shared" si="193"/>
        <v>5950000.0000000009</v>
      </c>
      <c r="CF835" s="26">
        <f t="shared" si="193"/>
        <v>5950000.0000000009</v>
      </c>
      <c r="CG835" s="26">
        <f t="shared" si="193"/>
        <v>5950000.0000000009</v>
      </c>
    </row>
    <row r="836" spans="1:85" hidden="1" outlineLevel="2" x14ac:dyDescent="0.25">
      <c r="A836" s="106" t="s">
        <v>1760</v>
      </c>
      <c r="B836" s="106">
        <f t="shared" si="182"/>
        <v>8</v>
      </c>
      <c r="C836" s="106" t="s">
        <v>1421</v>
      </c>
      <c r="D836" s="106" t="s">
        <v>1356</v>
      </c>
      <c r="E836" s="107">
        <f t="shared" si="172"/>
        <v>25394865</v>
      </c>
      <c r="F836" s="107">
        <f t="shared" si="173"/>
        <v>20881038</v>
      </c>
      <c r="G836" s="107">
        <f t="shared" si="174"/>
        <v>18613740</v>
      </c>
      <c r="H836" s="108">
        <f t="shared" si="175"/>
        <v>22660300</v>
      </c>
      <c r="I836" s="108">
        <f t="shared" si="165"/>
        <v>13485200</v>
      </c>
      <c r="J836" s="108">
        <f t="shared" si="166"/>
        <v>36013200</v>
      </c>
      <c r="K836" s="108">
        <f t="shared" si="176"/>
        <v>23400000</v>
      </c>
      <c r="L836" s="150">
        <f t="shared" si="167"/>
        <v>3.264299236991567E-2</v>
      </c>
      <c r="M836" s="108">
        <v>3545946</v>
      </c>
      <c r="N836" s="108">
        <v>6045946</v>
      </c>
      <c r="O836" s="108">
        <v>2762403</v>
      </c>
      <c r="P836" s="108">
        <v>0</v>
      </c>
      <c r="Q836" s="108">
        <v>4119644</v>
      </c>
      <c r="R836" s="108">
        <v>883547</v>
      </c>
      <c r="S836" s="108">
        <v>783547</v>
      </c>
      <c r="T836" s="108">
        <v>783547</v>
      </c>
      <c r="U836" s="108">
        <v>783547</v>
      </c>
      <c r="V836" s="108">
        <v>1567094</v>
      </c>
      <c r="W836" s="108">
        <v>3336097</v>
      </c>
      <c r="X836" s="108">
        <v>783547</v>
      </c>
      <c r="Y836" s="108">
        <v>2970557</v>
      </c>
      <c r="Z836" s="108">
        <v>1935724</v>
      </c>
      <c r="AA836" s="108">
        <v>822724</v>
      </c>
      <c r="AB836" s="108">
        <v>822724</v>
      </c>
      <c r="AC836" s="108">
        <v>2970557</v>
      </c>
      <c r="AD836" s="108">
        <v>3451851</v>
      </c>
      <c r="AE836" s="108">
        <v>822724</v>
      </c>
      <c r="AF836" s="108">
        <v>822724</v>
      </c>
      <c r="AG836" s="108">
        <v>2970557</v>
      </c>
      <c r="AH836" s="108">
        <v>822724</v>
      </c>
      <c r="AI836" s="108">
        <v>1645448</v>
      </c>
      <c r="AJ836" s="108">
        <v>822724</v>
      </c>
      <c r="AK836" s="108">
        <v>2298180</v>
      </c>
      <c r="AL836" s="108">
        <v>1756800</v>
      </c>
      <c r="AM836" s="108">
        <v>878400</v>
      </c>
      <c r="AN836" s="108">
        <v>878400</v>
      </c>
      <c r="AO836" s="108">
        <v>4354980</v>
      </c>
      <c r="AP836" s="108">
        <v>878400</v>
      </c>
      <c r="AQ836" s="108">
        <v>878400</v>
      </c>
      <c r="AR836" s="108">
        <v>878400</v>
      </c>
      <c r="AS836" s="108">
        <v>3176580</v>
      </c>
      <c r="AT836" s="108">
        <v>878400</v>
      </c>
      <c r="AU836" s="108">
        <v>878400</v>
      </c>
      <c r="AV836" s="108">
        <v>878400</v>
      </c>
      <c r="AW836" s="108">
        <v>3388100</v>
      </c>
      <c r="AX836" s="108">
        <v>929000</v>
      </c>
      <c r="AY836" s="108">
        <v>929000</v>
      </c>
      <c r="AZ836" s="108">
        <v>929000</v>
      </c>
      <c r="BA836" s="108">
        <v>3388100</v>
      </c>
      <c r="BB836" s="108">
        <v>929000</v>
      </c>
      <c r="BC836" s="108">
        <v>2064000</v>
      </c>
      <c r="BD836" s="108">
        <v>929000</v>
      </c>
      <c r="BE836" s="108">
        <v>3388100</v>
      </c>
      <c r="BF836" s="108">
        <v>929000</v>
      </c>
      <c r="BG836" s="108">
        <v>929000</v>
      </c>
      <c r="BH836" s="108">
        <v>3929000</v>
      </c>
      <c r="BI836" s="108">
        <v>8344200</v>
      </c>
      <c r="BJ836" s="108">
        <v>1867000</v>
      </c>
      <c r="BK836" s="108">
        <v>967000</v>
      </c>
      <c r="BL836" s="108">
        <v>20967000</v>
      </c>
      <c r="BM836" s="109">
        <v>967000</v>
      </c>
      <c r="BN836" s="109">
        <v>967000</v>
      </c>
      <c r="BO836" s="108">
        <v>967000</v>
      </c>
      <c r="BP836" s="108">
        <v>967000</v>
      </c>
      <c r="BQ836" s="108"/>
      <c r="BR836" s="108"/>
      <c r="BS836" s="108"/>
      <c r="BT836" s="108"/>
      <c r="BV836" s="108">
        <f t="shared" ref="BV836:CG836" si="194">23400000/12</f>
        <v>1950000</v>
      </c>
      <c r="BW836" s="108">
        <f t="shared" si="194"/>
        <v>1950000</v>
      </c>
      <c r="BX836" s="108">
        <f t="shared" si="194"/>
        <v>1950000</v>
      </c>
      <c r="BY836" s="108">
        <f t="shared" si="194"/>
        <v>1950000</v>
      </c>
      <c r="BZ836" s="108">
        <f t="shared" si="194"/>
        <v>1950000</v>
      </c>
      <c r="CA836" s="108">
        <f t="shared" si="194"/>
        <v>1950000</v>
      </c>
      <c r="CB836" s="108">
        <f t="shared" si="194"/>
        <v>1950000</v>
      </c>
      <c r="CC836" s="108">
        <f t="shared" si="194"/>
        <v>1950000</v>
      </c>
      <c r="CD836" s="108">
        <f t="shared" si="194"/>
        <v>1950000</v>
      </c>
      <c r="CE836" s="108">
        <f t="shared" si="194"/>
        <v>1950000</v>
      </c>
      <c r="CF836" s="108">
        <f t="shared" si="194"/>
        <v>1950000</v>
      </c>
      <c r="CG836" s="108">
        <f t="shared" si="194"/>
        <v>1950000</v>
      </c>
    </row>
    <row r="837" spans="1:85" hidden="1" outlineLevel="2" x14ac:dyDescent="0.25">
      <c r="A837" s="106" t="s">
        <v>1760</v>
      </c>
      <c r="B837" s="106">
        <f t="shared" si="182"/>
        <v>8</v>
      </c>
      <c r="C837" s="106" t="s">
        <v>1422</v>
      </c>
      <c r="D837" s="106" t="s">
        <v>1423</v>
      </c>
      <c r="E837" s="107">
        <f t="shared" si="172"/>
        <v>0</v>
      </c>
      <c r="F837" s="107">
        <f t="shared" si="173"/>
        <v>0</v>
      </c>
      <c r="G837" s="107">
        <f t="shared" si="174"/>
        <v>0</v>
      </c>
      <c r="H837" s="108">
        <f t="shared" si="175"/>
        <v>0</v>
      </c>
      <c r="I837" s="108">
        <f t="shared" si="165"/>
        <v>0</v>
      </c>
      <c r="J837" s="108">
        <f t="shared" si="166"/>
        <v>35890908</v>
      </c>
      <c r="K837" s="108">
        <f t="shared" si="176"/>
        <v>20000000</v>
      </c>
      <c r="L837" s="150"/>
      <c r="M837" s="108">
        <v>0</v>
      </c>
      <c r="N837" s="108">
        <v>0</v>
      </c>
      <c r="O837" s="108">
        <v>0</v>
      </c>
      <c r="P837" s="108">
        <v>0</v>
      </c>
      <c r="Q837" s="108">
        <v>0</v>
      </c>
      <c r="R837" s="108">
        <v>0</v>
      </c>
      <c r="S837" s="108">
        <v>0</v>
      </c>
      <c r="T837" s="108">
        <v>0</v>
      </c>
      <c r="U837" s="108">
        <v>0</v>
      </c>
      <c r="V837" s="108">
        <v>0</v>
      </c>
      <c r="W837" s="108">
        <v>0</v>
      </c>
      <c r="X837" s="108">
        <v>0</v>
      </c>
      <c r="Y837" s="108">
        <v>0</v>
      </c>
      <c r="Z837" s="108">
        <v>0</v>
      </c>
      <c r="AA837" s="108">
        <v>0</v>
      </c>
      <c r="AB837" s="108">
        <v>0</v>
      </c>
      <c r="AC837" s="108">
        <v>0</v>
      </c>
      <c r="AD837" s="108">
        <v>0</v>
      </c>
      <c r="AE837" s="108">
        <v>0</v>
      </c>
      <c r="AF837" s="108">
        <v>0</v>
      </c>
      <c r="AG837" s="108">
        <v>0</v>
      </c>
      <c r="AH837" s="108">
        <v>0</v>
      </c>
      <c r="AI837" s="108">
        <v>0</v>
      </c>
      <c r="AJ837" s="108">
        <v>0</v>
      </c>
      <c r="AK837" s="108">
        <v>0</v>
      </c>
      <c r="AL837" s="108">
        <v>0</v>
      </c>
      <c r="AM837" s="108">
        <v>0</v>
      </c>
      <c r="AN837" s="108">
        <v>0</v>
      </c>
      <c r="AO837" s="108">
        <v>0</v>
      </c>
      <c r="AP837" s="108">
        <v>0</v>
      </c>
      <c r="AQ837" s="108">
        <v>0</v>
      </c>
      <c r="AR837" s="108">
        <v>0</v>
      </c>
      <c r="AS837" s="108">
        <v>0</v>
      </c>
      <c r="AT837" s="108">
        <v>0</v>
      </c>
      <c r="AU837" s="108">
        <v>0</v>
      </c>
      <c r="AV837" s="108">
        <v>0</v>
      </c>
      <c r="AW837" s="108">
        <v>0</v>
      </c>
      <c r="AX837" s="108">
        <v>0</v>
      </c>
      <c r="AY837" s="108">
        <v>0</v>
      </c>
      <c r="AZ837" s="108">
        <v>0</v>
      </c>
      <c r="BA837" s="108">
        <v>0</v>
      </c>
      <c r="BB837" s="108">
        <v>0</v>
      </c>
      <c r="BC837" s="108">
        <v>0</v>
      </c>
      <c r="BD837" s="108">
        <v>0</v>
      </c>
      <c r="BE837" s="108">
        <v>0</v>
      </c>
      <c r="BF837" s="108">
        <v>0</v>
      </c>
      <c r="BG837" s="108">
        <v>0</v>
      </c>
      <c r="BH837" s="108">
        <v>0</v>
      </c>
      <c r="BI837" s="108">
        <v>11280000</v>
      </c>
      <c r="BJ837" s="108">
        <v>4101818</v>
      </c>
      <c r="BK837" s="108">
        <v>4101818</v>
      </c>
      <c r="BL837" s="108">
        <v>4101818</v>
      </c>
      <c r="BM837" s="108">
        <v>4101818</v>
      </c>
      <c r="BN837" s="108">
        <v>4101818</v>
      </c>
      <c r="BO837" s="108">
        <v>4101818</v>
      </c>
      <c r="BP837" s="108">
        <v>0</v>
      </c>
      <c r="BQ837" s="108"/>
      <c r="BR837" s="108"/>
      <c r="BS837" s="108"/>
      <c r="BT837" s="108"/>
      <c r="BV837" s="108">
        <f t="shared" ref="BV837:CG837" si="195">20000000/12</f>
        <v>1666666.6666666667</v>
      </c>
      <c r="BW837" s="108">
        <f t="shared" si="195"/>
        <v>1666666.6666666667</v>
      </c>
      <c r="BX837" s="108">
        <f t="shared" si="195"/>
        <v>1666666.6666666667</v>
      </c>
      <c r="BY837" s="108">
        <f t="shared" si="195"/>
        <v>1666666.6666666667</v>
      </c>
      <c r="BZ837" s="108">
        <f t="shared" si="195"/>
        <v>1666666.6666666667</v>
      </c>
      <c r="CA837" s="108">
        <f t="shared" si="195"/>
        <v>1666666.6666666667</v>
      </c>
      <c r="CB837" s="108">
        <f t="shared" si="195"/>
        <v>1666666.6666666667</v>
      </c>
      <c r="CC837" s="108">
        <f t="shared" si="195"/>
        <v>1666666.6666666667</v>
      </c>
      <c r="CD837" s="108">
        <f t="shared" si="195"/>
        <v>1666666.6666666667</v>
      </c>
      <c r="CE837" s="108">
        <f t="shared" si="195"/>
        <v>1666666.6666666667</v>
      </c>
      <c r="CF837" s="108">
        <f t="shared" si="195"/>
        <v>1666666.6666666667</v>
      </c>
      <c r="CG837" s="108">
        <f t="shared" si="195"/>
        <v>1666666.6666666667</v>
      </c>
    </row>
    <row r="838" spans="1:85" hidden="1" outlineLevel="2" x14ac:dyDescent="0.25">
      <c r="A838" s="106" t="s">
        <v>1760</v>
      </c>
      <c r="B838" s="106">
        <f t="shared" si="182"/>
        <v>8</v>
      </c>
      <c r="C838" s="106" t="s">
        <v>1424</v>
      </c>
      <c r="D838" s="106" t="s">
        <v>1425</v>
      </c>
      <c r="E838" s="107">
        <f t="shared" si="172"/>
        <v>1550000</v>
      </c>
      <c r="F838" s="107">
        <f t="shared" si="173"/>
        <v>102696349</v>
      </c>
      <c r="G838" s="107">
        <f t="shared" si="174"/>
        <v>10390607</v>
      </c>
      <c r="H838" s="108">
        <f t="shared" si="175"/>
        <v>0</v>
      </c>
      <c r="I838" s="108">
        <f t="shared" si="165"/>
        <v>0</v>
      </c>
      <c r="J838" s="108">
        <f t="shared" si="166"/>
        <v>0</v>
      </c>
      <c r="K838" s="108">
        <f t="shared" si="176"/>
        <v>20000000</v>
      </c>
      <c r="L838" s="150"/>
      <c r="M838" s="108">
        <v>0</v>
      </c>
      <c r="N838" s="108">
        <v>0</v>
      </c>
      <c r="O838" s="108">
        <v>0</v>
      </c>
      <c r="P838" s="108">
        <v>0</v>
      </c>
      <c r="Q838" s="108">
        <v>0</v>
      </c>
      <c r="R838" s="108">
        <v>0</v>
      </c>
      <c r="S838" s="108">
        <v>0</v>
      </c>
      <c r="T838" s="108">
        <v>0</v>
      </c>
      <c r="U838" s="108">
        <v>1550000</v>
      </c>
      <c r="V838" s="108">
        <v>0</v>
      </c>
      <c r="W838" s="108">
        <v>0</v>
      </c>
      <c r="X838" s="108">
        <v>0</v>
      </c>
      <c r="Y838" s="108">
        <v>0</v>
      </c>
      <c r="Z838" s="108">
        <v>0</v>
      </c>
      <c r="AA838" s="108">
        <v>0</v>
      </c>
      <c r="AB838" s="108">
        <v>0</v>
      </c>
      <c r="AC838" s="108">
        <v>0</v>
      </c>
      <c r="AD838" s="108">
        <v>0</v>
      </c>
      <c r="AE838" s="108">
        <v>0</v>
      </c>
      <c r="AF838" s="108">
        <v>0</v>
      </c>
      <c r="AG838" s="108">
        <v>0</v>
      </c>
      <c r="AH838" s="108">
        <v>82311349</v>
      </c>
      <c r="AI838" s="108">
        <v>17640000</v>
      </c>
      <c r="AJ838" s="108">
        <v>2745000</v>
      </c>
      <c r="AK838" s="108">
        <v>0</v>
      </c>
      <c r="AL838" s="108">
        <v>0</v>
      </c>
      <c r="AM838" s="108">
        <v>4224439</v>
      </c>
      <c r="AN838" s="108">
        <v>4087768</v>
      </c>
      <c r="AO838" s="108">
        <v>0</v>
      </c>
      <c r="AP838" s="108">
        <v>0</v>
      </c>
      <c r="AQ838" s="108">
        <v>0</v>
      </c>
      <c r="AR838" s="108">
        <v>0</v>
      </c>
      <c r="AS838" s="108">
        <v>0</v>
      </c>
      <c r="AT838" s="108">
        <v>0</v>
      </c>
      <c r="AU838" s="108">
        <v>0</v>
      </c>
      <c r="AV838" s="108">
        <v>2078400</v>
      </c>
      <c r="AW838" s="108">
        <v>0</v>
      </c>
      <c r="AX838" s="108">
        <v>0</v>
      </c>
      <c r="AY838" s="108">
        <v>0</v>
      </c>
      <c r="AZ838" s="108">
        <v>0</v>
      </c>
      <c r="BA838" s="108">
        <v>0</v>
      </c>
      <c r="BB838" s="108">
        <v>0</v>
      </c>
      <c r="BC838" s="108">
        <v>0</v>
      </c>
      <c r="BD838" s="108">
        <v>0</v>
      </c>
      <c r="BE838" s="108">
        <v>0</v>
      </c>
      <c r="BF838" s="108">
        <v>0</v>
      </c>
      <c r="BG838" s="108">
        <v>0</v>
      </c>
      <c r="BH838" s="108">
        <v>0</v>
      </c>
      <c r="BI838" s="108">
        <v>0</v>
      </c>
      <c r="BJ838" s="108">
        <v>0</v>
      </c>
      <c r="BK838" s="108">
        <v>0</v>
      </c>
      <c r="BL838" s="108">
        <v>0</v>
      </c>
      <c r="BM838" s="108">
        <v>0</v>
      </c>
      <c r="BN838" s="108">
        <v>0</v>
      </c>
      <c r="BO838" s="108">
        <v>0</v>
      </c>
      <c r="BP838" s="108">
        <v>0</v>
      </c>
      <c r="BQ838" s="108"/>
      <c r="BR838" s="108"/>
      <c r="BS838" s="108"/>
      <c r="BT838" s="108"/>
      <c r="BV838" s="108">
        <f t="shared" ref="BV838:CG838" si="196">20000000/12</f>
        <v>1666666.6666666667</v>
      </c>
      <c r="BW838" s="108">
        <f t="shared" si="196"/>
        <v>1666666.6666666667</v>
      </c>
      <c r="BX838" s="108">
        <f t="shared" si="196"/>
        <v>1666666.6666666667</v>
      </c>
      <c r="BY838" s="108">
        <f t="shared" si="196"/>
        <v>1666666.6666666667</v>
      </c>
      <c r="BZ838" s="108">
        <f t="shared" si="196"/>
        <v>1666666.6666666667</v>
      </c>
      <c r="CA838" s="108">
        <f t="shared" si="196"/>
        <v>1666666.6666666667</v>
      </c>
      <c r="CB838" s="108">
        <f t="shared" si="196"/>
        <v>1666666.6666666667</v>
      </c>
      <c r="CC838" s="108">
        <f t="shared" si="196"/>
        <v>1666666.6666666667</v>
      </c>
      <c r="CD838" s="108">
        <f t="shared" si="196"/>
        <v>1666666.6666666667</v>
      </c>
      <c r="CE838" s="108">
        <f t="shared" si="196"/>
        <v>1666666.6666666667</v>
      </c>
      <c r="CF838" s="108">
        <f t="shared" si="196"/>
        <v>1666666.6666666667</v>
      </c>
      <c r="CG838" s="108">
        <f t="shared" si="196"/>
        <v>1666666.6666666667</v>
      </c>
    </row>
    <row r="839" spans="1:85" hidden="1" outlineLevel="2" x14ac:dyDescent="0.25">
      <c r="A839" s="106" t="s">
        <v>1760</v>
      </c>
      <c r="B839" s="106">
        <f t="shared" si="182"/>
        <v>8</v>
      </c>
      <c r="C839" s="106" t="s">
        <v>1426</v>
      </c>
      <c r="D839" s="106" t="s">
        <v>1427</v>
      </c>
      <c r="E839" s="107">
        <f t="shared" si="172"/>
        <v>37381106</v>
      </c>
      <c r="F839" s="107">
        <f t="shared" si="173"/>
        <v>64029610</v>
      </c>
      <c r="G839" s="107">
        <f t="shared" si="174"/>
        <v>48429329</v>
      </c>
      <c r="H839" s="108">
        <f t="shared" si="175"/>
        <v>7564500</v>
      </c>
      <c r="I839" s="108">
        <f t="shared" si="165"/>
        <v>3790000</v>
      </c>
      <c r="J839" s="108">
        <f t="shared" si="166"/>
        <v>13100000</v>
      </c>
      <c r="K839" s="108">
        <f t="shared" si="176"/>
        <v>8000000.0000000009</v>
      </c>
      <c r="L839" s="150">
        <f t="shared" si="167"/>
        <v>5.7571551325269477E-2</v>
      </c>
      <c r="M839" s="108">
        <v>0</v>
      </c>
      <c r="N839" s="108">
        <v>0</v>
      </c>
      <c r="O839" s="108">
        <v>0</v>
      </c>
      <c r="P839" s="108">
        <v>0</v>
      </c>
      <c r="Q839" s="108">
        <v>0</v>
      </c>
      <c r="R839" s="108">
        <v>2500000</v>
      </c>
      <c r="S839" s="108">
        <v>6200000</v>
      </c>
      <c r="T839" s="108">
        <v>2500000</v>
      </c>
      <c r="U839" s="108">
        <v>4127626</v>
      </c>
      <c r="V839" s="108">
        <v>9500000</v>
      </c>
      <c r="W839" s="108">
        <v>4826740</v>
      </c>
      <c r="X839" s="108">
        <v>7726740</v>
      </c>
      <c r="Y839" s="108">
        <v>3826740</v>
      </c>
      <c r="Z839" s="108">
        <v>3826740</v>
      </c>
      <c r="AA839" s="108">
        <v>5641740</v>
      </c>
      <c r="AB839" s="108">
        <v>4000000</v>
      </c>
      <c r="AC839" s="108">
        <v>822724</v>
      </c>
      <c r="AD839" s="108">
        <v>1800000</v>
      </c>
      <c r="AE839" s="108">
        <v>3000000</v>
      </c>
      <c r="AF839" s="108">
        <v>14461666</v>
      </c>
      <c r="AG839" s="108">
        <v>7100000</v>
      </c>
      <c r="AH839" s="108">
        <v>7900000</v>
      </c>
      <c r="AI839" s="108">
        <v>7150000</v>
      </c>
      <c r="AJ839" s="108">
        <v>4500000</v>
      </c>
      <c r="AK839" s="108">
        <v>1083333</v>
      </c>
      <c r="AL839" s="108">
        <v>2500000</v>
      </c>
      <c r="AM839" s="108">
        <v>0</v>
      </c>
      <c r="AN839" s="108">
        <v>16166666</v>
      </c>
      <c r="AO839" s="108">
        <v>16166666</v>
      </c>
      <c r="AP839" s="108">
        <v>6562666</v>
      </c>
      <c r="AQ839" s="108">
        <v>3616666</v>
      </c>
      <c r="AR839" s="108">
        <v>1166666</v>
      </c>
      <c r="AS839" s="108">
        <v>1166666</v>
      </c>
      <c r="AT839" s="108">
        <v>0</v>
      </c>
      <c r="AU839" s="108">
        <v>0</v>
      </c>
      <c r="AV839" s="108">
        <v>0</v>
      </c>
      <c r="AW839" s="108">
        <v>0</v>
      </c>
      <c r="AX839" s="108">
        <v>0</v>
      </c>
      <c r="AY839" s="108">
        <v>0</v>
      </c>
      <c r="AZ839" s="108">
        <v>0</v>
      </c>
      <c r="BA839" s="108">
        <v>3700000</v>
      </c>
      <c r="BB839" s="108">
        <v>0</v>
      </c>
      <c r="BC839" s="108">
        <v>0</v>
      </c>
      <c r="BD839" s="108">
        <v>90000</v>
      </c>
      <c r="BE839" s="108">
        <v>3700000</v>
      </c>
      <c r="BF839" s="108">
        <v>0</v>
      </c>
      <c r="BG839" s="108">
        <v>74500</v>
      </c>
      <c r="BH839" s="108">
        <v>0</v>
      </c>
      <c r="BI839" s="108">
        <v>0</v>
      </c>
      <c r="BJ839" s="108">
        <v>0</v>
      </c>
      <c r="BK839" s="169">
        <v>5500000</v>
      </c>
      <c r="BL839" s="108">
        <v>0</v>
      </c>
      <c r="BM839" s="108">
        <v>0</v>
      </c>
      <c r="BN839" s="108">
        <v>3800000</v>
      </c>
      <c r="BO839" s="108">
        <v>3800000</v>
      </c>
      <c r="BP839" s="108">
        <v>0</v>
      </c>
      <c r="BQ839" s="108"/>
      <c r="BR839" s="108"/>
      <c r="BS839" s="108"/>
      <c r="BT839" s="108"/>
      <c r="BV839" s="108">
        <f t="shared" ref="BV839:CG839" si="197">8000000/12</f>
        <v>666666.66666666663</v>
      </c>
      <c r="BW839" s="108">
        <f t="shared" si="197"/>
        <v>666666.66666666663</v>
      </c>
      <c r="BX839" s="108">
        <f t="shared" si="197"/>
        <v>666666.66666666663</v>
      </c>
      <c r="BY839" s="108">
        <f t="shared" si="197"/>
        <v>666666.66666666663</v>
      </c>
      <c r="BZ839" s="108">
        <f t="shared" si="197"/>
        <v>666666.66666666663</v>
      </c>
      <c r="CA839" s="108">
        <f t="shared" si="197"/>
        <v>666666.66666666663</v>
      </c>
      <c r="CB839" s="108">
        <f t="shared" si="197"/>
        <v>666666.66666666663</v>
      </c>
      <c r="CC839" s="108">
        <f t="shared" si="197"/>
        <v>666666.66666666663</v>
      </c>
      <c r="CD839" s="108">
        <f t="shared" si="197"/>
        <v>666666.66666666663</v>
      </c>
      <c r="CE839" s="108">
        <f t="shared" si="197"/>
        <v>666666.66666666663</v>
      </c>
      <c r="CF839" s="108">
        <f t="shared" si="197"/>
        <v>666666.66666666663</v>
      </c>
      <c r="CG839" s="108">
        <f t="shared" si="197"/>
        <v>666666.66666666663</v>
      </c>
    </row>
    <row r="840" spans="1:85" hidden="1" outlineLevel="2" x14ac:dyDescent="0.25">
      <c r="A840" s="106" t="s">
        <v>1760</v>
      </c>
      <c r="B840" s="106">
        <f t="shared" si="182"/>
        <v>8</v>
      </c>
      <c r="C840" s="106" t="s">
        <v>1428</v>
      </c>
      <c r="D840" s="106" t="s">
        <v>1356</v>
      </c>
      <c r="E840" s="107">
        <f t="shared" si="172"/>
        <v>0</v>
      </c>
      <c r="F840" s="107">
        <f t="shared" si="173"/>
        <v>0</v>
      </c>
      <c r="G840" s="107">
        <f t="shared" si="174"/>
        <v>0</v>
      </c>
      <c r="H840" s="108">
        <f t="shared" si="175"/>
        <v>0</v>
      </c>
      <c r="I840" s="108">
        <f t="shared" si="165"/>
        <v>0</v>
      </c>
      <c r="J840" s="108">
        <f t="shared" si="166"/>
        <v>0</v>
      </c>
      <c r="K840" s="108">
        <f t="shared" si="176"/>
        <v>0</v>
      </c>
      <c r="L840" s="150"/>
      <c r="M840" s="108">
        <v>0</v>
      </c>
      <c r="N840" s="108">
        <v>0</v>
      </c>
      <c r="O840" s="108">
        <v>0</v>
      </c>
      <c r="P840" s="108">
        <v>0</v>
      </c>
      <c r="Q840" s="108">
        <v>0</v>
      </c>
      <c r="R840" s="108">
        <v>0</v>
      </c>
      <c r="S840" s="108">
        <v>0</v>
      </c>
      <c r="T840" s="108">
        <v>0</v>
      </c>
      <c r="U840" s="108">
        <v>0</v>
      </c>
      <c r="V840" s="108">
        <v>0</v>
      </c>
      <c r="W840" s="108">
        <v>0</v>
      </c>
      <c r="X840" s="108">
        <v>0</v>
      </c>
      <c r="Y840" s="108">
        <v>0</v>
      </c>
      <c r="Z840" s="108">
        <v>0</v>
      </c>
      <c r="AA840" s="108">
        <v>0</v>
      </c>
      <c r="AB840" s="108">
        <v>0</v>
      </c>
      <c r="AC840" s="108">
        <v>0</v>
      </c>
      <c r="AD840" s="108">
        <v>0</v>
      </c>
      <c r="AE840" s="108">
        <v>0</v>
      </c>
      <c r="AF840" s="108">
        <v>0</v>
      </c>
      <c r="AG840" s="108">
        <v>0</v>
      </c>
      <c r="AH840" s="108">
        <v>0</v>
      </c>
      <c r="AI840" s="108">
        <v>0</v>
      </c>
      <c r="AJ840" s="108">
        <v>0</v>
      </c>
      <c r="AK840" s="108">
        <v>0</v>
      </c>
      <c r="AL840" s="108">
        <v>0</v>
      </c>
      <c r="AM840" s="108">
        <v>0</v>
      </c>
      <c r="AN840" s="108">
        <v>0</v>
      </c>
      <c r="AO840" s="108">
        <v>0</v>
      </c>
      <c r="AP840" s="108">
        <v>0</v>
      </c>
      <c r="AQ840" s="108">
        <v>0</v>
      </c>
      <c r="AR840" s="108">
        <v>0</v>
      </c>
      <c r="AS840" s="108">
        <v>0</v>
      </c>
      <c r="AT840" s="108">
        <v>0</v>
      </c>
      <c r="AU840" s="108">
        <v>0</v>
      </c>
      <c r="AV840" s="108">
        <v>0</v>
      </c>
      <c r="AW840" s="108">
        <v>0</v>
      </c>
      <c r="AX840" s="108">
        <v>0</v>
      </c>
      <c r="AY840" s="108">
        <v>0</v>
      </c>
      <c r="AZ840" s="108">
        <v>0</v>
      </c>
      <c r="BA840" s="108">
        <v>0</v>
      </c>
      <c r="BB840" s="108">
        <v>0</v>
      </c>
      <c r="BC840" s="108">
        <v>0</v>
      </c>
      <c r="BD840" s="108">
        <v>0</v>
      </c>
      <c r="BE840" s="108">
        <v>0</v>
      </c>
      <c r="BF840" s="108">
        <v>0</v>
      </c>
      <c r="BG840" s="108">
        <v>0</v>
      </c>
      <c r="BH840" s="108">
        <v>0</v>
      </c>
      <c r="BI840" s="108">
        <v>0</v>
      </c>
      <c r="BJ840" s="108">
        <v>0</v>
      </c>
      <c r="BK840" s="108">
        <v>0</v>
      </c>
      <c r="BL840" s="108">
        <v>0</v>
      </c>
      <c r="BM840" s="108">
        <v>0</v>
      </c>
      <c r="BN840" s="108">
        <v>0</v>
      </c>
      <c r="BO840" s="108">
        <v>0</v>
      </c>
      <c r="BP840" s="108">
        <v>0</v>
      </c>
      <c r="BQ840" s="108"/>
      <c r="BR840" s="108"/>
      <c r="BS840" s="108"/>
      <c r="BT840" s="108"/>
      <c r="BV840" s="108"/>
      <c r="BW840" s="108"/>
      <c r="BX840" s="108"/>
      <c r="BY840" s="108"/>
      <c r="BZ840" s="108"/>
      <c r="CA840" s="108"/>
      <c r="CB840" s="108"/>
      <c r="CC840" s="108"/>
      <c r="CD840" s="108"/>
      <c r="CE840" s="108"/>
      <c r="CF840" s="108"/>
      <c r="CG840" s="108"/>
    </row>
    <row r="841" spans="1:85" collapsed="1" x14ac:dyDescent="0.25">
      <c r="A841" s="98" t="s">
        <v>1760</v>
      </c>
      <c r="B841" s="98">
        <f t="shared" si="182"/>
        <v>1</v>
      </c>
      <c r="C841" s="98" t="s">
        <v>1429</v>
      </c>
      <c r="D841" s="98" t="s">
        <v>1430</v>
      </c>
      <c r="E841" s="99">
        <f t="shared" si="172"/>
        <v>18515833270.73</v>
      </c>
      <c r="F841" s="99">
        <f t="shared" si="173"/>
        <v>22596014712.5</v>
      </c>
      <c r="G841" s="99">
        <f t="shared" si="174"/>
        <v>23077034109</v>
      </c>
      <c r="H841" s="99">
        <f t="shared" si="175"/>
        <v>25757504367.950005</v>
      </c>
      <c r="I841" s="99">
        <f t="shared" si="165"/>
        <v>16291257738.640001</v>
      </c>
      <c r="J841" s="99">
        <f t="shared" si="166"/>
        <v>20199980560.910004</v>
      </c>
      <c r="K841" s="99">
        <f t="shared" si="176"/>
        <v>0</v>
      </c>
      <c r="L841" s="150">
        <f t="shared" si="167"/>
        <v>-1</v>
      </c>
      <c r="M841" s="99">
        <v>1083590964.2</v>
      </c>
      <c r="N841" s="99">
        <v>1300533530.6099999</v>
      </c>
      <c r="O841" s="99">
        <v>1341004340.6600001</v>
      </c>
      <c r="P841" s="99">
        <v>1338175937.1900001</v>
      </c>
      <c r="Q841" s="99">
        <v>1431833808.51</v>
      </c>
      <c r="R841" s="99">
        <v>1400283343.6300001</v>
      </c>
      <c r="S841" s="99">
        <v>1402738813.25</v>
      </c>
      <c r="T841" s="99">
        <v>2434497786.8099999</v>
      </c>
      <c r="U841" s="99">
        <v>1599329872.26</v>
      </c>
      <c r="V841" s="99">
        <v>1610995009.6400001</v>
      </c>
      <c r="W841" s="99">
        <v>1625639967.95</v>
      </c>
      <c r="X841" s="99">
        <v>1947209896.02</v>
      </c>
      <c r="Y841" s="99">
        <v>1333472685</v>
      </c>
      <c r="Z841" s="99">
        <v>1693752088</v>
      </c>
      <c r="AA841" s="99">
        <v>1731974800</v>
      </c>
      <c r="AB841" s="99">
        <v>1691321394</v>
      </c>
      <c r="AC841" s="99">
        <v>1672284412</v>
      </c>
      <c r="AD841" s="99">
        <v>1769161042</v>
      </c>
      <c r="AE841" s="99">
        <v>1886565131</v>
      </c>
      <c r="AF841" s="99">
        <v>1913882956</v>
      </c>
      <c r="AG841" s="99">
        <v>2400989378</v>
      </c>
      <c r="AH841" s="99">
        <v>1981567114</v>
      </c>
      <c r="AI841" s="99">
        <v>2223294430.5</v>
      </c>
      <c r="AJ841" s="99">
        <v>2297749282</v>
      </c>
      <c r="AK841" s="99">
        <v>1745199627</v>
      </c>
      <c r="AL841" s="99">
        <v>2071686031</v>
      </c>
      <c r="AM841" s="99">
        <v>1884654458</v>
      </c>
      <c r="AN841" s="99">
        <v>2127351033</v>
      </c>
      <c r="AO841" s="99">
        <v>2070887779</v>
      </c>
      <c r="AP841" s="99">
        <v>1994582633</v>
      </c>
      <c r="AQ841" s="99">
        <v>2032466041</v>
      </c>
      <c r="AR841" s="99">
        <v>1936666286</v>
      </c>
      <c r="AS841" s="99">
        <v>1832435303</v>
      </c>
      <c r="AT841" s="99">
        <v>1773513093</v>
      </c>
      <c r="AU841" s="99">
        <v>1798615153</v>
      </c>
      <c r="AV841" s="99">
        <v>1808976672</v>
      </c>
      <c r="AW841" s="99">
        <v>1656829893.3299999</v>
      </c>
      <c r="AX841" s="99">
        <v>2018456563.6700001</v>
      </c>
      <c r="AY841" s="99">
        <v>1894381041</v>
      </c>
      <c r="AZ841" s="99">
        <v>1923829880</v>
      </c>
      <c r="BA841" s="99">
        <v>1952194083</v>
      </c>
      <c r="BB841" s="99">
        <v>2142189310.3399999</v>
      </c>
      <c r="BC841" s="99">
        <v>2528799545.29</v>
      </c>
      <c r="BD841" s="99">
        <v>2174577422.0100002</v>
      </c>
      <c r="BE841" s="99">
        <v>2178543796.6700001</v>
      </c>
      <c r="BF841" s="99">
        <v>2363245455.6599998</v>
      </c>
      <c r="BG841" s="99">
        <v>2331850313.3299999</v>
      </c>
      <c r="BH841" s="99">
        <v>2592607063.6500001</v>
      </c>
      <c r="BI841" s="99">
        <v>2175786861.6799998</v>
      </c>
      <c r="BJ841" s="99">
        <v>2475106208.1300001</v>
      </c>
      <c r="BK841" s="99">
        <v>2495274583.77</v>
      </c>
      <c r="BL841" s="99">
        <v>2568044833.6599998</v>
      </c>
      <c r="BM841" s="99">
        <v>2621946538.3299999</v>
      </c>
      <c r="BN841" s="99">
        <v>2724497585.0100002</v>
      </c>
      <c r="BO841" s="99">
        <v>2553326168</v>
      </c>
      <c r="BP841" s="99">
        <v>2585997782.3299999</v>
      </c>
      <c r="BQ841" s="99"/>
      <c r="BR841" s="99"/>
      <c r="BS841" s="99"/>
      <c r="BT841" s="99"/>
      <c r="BU841" s="24" t="s">
        <v>2007</v>
      </c>
      <c r="BV841" s="142"/>
      <c r="BW841" s="142"/>
      <c r="BX841" s="142"/>
      <c r="BY841" s="142"/>
      <c r="BZ841" s="142"/>
      <c r="CA841" s="142"/>
      <c r="CB841" s="142"/>
      <c r="CC841" s="142"/>
      <c r="CD841" s="142"/>
      <c r="CE841" s="142"/>
      <c r="CF841" s="142"/>
      <c r="CG841" s="142"/>
    </row>
    <row r="842" spans="1:85" hidden="1" outlineLevel="1" collapsed="1" x14ac:dyDescent="0.25">
      <c r="A842" s="101" t="s">
        <v>1760</v>
      </c>
      <c r="B842" s="101">
        <f t="shared" si="182"/>
        <v>2</v>
      </c>
      <c r="C842" s="101" t="s">
        <v>1431</v>
      </c>
      <c r="D842" s="101" t="s">
        <v>1430</v>
      </c>
      <c r="E842" s="102">
        <f t="shared" si="172"/>
        <v>18515833270.73</v>
      </c>
      <c r="F842" s="102">
        <f t="shared" si="173"/>
        <v>22596014712.5</v>
      </c>
      <c r="G842" s="102">
        <f t="shared" si="174"/>
        <v>23077034109</v>
      </c>
      <c r="H842" s="102">
        <f t="shared" si="175"/>
        <v>25757504367.950005</v>
      </c>
      <c r="I842" s="102">
        <f t="shared" si="165"/>
        <v>16291257738.640001</v>
      </c>
      <c r="J842" s="102">
        <f t="shared" si="166"/>
        <v>20199980560.910004</v>
      </c>
      <c r="K842" s="102">
        <f t="shared" si="176"/>
        <v>26093661783.946777</v>
      </c>
      <c r="L842" s="146">
        <f t="shared" si="167"/>
        <v>1.3050853498643003E-2</v>
      </c>
      <c r="M842" s="102">
        <v>1083590964.2</v>
      </c>
      <c r="N842" s="102">
        <v>1300533530.6099999</v>
      </c>
      <c r="O842" s="102">
        <v>1341004340.6600001</v>
      </c>
      <c r="P842" s="102">
        <v>1338175937.1900001</v>
      </c>
      <c r="Q842" s="102">
        <v>1431833808.51</v>
      </c>
      <c r="R842" s="102">
        <v>1400283343.6300001</v>
      </c>
      <c r="S842" s="102">
        <v>1402738813.25</v>
      </c>
      <c r="T842" s="102">
        <v>2434497786.8099999</v>
      </c>
      <c r="U842" s="102">
        <v>1599329872.26</v>
      </c>
      <c r="V842" s="102">
        <v>1610995009.6400001</v>
      </c>
      <c r="W842" s="102">
        <v>1625639967.95</v>
      </c>
      <c r="X842" s="102">
        <v>1947209896.02</v>
      </c>
      <c r="Y842" s="102">
        <v>1333472685</v>
      </c>
      <c r="Z842" s="102">
        <v>1693752088</v>
      </c>
      <c r="AA842" s="102">
        <v>1731974800</v>
      </c>
      <c r="AB842" s="102">
        <v>1691321394</v>
      </c>
      <c r="AC842" s="102">
        <v>1672284412</v>
      </c>
      <c r="AD842" s="102">
        <v>1769161042</v>
      </c>
      <c r="AE842" s="102">
        <v>1886565131</v>
      </c>
      <c r="AF842" s="102">
        <v>1913882956</v>
      </c>
      <c r="AG842" s="102">
        <v>2400989378</v>
      </c>
      <c r="AH842" s="102">
        <v>1981567114</v>
      </c>
      <c r="AI842" s="102">
        <v>2223294430.5</v>
      </c>
      <c r="AJ842" s="102">
        <v>2297749282</v>
      </c>
      <c r="AK842" s="102">
        <v>1745199627</v>
      </c>
      <c r="AL842" s="102">
        <v>2071686031</v>
      </c>
      <c r="AM842" s="102">
        <v>1884654458</v>
      </c>
      <c r="AN842" s="102">
        <v>2127351033</v>
      </c>
      <c r="AO842" s="102">
        <v>2070887779</v>
      </c>
      <c r="AP842" s="102">
        <v>1994582633</v>
      </c>
      <c r="AQ842" s="102">
        <v>2032466041</v>
      </c>
      <c r="AR842" s="102">
        <v>1936666286</v>
      </c>
      <c r="AS842" s="102">
        <v>1832435303</v>
      </c>
      <c r="AT842" s="102">
        <v>1773513093</v>
      </c>
      <c r="AU842" s="102">
        <v>1798615153</v>
      </c>
      <c r="AV842" s="102">
        <v>1808976672</v>
      </c>
      <c r="AW842" s="102">
        <v>1656829893.3299999</v>
      </c>
      <c r="AX842" s="102">
        <v>2018456563.6700001</v>
      </c>
      <c r="AY842" s="102">
        <v>1894381041</v>
      </c>
      <c r="AZ842" s="102">
        <v>1923829880</v>
      </c>
      <c r="BA842" s="102">
        <v>1952194083</v>
      </c>
      <c r="BB842" s="102">
        <v>2142189310.3399999</v>
      </c>
      <c r="BC842" s="102">
        <v>2528799545.29</v>
      </c>
      <c r="BD842" s="102">
        <v>2174577422.0100002</v>
      </c>
      <c r="BE842" s="102">
        <v>2178543796.6700001</v>
      </c>
      <c r="BF842" s="102">
        <v>2363245455.6599998</v>
      </c>
      <c r="BG842" s="102">
        <v>2331850313.3299999</v>
      </c>
      <c r="BH842" s="102">
        <v>2592607063.6500001</v>
      </c>
      <c r="BI842" s="102">
        <v>2175786861.6799998</v>
      </c>
      <c r="BJ842" s="102">
        <v>2475106208.1300001</v>
      </c>
      <c r="BK842" s="102">
        <v>2495274583.77</v>
      </c>
      <c r="BL842" s="102">
        <v>2568044833.6599998</v>
      </c>
      <c r="BM842" s="102">
        <v>2621946538.3299999</v>
      </c>
      <c r="BN842" s="102">
        <v>2724497585.0100002</v>
      </c>
      <c r="BO842" s="102">
        <v>2553326168</v>
      </c>
      <c r="BP842" s="102">
        <v>2585997782.3299999</v>
      </c>
      <c r="BQ842" s="102"/>
      <c r="BR842" s="102"/>
      <c r="BS842" s="102"/>
      <c r="BT842" s="102"/>
      <c r="BU842" s="154">
        <v>0.69499999999999995</v>
      </c>
      <c r="BV842" s="143">
        <f t="shared" ref="BV842:CG842" si="198">-BV598*$BU$842</f>
        <v>1854332659.4699998</v>
      </c>
      <c r="BW842" s="143">
        <f t="shared" si="198"/>
        <v>1951229615.7649999</v>
      </c>
      <c r="BX842" s="143">
        <f t="shared" si="198"/>
        <v>2091422707.9259803</v>
      </c>
      <c r="BY842" s="143">
        <f t="shared" si="198"/>
        <v>2239659461.4155121</v>
      </c>
      <c r="BZ842" s="143">
        <f t="shared" si="198"/>
        <v>3308571447.6547952</v>
      </c>
      <c r="CA842" s="143">
        <f t="shared" si="198"/>
        <v>2121528822.9128804</v>
      </c>
      <c r="CB842" s="143">
        <f t="shared" si="198"/>
        <v>2432976102.6345692</v>
      </c>
      <c r="CC842" s="143">
        <f t="shared" si="198"/>
        <v>1902107225.5743983</v>
      </c>
      <c r="CD842" s="143">
        <f t="shared" si="198"/>
        <v>2205877446.9600959</v>
      </c>
      <c r="CE842" s="143">
        <f t="shared" si="198"/>
        <v>1867697799.1226144</v>
      </c>
      <c r="CF842" s="143">
        <f t="shared" si="198"/>
        <v>2009127237.1648562</v>
      </c>
      <c r="CG842" s="143">
        <f t="shared" si="198"/>
        <v>2109131257.3460786</v>
      </c>
    </row>
    <row r="843" spans="1:85" hidden="1" outlineLevel="2" x14ac:dyDescent="0.25">
      <c r="A843" s="103" t="s">
        <v>1760</v>
      </c>
      <c r="B843" s="103">
        <f t="shared" si="182"/>
        <v>4</v>
      </c>
      <c r="C843" s="103" t="s">
        <v>1432</v>
      </c>
      <c r="D843" s="103" t="s">
        <v>1433</v>
      </c>
      <c r="E843" s="104">
        <f t="shared" si="172"/>
        <v>15799392191.419998</v>
      </c>
      <c r="F843" s="104">
        <f t="shared" si="173"/>
        <v>19433679822</v>
      </c>
      <c r="G843" s="104">
        <f t="shared" si="174"/>
        <v>20373604103</v>
      </c>
      <c r="H843" s="122">
        <f t="shared" si="175"/>
        <v>23664386522.950005</v>
      </c>
      <c r="I843" s="104">
        <f t="shared" si="165"/>
        <v>15037252850.640001</v>
      </c>
      <c r="J843" s="104">
        <f t="shared" si="166"/>
        <v>18673537587.91</v>
      </c>
      <c r="K843" s="104">
        <f t="shared" si="176"/>
        <v>1858566547.4160001</v>
      </c>
      <c r="L843" s="146">
        <f t="shared" si="167"/>
        <v>-0.92146145239752819</v>
      </c>
      <c r="M843" s="104">
        <v>1021581660.2</v>
      </c>
      <c r="N843" s="104">
        <v>1191068779.6099999</v>
      </c>
      <c r="O843" s="104">
        <v>1259075308.6600001</v>
      </c>
      <c r="P843" s="104">
        <v>1255870200.1900001</v>
      </c>
      <c r="Q843" s="104">
        <v>1278941507.51</v>
      </c>
      <c r="R843" s="104">
        <v>1294008448.6300001</v>
      </c>
      <c r="S843" s="104">
        <v>1311963296.25</v>
      </c>
      <c r="T843" s="104">
        <v>1352219701.8099999</v>
      </c>
      <c r="U843" s="104">
        <v>1480654127.26</v>
      </c>
      <c r="V843" s="104">
        <v>1485713034.6400001</v>
      </c>
      <c r="W843" s="104">
        <v>1485046162.95</v>
      </c>
      <c r="X843" s="104">
        <v>1383249963.71</v>
      </c>
      <c r="Y843" s="104">
        <v>1259592538</v>
      </c>
      <c r="Z843" s="104">
        <v>1506177581</v>
      </c>
      <c r="AA843" s="104">
        <v>1536382849</v>
      </c>
      <c r="AB843" s="104">
        <v>1532668769</v>
      </c>
      <c r="AC843" s="104">
        <v>1560820742</v>
      </c>
      <c r="AD843" s="104">
        <v>1613810002</v>
      </c>
      <c r="AE843" s="104">
        <v>1675567556</v>
      </c>
      <c r="AF843" s="104">
        <v>1724698943</v>
      </c>
      <c r="AG843" s="104">
        <v>1749080030</v>
      </c>
      <c r="AH843" s="104">
        <v>1724114731</v>
      </c>
      <c r="AI843" s="104">
        <v>1773832809</v>
      </c>
      <c r="AJ843" s="104">
        <v>1776933272</v>
      </c>
      <c r="AK843" s="104">
        <v>1555868427</v>
      </c>
      <c r="AL843" s="104">
        <v>1823351126</v>
      </c>
      <c r="AM843" s="104">
        <v>1733423267</v>
      </c>
      <c r="AN843" s="104">
        <v>1765437254</v>
      </c>
      <c r="AO843" s="104">
        <v>1727619303</v>
      </c>
      <c r="AP843" s="104">
        <v>1728380792</v>
      </c>
      <c r="AQ843" s="104">
        <v>1731496985</v>
      </c>
      <c r="AR843" s="104">
        <v>1698516522</v>
      </c>
      <c r="AS843" s="104">
        <v>1680428675</v>
      </c>
      <c r="AT843" s="104">
        <v>1639300711</v>
      </c>
      <c r="AU843" s="104">
        <v>1638551155</v>
      </c>
      <c r="AV843" s="104">
        <v>1651229886</v>
      </c>
      <c r="AW843" s="104">
        <v>1514854385.3299999</v>
      </c>
      <c r="AX843" s="104">
        <v>1842817831.6700001</v>
      </c>
      <c r="AY843" s="104">
        <v>1741462370</v>
      </c>
      <c r="AZ843" s="104">
        <v>1760417111</v>
      </c>
      <c r="BA843" s="104">
        <v>1838610823</v>
      </c>
      <c r="BB843" s="104">
        <v>1958916045.3399999</v>
      </c>
      <c r="BC843" s="104">
        <v>2355172867.29</v>
      </c>
      <c r="BD843" s="104">
        <v>2025001417.01</v>
      </c>
      <c r="BE843" s="104">
        <v>2029608441.6700001</v>
      </c>
      <c r="BF843" s="104">
        <v>2221190814.6599998</v>
      </c>
      <c r="BG843" s="104">
        <v>2075735399.3299999</v>
      </c>
      <c r="BH843" s="104">
        <v>2300599016.6500001</v>
      </c>
      <c r="BI843" s="104">
        <v>2038586539.6800001</v>
      </c>
      <c r="BJ843" s="104">
        <v>2336286896.1300001</v>
      </c>
      <c r="BK843" s="104">
        <v>2296220884.77</v>
      </c>
      <c r="BL843" s="104">
        <v>2403578723.6599998</v>
      </c>
      <c r="BM843" s="104">
        <v>2428591263.3299999</v>
      </c>
      <c r="BN843" s="104">
        <v>2441189220.0100002</v>
      </c>
      <c r="BO843" s="104">
        <v>2360355214</v>
      </c>
      <c r="BP843" s="104">
        <v>2368728846.3299999</v>
      </c>
      <c r="BQ843" s="104"/>
      <c r="BR843" s="104"/>
      <c r="BS843" s="104"/>
      <c r="BT843" s="104"/>
      <c r="BU843" s="154"/>
      <c r="BV843" s="144">
        <f>[1]Consolidado!BT33</f>
        <v>162655727.368</v>
      </c>
      <c r="BW843" s="144">
        <f>[1]Consolidado!BU33</f>
        <v>162655727.368</v>
      </c>
      <c r="BX843" s="144">
        <f>[1]Consolidado!BV33</f>
        <v>162655727.368</v>
      </c>
      <c r="BY843" s="144">
        <f>[1]Consolidado!BW33</f>
        <v>152288818.368</v>
      </c>
      <c r="BZ843" s="144">
        <f>[1]Consolidado!BX33</f>
        <v>152288818.368</v>
      </c>
      <c r="CA843" s="144">
        <f>[1]Consolidado!BY33</f>
        <v>152288818.368</v>
      </c>
      <c r="CB843" s="144">
        <f>[1]Consolidado!BZ33</f>
        <v>152288818.368</v>
      </c>
      <c r="CC843" s="144">
        <f>[1]Consolidado!CA33</f>
        <v>152288818.368</v>
      </c>
      <c r="CD843" s="144">
        <f>[1]Consolidado!CB33</f>
        <v>152288818.368</v>
      </c>
      <c r="CE843" s="144">
        <f>[1]Consolidado!CC33</f>
        <v>152288818.368</v>
      </c>
      <c r="CF843" s="144">
        <f>[1]Consolidado!CD33</f>
        <v>152288818.368</v>
      </c>
      <c r="CG843" s="144">
        <f>[1]Consolidado!CE33</f>
        <v>152288818.368</v>
      </c>
    </row>
    <row r="844" spans="1:85" hidden="1" outlineLevel="3" x14ac:dyDescent="0.25">
      <c r="A844" s="105" t="s">
        <v>1760</v>
      </c>
      <c r="B844" s="105">
        <f t="shared" si="182"/>
        <v>6</v>
      </c>
      <c r="C844" s="105" t="s">
        <v>1434</v>
      </c>
      <c r="D844" s="105" t="s">
        <v>1114</v>
      </c>
      <c r="E844" s="26">
        <f t="shared" si="172"/>
        <v>185850000</v>
      </c>
      <c r="F844" s="26">
        <f t="shared" si="173"/>
        <v>496471383</v>
      </c>
      <c r="G844" s="26">
        <f t="shared" si="174"/>
        <v>723671848</v>
      </c>
      <c r="H844" s="26">
        <f t="shared" si="175"/>
        <v>636972289</v>
      </c>
      <c r="I844" s="26">
        <f t="shared" si="165"/>
        <v>386566289</v>
      </c>
      <c r="J844" s="26">
        <f t="shared" si="166"/>
        <v>553135456</v>
      </c>
      <c r="K844" s="26">
        <f t="shared" si="176"/>
        <v>0</v>
      </c>
      <c r="L844" s="146">
        <f t="shared" si="167"/>
        <v>-1</v>
      </c>
      <c r="M844" s="26">
        <v>10500000</v>
      </c>
      <c r="N844" s="26">
        <v>10500000</v>
      </c>
      <c r="O844" s="26">
        <v>10500000</v>
      </c>
      <c r="P844" s="26">
        <v>10500000</v>
      </c>
      <c r="Q844" s="26">
        <v>10500000</v>
      </c>
      <c r="R844" s="26">
        <v>19500000</v>
      </c>
      <c r="S844" s="26">
        <v>19500000</v>
      </c>
      <c r="T844" s="26">
        <v>19500000</v>
      </c>
      <c r="U844" s="26">
        <v>19500000</v>
      </c>
      <c r="V844" s="26">
        <v>19500000</v>
      </c>
      <c r="W844" s="26">
        <v>19500000</v>
      </c>
      <c r="X844" s="26">
        <v>16350000</v>
      </c>
      <c r="Y844" s="26">
        <v>23926140</v>
      </c>
      <c r="Z844" s="26">
        <v>28745150</v>
      </c>
      <c r="AA844" s="26">
        <v>28745150</v>
      </c>
      <c r="AB844" s="26">
        <v>28745150</v>
      </c>
      <c r="AC844" s="26">
        <v>28745150</v>
      </c>
      <c r="AD844" s="26">
        <v>43745150</v>
      </c>
      <c r="AE844" s="26">
        <v>36051860</v>
      </c>
      <c r="AF844" s="26">
        <v>45051860</v>
      </c>
      <c r="AG844" s="26">
        <v>54251860</v>
      </c>
      <c r="AH844" s="26">
        <v>52626859</v>
      </c>
      <c r="AI844" s="26">
        <v>65001860</v>
      </c>
      <c r="AJ844" s="26">
        <v>60835194</v>
      </c>
      <c r="AK844" s="26">
        <v>57051746</v>
      </c>
      <c r="AL844" s="26">
        <v>67848413</v>
      </c>
      <c r="AM844" s="26">
        <v>65839331</v>
      </c>
      <c r="AN844" s="26">
        <v>68277998</v>
      </c>
      <c r="AO844" s="26">
        <v>68277998</v>
      </c>
      <c r="AP844" s="26">
        <v>67338748</v>
      </c>
      <c r="AQ844" s="26">
        <v>65962998</v>
      </c>
      <c r="AR844" s="26">
        <v>64746998</v>
      </c>
      <c r="AS844" s="26">
        <v>58311331</v>
      </c>
      <c r="AT844" s="26">
        <v>48044290</v>
      </c>
      <c r="AU844" s="26">
        <v>48044290</v>
      </c>
      <c r="AV844" s="26">
        <v>43927707</v>
      </c>
      <c r="AW844" s="26">
        <v>44579290</v>
      </c>
      <c r="AX844" s="26">
        <v>50950000</v>
      </c>
      <c r="AY844" s="26">
        <v>50950000</v>
      </c>
      <c r="AZ844" s="26">
        <v>47137333</v>
      </c>
      <c r="BA844" s="26">
        <v>50950000</v>
      </c>
      <c r="BB844" s="26">
        <v>49287333</v>
      </c>
      <c r="BC844" s="26">
        <v>41762333</v>
      </c>
      <c r="BD844" s="26">
        <v>50950000</v>
      </c>
      <c r="BE844" s="26">
        <v>59950000</v>
      </c>
      <c r="BF844" s="26">
        <v>65926000</v>
      </c>
      <c r="BG844" s="26">
        <v>59610000</v>
      </c>
      <c r="BH844" s="26">
        <v>64920000</v>
      </c>
      <c r="BI844" s="26">
        <v>60997000</v>
      </c>
      <c r="BJ844" s="26">
        <v>72426152</v>
      </c>
      <c r="BK844" s="26">
        <v>65016018</v>
      </c>
      <c r="BL844" s="26">
        <v>70016015</v>
      </c>
      <c r="BM844" s="26">
        <v>72426150</v>
      </c>
      <c r="BN844" s="26">
        <v>72426150</v>
      </c>
      <c r="BO844" s="26">
        <v>71759483</v>
      </c>
      <c r="BP844" s="26">
        <v>68068488</v>
      </c>
      <c r="BQ844" s="26"/>
      <c r="BR844" s="26"/>
      <c r="BS844" s="26"/>
      <c r="BT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</row>
    <row r="845" spans="1:85" hidden="1" outlineLevel="3" x14ac:dyDescent="0.25">
      <c r="A845" s="105" t="s">
        <v>1760</v>
      </c>
      <c r="B845" s="105">
        <f t="shared" si="182"/>
        <v>6</v>
      </c>
      <c r="C845" s="105" t="s">
        <v>1435</v>
      </c>
      <c r="D845" s="105" t="s">
        <v>1116</v>
      </c>
      <c r="E845" s="26">
        <f t="shared" si="172"/>
        <v>7697431604</v>
      </c>
      <c r="F845" s="26">
        <f t="shared" si="173"/>
        <v>9344383587</v>
      </c>
      <c r="G845" s="26">
        <f t="shared" si="174"/>
        <v>9968118807</v>
      </c>
      <c r="H845" s="26">
        <f t="shared" si="175"/>
        <v>12162526543</v>
      </c>
      <c r="I845" s="26">
        <f t="shared" si="165"/>
        <v>7674481413</v>
      </c>
      <c r="J845" s="26">
        <f t="shared" si="166"/>
        <v>10322033403</v>
      </c>
      <c r="K845" s="26">
        <f t="shared" si="176"/>
        <v>0</v>
      </c>
      <c r="L845" s="146">
        <f t="shared" si="167"/>
        <v>-1</v>
      </c>
      <c r="M845" s="26">
        <v>489306425</v>
      </c>
      <c r="N845" s="26">
        <v>598194760</v>
      </c>
      <c r="O845" s="26">
        <v>622402205</v>
      </c>
      <c r="P845" s="26">
        <v>624984031</v>
      </c>
      <c r="Q845" s="26">
        <v>640281614</v>
      </c>
      <c r="R845" s="26">
        <v>632616378</v>
      </c>
      <c r="S845" s="26">
        <v>635375542</v>
      </c>
      <c r="T845" s="26">
        <v>668406753</v>
      </c>
      <c r="U845" s="26">
        <v>713683133</v>
      </c>
      <c r="V845" s="26">
        <v>714573749</v>
      </c>
      <c r="W845" s="26">
        <v>730495432</v>
      </c>
      <c r="X845" s="26">
        <v>627111582</v>
      </c>
      <c r="Y845" s="26">
        <v>585212093</v>
      </c>
      <c r="Z845" s="26">
        <v>743531444</v>
      </c>
      <c r="AA845" s="26">
        <v>746899329</v>
      </c>
      <c r="AB845" s="26">
        <v>749914006</v>
      </c>
      <c r="AC845" s="26">
        <v>764825178</v>
      </c>
      <c r="AD845" s="26">
        <v>791167239</v>
      </c>
      <c r="AE845" s="26">
        <v>815673693</v>
      </c>
      <c r="AF845" s="26">
        <v>836676558</v>
      </c>
      <c r="AG845" s="26">
        <v>843676702</v>
      </c>
      <c r="AH845" s="26">
        <v>843947001</v>
      </c>
      <c r="AI845" s="26">
        <v>854556472</v>
      </c>
      <c r="AJ845" s="26">
        <v>768303872</v>
      </c>
      <c r="AK845" s="26">
        <v>691813578</v>
      </c>
      <c r="AL845" s="26">
        <v>881388864</v>
      </c>
      <c r="AM845" s="26">
        <v>841607193</v>
      </c>
      <c r="AN845" s="26">
        <v>846760863</v>
      </c>
      <c r="AO845" s="26">
        <v>846118063</v>
      </c>
      <c r="AP845" s="26">
        <v>845494609</v>
      </c>
      <c r="AQ845" s="26">
        <v>837819758</v>
      </c>
      <c r="AR845" s="26">
        <v>836131037</v>
      </c>
      <c r="AS845" s="26">
        <v>834321556</v>
      </c>
      <c r="AT845" s="26">
        <v>861390894</v>
      </c>
      <c r="AU845" s="26">
        <v>846383180</v>
      </c>
      <c r="AV845" s="26">
        <v>798889212</v>
      </c>
      <c r="AW845" s="26">
        <v>737760362</v>
      </c>
      <c r="AX845" s="26">
        <v>925688503</v>
      </c>
      <c r="AY845" s="26">
        <v>929186653</v>
      </c>
      <c r="AZ845" s="26">
        <v>938925181</v>
      </c>
      <c r="BA845" s="26">
        <v>982609370</v>
      </c>
      <c r="BB845" s="26">
        <v>1030403986</v>
      </c>
      <c r="BC845" s="26">
        <v>1037322101</v>
      </c>
      <c r="BD845" s="26">
        <v>1092585257</v>
      </c>
      <c r="BE845" s="26">
        <v>1112122000</v>
      </c>
      <c r="BF845" s="26">
        <v>1133387267</v>
      </c>
      <c r="BG845" s="26">
        <v>1141567300</v>
      </c>
      <c r="BH845" s="26">
        <v>1100968563</v>
      </c>
      <c r="BI845" s="26">
        <v>1092805630</v>
      </c>
      <c r="BJ845" s="26">
        <v>1295932088</v>
      </c>
      <c r="BK845" s="26">
        <v>1277256962</v>
      </c>
      <c r="BL845" s="26">
        <v>1318554172</v>
      </c>
      <c r="BM845" s="26">
        <v>1361533692</v>
      </c>
      <c r="BN845" s="26">
        <v>1344622698</v>
      </c>
      <c r="BO845" s="26">
        <v>1304427319</v>
      </c>
      <c r="BP845" s="26">
        <v>1326900842</v>
      </c>
      <c r="BQ845" s="26"/>
      <c r="BR845" s="26"/>
      <c r="BS845" s="26"/>
      <c r="BT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</row>
    <row r="846" spans="1:85" hidden="1" outlineLevel="3" x14ac:dyDescent="0.25">
      <c r="A846" s="105" t="s">
        <v>1760</v>
      </c>
      <c r="B846" s="105">
        <f t="shared" si="182"/>
        <v>6</v>
      </c>
      <c r="C846" s="105" t="s">
        <v>1436</v>
      </c>
      <c r="D846" s="105" t="s">
        <v>1118</v>
      </c>
      <c r="E846" s="26">
        <f t="shared" si="172"/>
        <v>78108799</v>
      </c>
      <c r="F846" s="26">
        <f t="shared" si="173"/>
        <v>91117753</v>
      </c>
      <c r="G846" s="26">
        <f t="shared" si="174"/>
        <v>114415060</v>
      </c>
      <c r="H846" s="26">
        <f t="shared" si="175"/>
        <v>142059712</v>
      </c>
      <c r="I846" s="26">
        <f t="shared" si="165"/>
        <v>96653231</v>
      </c>
      <c r="J846" s="26">
        <f t="shared" si="166"/>
        <v>97115598.799999997</v>
      </c>
      <c r="K846" s="26">
        <f t="shared" si="176"/>
        <v>0</v>
      </c>
      <c r="L846" s="146">
        <f t="shared" ref="L846:L911" si="199">(K846-H846)/H846</f>
        <v>-1</v>
      </c>
      <c r="M846" s="26">
        <v>4116933</v>
      </c>
      <c r="N846" s="26">
        <v>4383867</v>
      </c>
      <c r="O846" s="26">
        <v>5102530</v>
      </c>
      <c r="P846" s="26">
        <v>6118934</v>
      </c>
      <c r="Q846" s="26">
        <v>5585067</v>
      </c>
      <c r="R846" s="26">
        <v>6160000</v>
      </c>
      <c r="S846" s="26">
        <v>6652800</v>
      </c>
      <c r="T846" s="26">
        <v>7658933</v>
      </c>
      <c r="U846" s="26">
        <v>9948402</v>
      </c>
      <c r="V846" s="26">
        <v>6981333</v>
      </c>
      <c r="W846" s="26">
        <v>8233867</v>
      </c>
      <c r="X846" s="26">
        <v>7166133</v>
      </c>
      <c r="Y846" s="26">
        <v>8806117</v>
      </c>
      <c r="Z846" s="26">
        <v>9733551</v>
      </c>
      <c r="AA846" s="26">
        <v>10496462</v>
      </c>
      <c r="AB846" s="26">
        <v>7983497</v>
      </c>
      <c r="AC846" s="26">
        <v>7930448</v>
      </c>
      <c r="AD846" s="26">
        <v>8569855</v>
      </c>
      <c r="AE846" s="26">
        <v>7968462</v>
      </c>
      <c r="AF846" s="26">
        <v>6443500</v>
      </c>
      <c r="AG846" s="26">
        <v>6228717</v>
      </c>
      <c r="AH846" s="26">
        <v>5358844</v>
      </c>
      <c r="AI846" s="26">
        <v>5326627</v>
      </c>
      <c r="AJ846" s="26">
        <v>6271673</v>
      </c>
      <c r="AK846" s="26">
        <v>9675353</v>
      </c>
      <c r="AL846" s="26">
        <v>8158551</v>
      </c>
      <c r="AM846" s="26">
        <v>9445533</v>
      </c>
      <c r="AN846" s="26">
        <v>10318844</v>
      </c>
      <c r="AO846" s="26">
        <v>10364807</v>
      </c>
      <c r="AP846" s="26">
        <v>9468515</v>
      </c>
      <c r="AQ846" s="26">
        <v>9192733</v>
      </c>
      <c r="AR846" s="26">
        <v>10433753</v>
      </c>
      <c r="AS846" s="26">
        <v>8733096</v>
      </c>
      <c r="AT846" s="26">
        <v>9284661</v>
      </c>
      <c r="AU846" s="26">
        <v>9514480</v>
      </c>
      <c r="AV846" s="26">
        <v>9824734</v>
      </c>
      <c r="AW846" s="26">
        <v>11754295</v>
      </c>
      <c r="AX846" s="26">
        <v>11385433</v>
      </c>
      <c r="AY846" s="26">
        <v>12295283</v>
      </c>
      <c r="AZ846" s="26">
        <v>11188708</v>
      </c>
      <c r="BA846" s="26">
        <v>12369057</v>
      </c>
      <c r="BB846" s="26">
        <v>13426450</v>
      </c>
      <c r="BC846" s="26">
        <v>11692816</v>
      </c>
      <c r="BD846" s="26">
        <v>12541189</v>
      </c>
      <c r="BE846" s="26">
        <v>12098559</v>
      </c>
      <c r="BF846" s="26">
        <v>12098559</v>
      </c>
      <c r="BG846" s="26">
        <v>9860817</v>
      </c>
      <c r="BH846" s="26">
        <v>11348546</v>
      </c>
      <c r="BI846" s="26">
        <v>12207616</v>
      </c>
      <c r="BJ846" s="26">
        <v>9088449.8000000007</v>
      </c>
      <c r="BK846" s="26">
        <v>11536341</v>
      </c>
      <c r="BL846" s="26">
        <v>13255073</v>
      </c>
      <c r="BM846" s="26">
        <v>12864450</v>
      </c>
      <c r="BN846" s="26">
        <v>11705608</v>
      </c>
      <c r="BO846" s="26">
        <v>12408726</v>
      </c>
      <c r="BP846" s="26">
        <v>14049335</v>
      </c>
      <c r="BQ846" s="26"/>
      <c r="BR846" s="26"/>
      <c r="BS846" s="26"/>
      <c r="BT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</row>
    <row r="847" spans="1:85" hidden="1" outlineLevel="3" x14ac:dyDescent="0.25">
      <c r="A847" s="105" t="s">
        <v>1760</v>
      </c>
      <c r="B847" s="105">
        <f t="shared" si="182"/>
        <v>6</v>
      </c>
      <c r="C847" s="105" t="s">
        <v>1437</v>
      </c>
      <c r="D847" s="105" t="s">
        <v>1120</v>
      </c>
      <c r="E847" s="26">
        <f t="shared" si="172"/>
        <v>82523166</v>
      </c>
      <c r="F847" s="26">
        <f t="shared" si="173"/>
        <v>85147738</v>
      </c>
      <c r="G847" s="26">
        <f t="shared" si="174"/>
        <v>189228619</v>
      </c>
      <c r="H847" s="26">
        <f t="shared" si="175"/>
        <v>254233312</v>
      </c>
      <c r="I847" s="26">
        <f t="shared" si="165"/>
        <v>161218629</v>
      </c>
      <c r="J847" s="26">
        <f t="shared" si="166"/>
        <v>279202996</v>
      </c>
      <c r="K847" s="26">
        <f t="shared" si="176"/>
        <v>0</v>
      </c>
      <c r="L847" s="146">
        <f t="shared" si="199"/>
        <v>-1</v>
      </c>
      <c r="M847" s="26">
        <v>7010868</v>
      </c>
      <c r="N847" s="26">
        <v>6791265</v>
      </c>
      <c r="O847" s="26">
        <v>6917656</v>
      </c>
      <c r="P847" s="26">
        <v>6540904</v>
      </c>
      <c r="Q847" s="26">
        <v>6634205</v>
      </c>
      <c r="R847" s="26">
        <v>4919560</v>
      </c>
      <c r="S847" s="26">
        <v>9858373</v>
      </c>
      <c r="T847" s="26">
        <v>6205036</v>
      </c>
      <c r="U847" s="26">
        <v>7316546</v>
      </c>
      <c r="V847" s="26">
        <v>7272005</v>
      </c>
      <c r="W847" s="26">
        <v>7839127</v>
      </c>
      <c r="X847" s="26">
        <v>5217621</v>
      </c>
      <c r="Y847" s="26">
        <v>3641012</v>
      </c>
      <c r="Z847" s="26">
        <v>3739469</v>
      </c>
      <c r="AA847" s="26">
        <v>3564495</v>
      </c>
      <c r="AB847" s="26">
        <v>3430624</v>
      </c>
      <c r="AC847" s="26">
        <v>3665265</v>
      </c>
      <c r="AD847" s="26">
        <v>3652897</v>
      </c>
      <c r="AE847" s="26">
        <v>8858017</v>
      </c>
      <c r="AF847" s="26">
        <v>8696693</v>
      </c>
      <c r="AG847" s="26">
        <v>9524623</v>
      </c>
      <c r="AH847" s="26">
        <v>9443219</v>
      </c>
      <c r="AI847" s="26">
        <v>16060002</v>
      </c>
      <c r="AJ847" s="26">
        <v>10871422</v>
      </c>
      <c r="AK847" s="26">
        <v>13212890</v>
      </c>
      <c r="AL847" s="26">
        <v>13880789</v>
      </c>
      <c r="AM847" s="26">
        <v>11192392</v>
      </c>
      <c r="AN847" s="26">
        <v>14544132</v>
      </c>
      <c r="AO847" s="26">
        <v>15105445</v>
      </c>
      <c r="AP847" s="26">
        <v>17171822</v>
      </c>
      <c r="AQ847" s="26">
        <v>16454896</v>
      </c>
      <c r="AR847" s="26">
        <v>18139028</v>
      </c>
      <c r="AS847" s="26">
        <v>15782919</v>
      </c>
      <c r="AT847" s="26">
        <v>17008133</v>
      </c>
      <c r="AU847" s="26">
        <v>18626063</v>
      </c>
      <c r="AV847" s="26">
        <v>18110110</v>
      </c>
      <c r="AW847" s="26">
        <v>12623436</v>
      </c>
      <c r="AX847" s="26">
        <v>16958065</v>
      </c>
      <c r="AY847" s="26">
        <v>16854869</v>
      </c>
      <c r="AZ847" s="26">
        <v>19000175</v>
      </c>
      <c r="BA847" s="26">
        <v>19113333</v>
      </c>
      <c r="BB847" s="26">
        <v>22226562</v>
      </c>
      <c r="BC847" s="26">
        <v>25703755</v>
      </c>
      <c r="BD847" s="26">
        <v>28738434</v>
      </c>
      <c r="BE847" s="26">
        <v>24011760</v>
      </c>
      <c r="BF847" s="26">
        <v>23862803</v>
      </c>
      <c r="BG847" s="26">
        <v>24696138</v>
      </c>
      <c r="BH847" s="26">
        <v>20443982</v>
      </c>
      <c r="BI847" s="26">
        <v>25440629</v>
      </c>
      <c r="BJ847" s="26">
        <v>29307308</v>
      </c>
      <c r="BK847" s="26">
        <v>35336672</v>
      </c>
      <c r="BL847" s="26">
        <v>40951897</v>
      </c>
      <c r="BM847" s="26">
        <v>40641954</v>
      </c>
      <c r="BN847" s="26">
        <v>40298650</v>
      </c>
      <c r="BO847" s="26">
        <v>34172711</v>
      </c>
      <c r="BP847" s="26">
        <v>33053175</v>
      </c>
      <c r="BQ847" s="26"/>
      <c r="BR847" s="26"/>
      <c r="BS847" s="26"/>
      <c r="BT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</row>
    <row r="848" spans="1:85" hidden="1" outlineLevel="3" x14ac:dyDescent="0.25">
      <c r="A848" s="105" t="s">
        <v>1760</v>
      </c>
      <c r="B848" s="105">
        <f t="shared" si="182"/>
        <v>6</v>
      </c>
      <c r="C848" s="105" t="s">
        <v>1438</v>
      </c>
      <c r="D848" s="105" t="s">
        <v>1122</v>
      </c>
      <c r="E848" s="26">
        <f t="shared" si="172"/>
        <v>62701096</v>
      </c>
      <c r="F848" s="26">
        <f t="shared" si="173"/>
        <v>113571129</v>
      </c>
      <c r="G848" s="26">
        <f t="shared" si="174"/>
        <v>112179869</v>
      </c>
      <c r="H848" s="26">
        <f t="shared" si="175"/>
        <v>138532656</v>
      </c>
      <c r="I848" s="26">
        <f t="shared" si="165"/>
        <v>61134985</v>
      </c>
      <c r="J848" s="26">
        <f t="shared" si="166"/>
        <v>26922937</v>
      </c>
      <c r="K848" s="26">
        <f t="shared" si="176"/>
        <v>0</v>
      </c>
      <c r="L848" s="146">
        <f t="shared" si="199"/>
        <v>-1</v>
      </c>
      <c r="M848" s="26">
        <v>2606180</v>
      </c>
      <c r="N848" s="26">
        <v>7854900</v>
      </c>
      <c r="O848" s="26">
        <v>4118531</v>
      </c>
      <c r="P848" s="26">
        <v>6998813</v>
      </c>
      <c r="Q848" s="26">
        <v>4087594</v>
      </c>
      <c r="R848" s="26">
        <v>6113432</v>
      </c>
      <c r="S848" s="26">
        <v>4067306</v>
      </c>
      <c r="T848" s="26">
        <v>3400049</v>
      </c>
      <c r="U848" s="26">
        <v>2903288</v>
      </c>
      <c r="V848" s="26">
        <v>4850908</v>
      </c>
      <c r="W848" s="26">
        <v>4347056</v>
      </c>
      <c r="X848" s="26">
        <v>11353039</v>
      </c>
      <c r="Y848" s="26">
        <v>12929954</v>
      </c>
      <c r="Z848" s="26">
        <v>9183294</v>
      </c>
      <c r="AA848" s="26">
        <v>12609200</v>
      </c>
      <c r="AB848" s="26">
        <v>14139223</v>
      </c>
      <c r="AC848" s="26">
        <v>13771021</v>
      </c>
      <c r="AD848" s="26">
        <v>5453034</v>
      </c>
      <c r="AE848" s="26">
        <v>7341186</v>
      </c>
      <c r="AF848" s="26">
        <v>5941336</v>
      </c>
      <c r="AG848" s="26">
        <v>5459677</v>
      </c>
      <c r="AH848" s="26">
        <v>5218563</v>
      </c>
      <c r="AI848" s="26">
        <v>9008463</v>
      </c>
      <c r="AJ848" s="26">
        <v>12516178</v>
      </c>
      <c r="AK848" s="26">
        <v>15607384</v>
      </c>
      <c r="AL848" s="26">
        <v>15372633</v>
      </c>
      <c r="AM848" s="26">
        <v>14723487</v>
      </c>
      <c r="AN848" s="26">
        <v>16123269</v>
      </c>
      <c r="AO848" s="26">
        <v>7430081</v>
      </c>
      <c r="AP848" s="26">
        <v>5926184</v>
      </c>
      <c r="AQ848" s="26">
        <v>4856447</v>
      </c>
      <c r="AR848" s="26">
        <v>4200085</v>
      </c>
      <c r="AS848" s="26">
        <v>9250262</v>
      </c>
      <c r="AT848" s="26">
        <v>2582148</v>
      </c>
      <c r="AU848" s="26">
        <v>14640237</v>
      </c>
      <c r="AV848" s="26">
        <v>1467652</v>
      </c>
      <c r="AW848" s="26">
        <v>3193681</v>
      </c>
      <c r="AX848" s="26">
        <v>770900</v>
      </c>
      <c r="AY848" s="26">
        <v>5084342</v>
      </c>
      <c r="AZ848" s="26">
        <v>8522956</v>
      </c>
      <c r="BA848" s="26">
        <v>8221363</v>
      </c>
      <c r="BB848" s="26">
        <v>9089092</v>
      </c>
      <c r="BC848" s="26">
        <v>10900665</v>
      </c>
      <c r="BD848" s="26">
        <v>15351986</v>
      </c>
      <c r="BE848" s="26">
        <v>16047090</v>
      </c>
      <c r="BF848" s="26">
        <v>21210994</v>
      </c>
      <c r="BG848" s="26">
        <v>22640037</v>
      </c>
      <c r="BH848" s="26">
        <v>17499550</v>
      </c>
      <c r="BI848" s="26">
        <v>10339398</v>
      </c>
      <c r="BJ848" s="26">
        <v>6178795</v>
      </c>
      <c r="BK848" s="26">
        <v>4203601</v>
      </c>
      <c r="BL848" s="26">
        <v>2690580</v>
      </c>
      <c r="BM848" s="26">
        <v>2454542</v>
      </c>
      <c r="BN848" s="26">
        <v>1056021</v>
      </c>
      <c r="BO848" s="26">
        <v>0</v>
      </c>
      <c r="BP848" s="26">
        <v>0</v>
      </c>
      <c r="BQ848" s="26"/>
      <c r="BR848" s="26"/>
      <c r="BS848" s="26"/>
      <c r="BT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</row>
    <row r="849" spans="1:85" hidden="1" outlineLevel="3" x14ac:dyDescent="0.25">
      <c r="A849" s="105" t="s">
        <v>1760</v>
      </c>
      <c r="B849" s="105">
        <f t="shared" si="182"/>
        <v>6</v>
      </c>
      <c r="C849" s="105" t="s">
        <v>1439</v>
      </c>
      <c r="D849" s="105" t="s">
        <v>1440</v>
      </c>
      <c r="E849" s="26">
        <f t="shared" si="172"/>
        <v>18050200</v>
      </c>
      <c r="F849" s="26">
        <f t="shared" si="173"/>
        <v>21247869</v>
      </c>
      <c r="G849" s="26">
        <f t="shared" si="174"/>
        <v>17891720</v>
      </c>
      <c r="H849" s="26">
        <f t="shared" si="175"/>
        <v>23018691</v>
      </c>
      <c r="I849" s="26">
        <f t="shared" ref="I849:I912" si="200">SUM(AW849:BD849)</f>
        <v>15677432</v>
      </c>
      <c r="J849" s="26">
        <f t="shared" ref="J849:J912" si="201">SUM(BI849:BP849)</f>
        <v>19424067</v>
      </c>
      <c r="K849" s="26">
        <f t="shared" si="176"/>
        <v>0</v>
      </c>
      <c r="L849" s="146">
        <f t="shared" si="199"/>
        <v>-1</v>
      </c>
      <c r="M849" s="26">
        <v>1175800</v>
      </c>
      <c r="N849" s="26">
        <v>1576800</v>
      </c>
      <c r="O849" s="26">
        <v>1610400</v>
      </c>
      <c r="P849" s="26">
        <v>1742400</v>
      </c>
      <c r="Q849" s="26">
        <v>1612800</v>
      </c>
      <c r="R849" s="26">
        <v>1497600</v>
      </c>
      <c r="S849" s="26">
        <v>878400</v>
      </c>
      <c r="T849" s="26">
        <v>1593600</v>
      </c>
      <c r="U849" s="26">
        <v>1363200</v>
      </c>
      <c r="V849" s="26">
        <v>1480800</v>
      </c>
      <c r="W849" s="26">
        <v>1824000</v>
      </c>
      <c r="X849" s="26">
        <v>1694400</v>
      </c>
      <c r="Y849" s="26">
        <v>1662535</v>
      </c>
      <c r="Z849" s="26">
        <v>2054734</v>
      </c>
      <c r="AA849" s="26">
        <v>2143533</v>
      </c>
      <c r="AB849" s="26">
        <v>1778467</v>
      </c>
      <c r="AC849" s="26">
        <v>2017733</v>
      </c>
      <c r="AD849" s="26">
        <v>2044867</v>
      </c>
      <c r="AE849" s="26">
        <v>1993067</v>
      </c>
      <c r="AF849" s="26">
        <v>1632933</v>
      </c>
      <c r="AG849" s="26">
        <v>1600866</v>
      </c>
      <c r="AH849" s="26">
        <v>1502201</v>
      </c>
      <c r="AI849" s="26">
        <v>1470133</v>
      </c>
      <c r="AJ849" s="26">
        <v>1346800</v>
      </c>
      <c r="AK849" s="26">
        <v>1665370</v>
      </c>
      <c r="AL849" s="26">
        <v>1610980</v>
      </c>
      <c r="AM849" s="26">
        <v>1323490</v>
      </c>
      <c r="AN849" s="26">
        <v>1494430</v>
      </c>
      <c r="AO849" s="26">
        <v>1442630</v>
      </c>
      <c r="AP849" s="26">
        <v>1525510</v>
      </c>
      <c r="AQ849" s="26">
        <v>1432270</v>
      </c>
      <c r="AR849" s="26">
        <v>1328670</v>
      </c>
      <c r="AS849" s="26">
        <v>1458170</v>
      </c>
      <c r="AT849" s="26">
        <v>1445220</v>
      </c>
      <c r="AU849" s="26">
        <v>1626520</v>
      </c>
      <c r="AV849" s="26">
        <v>1538460</v>
      </c>
      <c r="AW849" s="26">
        <v>1798597</v>
      </c>
      <c r="AX849" s="26">
        <v>2045243</v>
      </c>
      <c r="AY849" s="26">
        <v>2009217</v>
      </c>
      <c r="AZ849" s="26">
        <v>1995360</v>
      </c>
      <c r="BA849" s="26">
        <v>1970417</v>
      </c>
      <c r="BB849" s="26">
        <v>2045243</v>
      </c>
      <c r="BC849" s="26">
        <v>1945476</v>
      </c>
      <c r="BD849" s="26">
        <v>1867879</v>
      </c>
      <c r="BE849" s="26">
        <v>1834623</v>
      </c>
      <c r="BF849" s="26">
        <v>1906676</v>
      </c>
      <c r="BG849" s="26">
        <v>1826308</v>
      </c>
      <c r="BH849" s="26">
        <v>1773652</v>
      </c>
      <c r="BI849" s="26">
        <v>1943583</v>
      </c>
      <c r="BJ849" s="26">
        <v>2514014</v>
      </c>
      <c r="BK849" s="26">
        <v>2449327</v>
      </c>
      <c r="BL849" s="26">
        <v>2425803</v>
      </c>
      <c r="BM849" s="26">
        <v>2516954</v>
      </c>
      <c r="BN849" s="26">
        <v>2552238</v>
      </c>
      <c r="BO849" s="26">
        <v>2649272</v>
      </c>
      <c r="BP849" s="26">
        <v>2372876</v>
      </c>
      <c r="BQ849" s="26"/>
      <c r="BR849" s="26"/>
      <c r="BS849" s="26"/>
      <c r="BT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</row>
    <row r="850" spans="1:85" hidden="1" outlineLevel="3" x14ac:dyDescent="0.25">
      <c r="A850" s="105" t="s">
        <v>1760</v>
      </c>
      <c r="B850" s="105">
        <f t="shared" si="182"/>
        <v>6</v>
      </c>
      <c r="C850" s="105" t="s">
        <v>1441</v>
      </c>
      <c r="D850" s="105" t="s">
        <v>859</v>
      </c>
      <c r="E850" s="26">
        <f t="shared" si="172"/>
        <v>680458480.46999991</v>
      </c>
      <c r="F850" s="26">
        <f t="shared" si="173"/>
        <v>818684301</v>
      </c>
      <c r="G850" s="26">
        <f t="shared" si="174"/>
        <v>880676660</v>
      </c>
      <c r="H850" s="26">
        <f t="shared" si="175"/>
        <v>1089984595</v>
      </c>
      <c r="I850" s="26">
        <f t="shared" si="200"/>
        <v>671195025</v>
      </c>
      <c r="J850" s="26">
        <f t="shared" si="201"/>
        <v>904780571</v>
      </c>
      <c r="K850" s="26">
        <f t="shared" si="176"/>
        <v>0</v>
      </c>
      <c r="L850" s="146">
        <f t="shared" si="199"/>
        <v>-1</v>
      </c>
      <c r="M850" s="26">
        <v>44079808.640000001</v>
      </c>
      <c r="N850" s="26">
        <v>50756754.590000004</v>
      </c>
      <c r="O850" s="26">
        <v>53179371.450000003</v>
      </c>
      <c r="P850" s="26">
        <v>53670896.049999997</v>
      </c>
      <c r="Q850" s="26">
        <v>54842833.020000003</v>
      </c>
      <c r="R850" s="26">
        <v>54446478.950000003</v>
      </c>
      <c r="S850" s="26">
        <v>54115057.149999999</v>
      </c>
      <c r="T850" s="26">
        <v>56439319.460000001</v>
      </c>
      <c r="U850" s="26">
        <v>60948535.840000004</v>
      </c>
      <c r="V850" s="26">
        <v>60652542.170000002</v>
      </c>
      <c r="W850" s="26">
        <v>62576938.789999999</v>
      </c>
      <c r="X850" s="26">
        <v>74749944.359999999</v>
      </c>
      <c r="Y850" s="26">
        <v>54623078</v>
      </c>
      <c r="Z850" s="26">
        <v>63100658</v>
      </c>
      <c r="AA850" s="26">
        <v>64343796</v>
      </c>
      <c r="AB850" s="26">
        <v>63969523</v>
      </c>
      <c r="AC850" s="26">
        <v>65438370</v>
      </c>
      <c r="AD850" s="26">
        <v>68571289</v>
      </c>
      <c r="AE850" s="26">
        <v>70373943</v>
      </c>
      <c r="AF850" s="26">
        <v>71203323</v>
      </c>
      <c r="AG850" s="26">
        <v>71759561</v>
      </c>
      <c r="AH850" s="26">
        <v>72054041</v>
      </c>
      <c r="AI850" s="26">
        <v>73319612</v>
      </c>
      <c r="AJ850" s="26">
        <v>79927107</v>
      </c>
      <c r="AK850" s="26">
        <v>66030987</v>
      </c>
      <c r="AL850" s="26">
        <v>75806360</v>
      </c>
      <c r="AM850" s="26">
        <v>74734727</v>
      </c>
      <c r="AN850" s="26">
        <v>73121275</v>
      </c>
      <c r="AO850" s="26">
        <v>72290753</v>
      </c>
      <c r="AP850" s="26">
        <v>72443093</v>
      </c>
      <c r="AQ850" s="26">
        <v>72070507</v>
      </c>
      <c r="AR850" s="26">
        <v>72172897</v>
      </c>
      <c r="AS850" s="26">
        <v>72600990</v>
      </c>
      <c r="AT850" s="26">
        <v>74873007</v>
      </c>
      <c r="AU850" s="26">
        <v>74406740</v>
      </c>
      <c r="AV850" s="26">
        <v>80125324</v>
      </c>
      <c r="AW850" s="26">
        <v>68258866</v>
      </c>
      <c r="AX850" s="26">
        <v>79100374</v>
      </c>
      <c r="AY850" s="26">
        <v>79843248</v>
      </c>
      <c r="AZ850" s="26">
        <v>82258449</v>
      </c>
      <c r="BA850" s="26">
        <v>84970329</v>
      </c>
      <c r="BB850" s="26">
        <v>89211595</v>
      </c>
      <c r="BC850" s="26">
        <v>91504720</v>
      </c>
      <c r="BD850" s="26">
        <v>96047444</v>
      </c>
      <c r="BE850" s="26">
        <v>96987886</v>
      </c>
      <c r="BF850" s="26">
        <v>99571140</v>
      </c>
      <c r="BG850" s="26">
        <v>100614096</v>
      </c>
      <c r="BH850" s="26">
        <v>121616448</v>
      </c>
      <c r="BI850" s="26">
        <v>100043388</v>
      </c>
      <c r="BJ850" s="26">
        <v>112660278</v>
      </c>
      <c r="BK850" s="26">
        <v>112480314</v>
      </c>
      <c r="BL850" s="26">
        <v>114169058</v>
      </c>
      <c r="BM850" s="26">
        <v>117966443</v>
      </c>
      <c r="BN850" s="26">
        <v>117820045</v>
      </c>
      <c r="BO850" s="26">
        <v>113936168</v>
      </c>
      <c r="BP850" s="26">
        <v>115704877</v>
      </c>
      <c r="BQ850" s="26"/>
      <c r="BR850" s="26"/>
      <c r="BS850" s="26"/>
      <c r="BT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</row>
    <row r="851" spans="1:85" hidden="1" outlineLevel="3" x14ac:dyDescent="0.25">
      <c r="A851" s="105" t="s">
        <v>1760</v>
      </c>
      <c r="B851" s="105">
        <f t="shared" si="182"/>
        <v>6</v>
      </c>
      <c r="C851" s="105" t="s">
        <v>1442</v>
      </c>
      <c r="D851" s="105" t="s">
        <v>823</v>
      </c>
      <c r="E851" s="26">
        <f t="shared" si="172"/>
        <v>69656611.849999994</v>
      </c>
      <c r="F851" s="26">
        <f t="shared" si="173"/>
        <v>98713696</v>
      </c>
      <c r="G851" s="26">
        <f t="shared" si="174"/>
        <v>105723684</v>
      </c>
      <c r="H851" s="26">
        <f t="shared" si="175"/>
        <v>113871832</v>
      </c>
      <c r="I851" s="26">
        <f t="shared" si="200"/>
        <v>80517797</v>
      </c>
      <c r="J851" s="26">
        <f t="shared" si="201"/>
        <v>98518414</v>
      </c>
      <c r="K851" s="26">
        <f t="shared" si="176"/>
        <v>0</v>
      </c>
      <c r="L851" s="146">
        <f t="shared" si="199"/>
        <v>-1</v>
      </c>
      <c r="M851" s="26">
        <v>5291693.71</v>
      </c>
      <c r="N851" s="26">
        <v>6093247.8499999996</v>
      </c>
      <c r="O851" s="26">
        <v>6374827.25</v>
      </c>
      <c r="P851" s="26">
        <v>6443084.7599999998</v>
      </c>
      <c r="Q851" s="26">
        <v>6583773.4699999997</v>
      </c>
      <c r="R851" s="26">
        <v>6536191.9500000002</v>
      </c>
      <c r="S851" s="26">
        <v>6496405.4199999999</v>
      </c>
      <c r="T851" s="26">
        <v>6775428.5099999998</v>
      </c>
      <c r="U851" s="26">
        <v>7316751</v>
      </c>
      <c r="V851" s="26">
        <v>7281217.5499999998</v>
      </c>
      <c r="W851" s="26">
        <v>7512237.5499999998</v>
      </c>
      <c r="X851" s="26">
        <v>-3048247.17</v>
      </c>
      <c r="Y851" s="26">
        <v>6557400</v>
      </c>
      <c r="Z851" s="26">
        <v>8007350</v>
      </c>
      <c r="AA851" s="26">
        <v>7724347</v>
      </c>
      <c r="AB851" s="26">
        <v>7679405</v>
      </c>
      <c r="AC851" s="26">
        <v>7855746</v>
      </c>
      <c r="AD851" s="26">
        <v>8231853</v>
      </c>
      <c r="AE851" s="26">
        <v>8448255</v>
      </c>
      <c r="AF851" s="26">
        <v>8547820</v>
      </c>
      <c r="AG851" s="26">
        <v>8614593</v>
      </c>
      <c r="AH851" s="26">
        <v>8649947</v>
      </c>
      <c r="AI851" s="26">
        <v>8801881</v>
      </c>
      <c r="AJ851" s="26">
        <v>9595099</v>
      </c>
      <c r="AK851" s="26">
        <v>7926915</v>
      </c>
      <c r="AL851" s="26">
        <v>9100420</v>
      </c>
      <c r="AM851" s="26">
        <v>8971758</v>
      </c>
      <c r="AN851" s="26">
        <v>8778085</v>
      </c>
      <c r="AO851" s="26">
        <v>8678373</v>
      </c>
      <c r="AP851" s="26">
        <v>8696659</v>
      </c>
      <c r="AQ851" s="26">
        <v>8651930</v>
      </c>
      <c r="AR851" s="26">
        <v>8664232</v>
      </c>
      <c r="AS851" s="26">
        <v>8715617</v>
      </c>
      <c r="AT851" s="26">
        <v>8988394</v>
      </c>
      <c r="AU851" s="26">
        <v>8932390</v>
      </c>
      <c r="AV851" s="26">
        <v>9618911</v>
      </c>
      <c r="AW851" s="26">
        <v>8188491</v>
      </c>
      <c r="AX851" s="26">
        <v>9492094</v>
      </c>
      <c r="AY851" s="26">
        <v>9571034</v>
      </c>
      <c r="AZ851" s="26">
        <v>9871782</v>
      </c>
      <c r="BA851" s="26">
        <v>10198487</v>
      </c>
      <c r="BB851" s="26">
        <v>10702248</v>
      </c>
      <c r="BC851" s="26">
        <v>10965140</v>
      </c>
      <c r="BD851" s="26">
        <v>11528521</v>
      </c>
      <c r="BE851" s="26">
        <v>11629454</v>
      </c>
      <c r="BF851" s="26">
        <v>11932996</v>
      </c>
      <c r="BG851" s="26">
        <v>12039588</v>
      </c>
      <c r="BH851" s="26">
        <v>-2248003</v>
      </c>
      <c r="BI851" s="26">
        <v>11740282</v>
      </c>
      <c r="BJ851" s="26">
        <v>12963756</v>
      </c>
      <c r="BK851" s="26">
        <v>11997804</v>
      </c>
      <c r="BL851" s="26">
        <v>12568499</v>
      </c>
      <c r="BM851" s="26">
        <v>13298129</v>
      </c>
      <c r="BN851" s="26">
        <v>11724077</v>
      </c>
      <c r="BO851" s="26">
        <v>11392363</v>
      </c>
      <c r="BP851" s="26">
        <v>12833504</v>
      </c>
      <c r="BQ851" s="26"/>
      <c r="BR851" s="26"/>
      <c r="BS851" s="26"/>
      <c r="BT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</row>
    <row r="852" spans="1:85" hidden="1" outlineLevel="3" x14ac:dyDescent="0.25">
      <c r="A852" s="105" t="s">
        <v>1760</v>
      </c>
      <c r="B852" s="105">
        <f t="shared" si="182"/>
        <v>6</v>
      </c>
      <c r="C852" s="105" t="s">
        <v>1443</v>
      </c>
      <c r="D852" s="105" t="s">
        <v>826</v>
      </c>
      <c r="E852" s="26">
        <f t="shared" si="172"/>
        <v>671582093.51999986</v>
      </c>
      <c r="F852" s="26">
        <f t="shared" si="173"/>
        <v>818684238</v>
      </c>
      <c r="G852" s="26">
        <f t="shared" si="174"/>
        <v>880676636</v>
      </c>
      <c r="H852" s="26">
        <f t="shared" si="175"/>
        <v>1072403964</v>
      </c>
      <c r="I852" s="26">
        <f t="shared" si="200"/>
        <v>674541806</v>
      </c>
      <c r="J852" s="26">
        <f t="shared" si="201"/>
        <v>908064922</v>
      </c>
      <c r="K852" s="26">
        <f t="shared" si="176"/>
        <v>0</v>
      </c>
      <c r="L852" s="146">
        <f t="shared" si="199"/>
        <v>-1</v>
      </c>
      <c r="M852" s="26">
        <v>44079808.640000001</v>
      </c>
      <c r="N852" s="26">
        <v>50756754.590000004</v>
      </c>
      <c r="O852" s="26">
        <v>53102310.979999997</v>
      </c>
      <c r="P852" s="26">
        <v>53670896.049999997</v>
      </c>
      <c r="Q852" s="26">
        <v>54842833.020000003</v>
      </c>
      <c r="R852" s="26">
        <v>54446478.950000003</v>
      </c>
      <c r="S852" s="26">
        <v>54115057.149999999</v>
      </c>
      <c r="T852" s="26">
        <v>56439319.460000001</v>
      </c>
      <c r="U852" s="26">
        <v>60948535.840000004</v>
      </c>
      <c r="V852" s="26">
        <v>60652542.170000002</v>
      </c>
      <c r="W852" s="26">
        <v>62576938.789999999</v>
      </c>
      <c r="X852" s="26">
        <v>65950617.880000003</v>
      </c>
      <c r="Y852" s="26">
        <v>54623083</v>
      </c>
      <c r="Z852" s="26">
        <v>63100658</v>
      </c>
      <c r="AA852" s="26">
        <v>64343796</v>
      </c>
      <c r="AB852" s="26">
        <v>63969523</v>
      </c>
      <c r="AC852" s="26">
        <v>65438370</v>
      </c>
      <c r="AD852" s="26">
        <v>68571289</v>
      </c>
      <c r="AE852" s="26">
        <v>70373943</v>
      </c>
      <c r="AF852" s="26">
        <v>71203323</v>
      </c>
      <c r="AG852" s="26">
        <v>71759561</v>
      </c>
      <c r="AH852" s="26">
        <v>72053973</v>
      </c>
      <c r="AI852" s="26">
        <v>73319612</v>
      </c>
      <c r="AJ852" s="26">
        <v>79927107</v>
      </c>
      <c r="AK852" s="26">
        <v>66030987</v>
      </c>
      <c r="AL852" s="26">
        <v>75806360</v>
      </c>
      <c r="AM852" s="26">
        <v>74734726</v>
      </c>
      <c r="AN852" s="26">
        <v>73121277</v>
      </c>
      <c r="AO852" s="26">
        <v>72290753</v>
      </c>
      <c r="AP852" s="26">
        <v>72443092</v>
      </c>
      <c r="AQ852" s="26">
        <v>72070492</v>
      </c>
      <c r="AR852" s="26">
        <v>72172896</v>
      </c>
      <c r="AS852" s="26">
        <v>72600958</v>
      </c>
      <c r="AT852" s="26">
        <v>74873007</v>
      </c>
      <c r="AU852" s="26">
        <v>74406745</v>
      </c>
      <c r="AV852" s="26">
        <v>80125343</v>
      </c>
      <c r="AW852" s="26">
        <v>68210041</v>
      </c>
      <c r="AX852" s="26">
        <v>79069006</v>
      </c>
      <c r="AY852" s="26">
        <v>79726736</v>
      </c>
      <c r="AZ852" s="26">
        <v>82231971</v>
      </c>
      <c r="BA852" s="26">
        <v>84953373</v>
      </c>
      <c r="BB852" s="26">
        <v>92978524</v>
      </c>
      <c r="BC852" s="26">
        <v>91339609</v>
      </c>
      <c r="BD852" s="26">
        <v>96032546</v>
      </c>
      <c r="BE852" s="26">
        <v>96873237</v>
      </c>
      <c r="BF852" s="26">
        <v>99401936</v>
      </c>
      <c r="BG852" s="26">
        <v>100289814</v>
      </c>
      <c r="BH852" s="26">
        <v>101297171</v>
      </c>
      <c r="BI852" s="26">
        <v>100043386</v>
      </c>
      <c r="BJ852" s="26">
        <v>112669360</v>
      </c>
      <c r="BK852" s="26">
        <v>112480314</v>
      </c>
      <c r="BL852" s="26">
        <v>114169036</v>
      </c>
      <c r="BM852" s="26">
        <v>117966448</v>
      </c>
      <c r="BN852" s="26">
        <v>121474753</v>
      </c>
      <c r="BO852" s="26">
        <v>113680413</v>
      </c>
      <c r="BP852" s="26">
        <v>115581212</v>
      </c>
      <c r="BQ852" s="26"/>
      <c r="BR852" s="26"/>
      <c r="BS852" s="26"/>
      <c r="BT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</row>
    <row r="853" spans="1:85" hidden="1" outlineLevel="3" x14ac:dyDescent="0.25">
      <c r="A853" s="105" t="s">
        <v>1760</v>
      </c>
      <c r="B853" s="105">
        <f t="shared" si="182"/>
        <v>6</v>
      </c>
      <c r="C853" s="105" t="s">
        <v>1444</v>
      </c>
      <c r="D853" s="105" t="s">
        <v>862</v>
      </c>
      <c r="E853" s="26">
        <f t="shared" ref="E853:E918" si="202">SUM(M853:X853)</f>
        <v>321658249.80999994</v>
      </c>
      <c r="F853" s="26">
        <f t="shared" ref="F853:F918" si="203">SUM(Y853:AJ853)</f>
        <v>408553033</v>
      </c>
      <c r="G853" s="26">
        <f t="shared" ref="G853:G918" si="204">SUM(AK853:AV853)</f>
        <v>442901212</v>
      </c>
      <c r="H853" s="26">
        <f t="shared" ref="H853:H918" si="205">SUM(AW853:BH853)</f>
        <v>1116606723.95</v>
      </c>
      <c r="I853" s="26">
        <f t="shared" si="200"/>
        <v>810578334.6400001</v>
      </c>
      <c r="J853" s="26">
        <f t="shared" si="201"/>
        <v>514294978.10999995</v>
      </c>
      <c r="K853" s="26">
        <f t="shared" ref="K853:K917" si="206">SUM(BV853:CG853)</f>
        <v>0</v>
      </c>
      <c r="L853" s="146">
        <f t="shared" si="199"/>
        <v>-1</v>
      </c>
      <c r="M853" s="26">
        <v>20759714.390000001</v>
      </c>
      <c r="N853" s="26">
        <v>25249169.18</v>
      </c>
      <c r="O853" s="26">
        <v>26370151.149999999</v>
      </c>
      <c r="P853" s="26">
        <v>26321322.379999999</v>
      </c>
      <c r="Q853" s="26">
        <v>27091053.09</v>
      </c>
      <c r="R853" s="26">
        <v>27165493.079999998</v>
      </c>
      <c r="S853" s="26">
        <v>27247579.629999999</v>
      </c>
      <c r="T853" s="26">
        <v>28535457.629999999</v>
      </c>
      <c r="U853" s="26">
        <v>30522310.460000001</v>
      </c>
      <c r="V853" s="26">
        <v>30531532.73</v>
      </c>
      <c r="W853" s="26">
        <v>31236938.25</v>
      </c>
      <c r="X853" s="26">
        <v>20627527.84</v>
      </c>
      <c r="Y853" s="26">
        <v>25236443</v>
      </c>
      <c r="Z853" s="26">
        <v>32045176</v>
      </c>
      <c r="AA853" s="26">
        <v>32246598</v>
      </c>
      <c r="AB853" s="26">
        <v>32260699</v>
      </c>
      <c r="AC853" s="26">
        <v>32903183</v>
      </c>
      <c r="AD853" s="26">
        <v>34687430</v>
      </c>
      <c r="AE853" s="26">
        <v>35329183</v>
      </c>
      <c r="AF853" s="26">
        <v>36717625</v>
      </c>
      <c r="AG853" s="26">
        <v>37377031</v>
      </c>
      <c r="AH853" s="26">
        <v>37331744</v>
      </c>
      <c r="AI853" s="26">
        <v>38110840</v>
      </c>
      <c r="AJ853" s="26">
        <v>34307081</v>
      </c>
      <c r="AK853" s="26">
        <v>30848418</v>
      </c>
      <c r="AL853" s="26">
        <v>39290120</v>
      </c>
      <c r="AM853" s="26">
        <v>37465598</v>
      </c>
      <c r="AN853" s="26">
        <v>37737841</v>
      </c>
      <c r="AO853" s="26">
        <v>37878620</v>
      </c>
      <c r="AP853" s="26">
        <v>37878402</v>
      </c>
      <c r="AQ853" s="26">
        <v>37553771</v>
      </c>
      <c r="AR853" s="26">
        <v>37477864</v>
      </c>
      <c r="AS853" s="26">
        <v>36906962</v>
      </c>
      <c r="AT853" s="26">
        <v>37781968</v>
      </c>
      <c r="AU853" s="26">
        <v>37134384</v>
      </c>
      <c r="AV853" s="26">
        <v>34947264</v>
      </c>
      <c r="AW853" s="26">
        <v>32490015.329999998</v>
      </c>
      <c r="AX853" s="26">
        <v>40588744.670000002</v>
      </c>
      <c r="AY853" s="26">
        <v>40817922</v>
      </c>
      <c r="AZ853" s="26">
        <v>41040510</v>
      </c>
      <c r="BA853" s="26">
        <v>43845494</v>
      </c>
      <c r="BB853" s="26">
        <v>71548821.340000004</v>
      </c>
      <c r="BC853" s="26">
        <v>490417196.29000002</v>
      </c>
      <c r="BD853" s="26">
        <v>49829631.009999998</v>
      </c>
      <c r="BE853" s="26">
        <v>50420754.670000002</v>
      </c>
      <c r="BF853" s="26">
        <v>51853851.659999996</v>
      </c>
      <c r="BG853" s="26">
        <v>52214607.329999998</v>
      </c>
      <c r="BH853" s="26">
        <v>151539175.65000001</v>
      </c>
      <c r="BI853" s="26">
        <v>51633046.68</v>
      </c>
      <c r="BJ853" s="26">
        <v>64345250.329999998</v>
      </c>
      <c r="BK853" s="26">
        <v>65731201.770000003</v>
      </c>
      <c r="BL853" s="26">
        <v>66449254.659999996</v>
      </c>
      <c r="BM853" s="26">
        <v>67400087.329999998</v>
      </c>
      <c r="BN853" s="26">
        <v>66622244.009999998</v>
      </c>
      <c r="BO853" s="26">
        <v>65559718</v>
      </c>
      <c r="BP853" s="26">
        <v>66554175.329999998</v>
      </c>
      <c r="BQ853" s="26"/>
      <c r="BR853" s="26"/>
      <c r="BS853" s="26"/>
      <c r="BT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</row>
    <row r="854" spans="1:85" hidden="1" outlineLevel="3" x14ac:dyDescent="0.25">
      <c r="A854" s="105" t="s">
        <v>1760</v>
      </c>
      <c r="B854" s="105">
        <f t="shared" si="182"/>
        <v>6</v>
      </c>
      <c r="C854" s="105" t="s">
        <v>1445</v>
      </c>
      <c r="D854" s="105" t="s">
        <v>1130</v>
      </c>
      <c r="E854" s="26">
        <f t="shared" si="202"/>
        <v>529696123.09999996</v>
      </c>
      <c r="F854" s="26">
        <f t="shared" si="203"/>
        <v>634193285</v>
      </c>
      <c r="G854" s="26">
        <f t="shared" si="204"/>
        <v>451756199</v>
      </c>
      <c r="H854" s="26">
        <f t="shared" si="205"/>
        <v>49355230</v>
      </c>
      <c r="I854" s="26">
        <f t="shared" si="200"/>
        <v>0</v>
      </c>
      <c r="J854" s="26">
        <f t="shared" si="201"/>
        <v>24730223</v>
      </c>
      <c r="K854" s="26">
        <f t="shared" si="206"/>
        <v>0</v>
      </c>
      <c r="L854" s="146">
        <f t="shared" si="199"/>
        <v>-1</v>
      </c>
      <c r="M854" s="26">
        <v>36944199.149999999</v>
      </c>
      <c r="N854" s="26">
        <v>41401421.399999999</v>
      </c>
      <c r="O854" s="26">
        <v>43818803.829999998</v>
      </c>
      <c r="P854" s="26">
        <v>43567777.950000003</v>
      </c>
      <c r="Q854" s="26">
        <v>44863373.909999996</v>
      </c>
      <c r="R854" s="26">
        <v>45036804.700000003</v>
      </c>
      <c r="S854" s="26">
        <v>45322542.899999999</v>
      </c>
      <c r="T854" s="26">
        <v>47406247.75</v>
      </c>
      <c r="U854" s="26">
        <v>49548266.119999997</v>
      </c>
      <c r="V854" s="26">
        <v>48587342.020000003</v>
      </c>
      <c r="W854" s="26">
        <v>49396066.57</v>
      </c>
      <c r="X854" s="26">
        <v>33803276.799999997</v>
      </c>
      <c r="Y854" s="26">
        <v>45207633</v>
      </c>
      <c r="Z854" s="26">
        <v>48383379</v>
      </c>
      <c r="AA854" s="26">
        <v>51040613</v>
      </c>
      <c r="AB854" s="26">
        <v>50833727</v>
      </c>
      <c r="AC854" s="26">
        <v>50643954</v>
      </c>
      <c r="AD854" s="26">
        <v>53460079</v>
      </c>
      <c r="AE854" s="26">
        <v>53263222</v>
      </c>
      <c r="AF854" s="26">
        <v>55715045</v>
      </c>
      <c r="AG854" s="26">
        <v>56776043</v>
      </c>
      <c r="AH854" s="26">
        <v>55953115</v>
      </c>
      <c r="AI854" s="26">
        <v>54922602</v>
      </c>
      <c r="AJ854" s="26">
        <v>57993873</v>
      </c>
      <c r="AK854" s="26">
        <v>46502200</v>
      </c>
      <c r="AL854" s="26">
        <v>54484151</v>
      </c>
      <c r="AM854" s="26">
        <v>52838189</v>
      </c>
      <c r="AN854" s="26">
        <v>51283239</v>
      </c>
      <c r="AO854" s="26">
        <v>50298937</v>
      </c>
      <c r="AP854" s="26">
        <v>51377069</v>
      </c>
      <c r="AQ854" s="26">
        <v>50718327</v>
      </c>
      <c r="AR854" s="26">
        <v>47223789</v>
      </c>
      <c r="AS854" s="26">
        <v>45448525</v>
      </c>
      <c r="AT854" s="26">
        <v>1581773</v>
      </c>
      <c r="AU854" s="26">
        <v>0</v>
      </c>
      <c r="AV854" s="26">
        <v>0</v>
      </c>
      <c r="AW854" s="26">
        <v>0</v>
      </c>
      <c r="AX854" s="26">
        <v>0</v>
      </c>
      <c r="AY854" s="26">
        <v>0</v>
      </c>
      <c r="AZ854" s="26">
        <v>0</v>
      </c>
      <c r="BA854" s="26">
        <v>0</v>
      </c>
      <c r="BB854" s="26">
        <v>0</v>
      </c>
      <c r="BC854" s="26">
        <v>0</v>
      </c>
      <c r="BD854" s="26">
        <v>0</v>
      </c>
      <c r="BE854" s="26">
        <v>0</v>
      </c>
      <c r="BF854" s="26">
        <v>0</v>
      </c>
      <c r="BG854" s="26">
        <v>0</v>
      </c>
      <c r="BH854" s="26">
        <v>49355230</v>
      </c>
      <c r="BI854" s="26">
        <v>3631792</v>
      </c>
      <c r="BJ854" s="26">
        <v>3166481</v>
      </c>
      <c r="BK854" s="26">
        <v>2987757</v>
      </c>
      <c r="BL854" s="26">
        <v>2987758</v>
      </c>
      <c r="BM854" s="26">
        <v>2987758</v>
      </c>
      <c r="BN854" s="26">
        <v>2990013</v>
      </c>
      <c r="BO854" s="26">
        <v>2957633</v>
      </c>
      <c r="BP854" s="26">
        <v>3021031</v>
      </c>
      <c r="BQ854" s="26"/>
      <c r="BR854" s="26"/>
      <c r="BS854" s="26"/>
      <c r="BT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</row>
    <row r="855" spans="1:85" hidden="1" outlineLevel="3" x14ac:dyDescent="0.25">
      <c r="A855" s="106" t="s">
        <v>1760</v>
      </c>
      <c r="B855" s="106">
        <f t="shared" si="182"/>
        <v>8</v>
      </c>
      <c r="C855" s="106" t="s">
        <v>1446</v>
      </c>
      <c r="D855" s="106" t="s">
        <v>835</v>
      </c>
      <c r="E855" s="107">
        <f t="shared" si="202"/>
        <v>208170267.20000002</v>
      </c>
      <c r="F855" s="107">
        <f t="shared" si="203"/>
        <v>239690719</v>
      </c>
      <c r="G855" s="107">
        <f t="shared" si="204"/>
        <v>170556055</v>
      </c>
      <c r="H855" s="108">
        <f t="shared" si="205"/>
        <v>24043053</v>
      </c>
      <c r="I855" s="108">
        <f t="shared" si="200"/>
        <v>0</v>
      </c>
      <c r="J855" s="108">
        <f t="shared" si="201"/>
        <v>11689164</v>
      </c>
      <c r="K855" s="108">
        <f t="shared" si="206"/>
        <v>0</v>
      </c>
      <c r="L855" s="146">
        <f t="shared" si="199"/>
        <v>-1</v>
      </c>
      <c r="M855" s="108">
        <v>14244981.9</v>
      </c>
      <c r="N855" s="108">
        <v>15827705.789999999</v>
      </c>
      <c r="O855" s="108">
        <v>16780081.530000001</v>
      </c>
      <c r="P855" s="108">
        <v>16849425.039999999</v>
      </c>
      <c r="Q855" s="108">
        <v>17155292.890000001</v>
      </c>
      <c r="R855" s="108">
        <v>17170620.25</v>
      </c>
      <c r="S855" s="108">
        <v>17198928.829999998</v>
      </c>
      <c r="T855" s="108">
        <v>18007363.02</v>
      </c>
      <c r="U855" s="108">
        <v>18847935.48</v>
      </c>
      <c r="V855" s="108">
        <v>18458854.52</v>
      </c>
      <c r="W855" s="108">
        <v>18778530.920000002</v>
      </c>
      <c r="X855" s="108">
        <v>18850547.030000001</v>
      </c>
      <c r="Y855" s="108">
        <v>15711130</v>
      </c>
      <c r="Z855" s="108">
        <v>18308916</v>
      </c>
      <c r="AA855" s="108">
        <v>19345402</v>
      </c>
      <c r="AB855" s="108">
        <v>19243933</v>
      </c>
      <c r="AC855" s="108">
        <v>19220973</v>
      </c>
      <c r="AD855" s="108">
        <v>20421824</v>
      </c>
      <c r="AE855" s="108">
        <v>20286416</v>
      </c>
      <c r="AF855" s="108">
        <v>21081541</v>
      </c>
      <c r="AG855" s="108">
        <v>21478057</v>
      </c>
      <c r="AH855" s="108">
        <v>21217788</v>
      </c>
      <c r="AI855" s="108">
        <v>20707374</v>
      </c>
      <c r="AJ855" s="108">
        <v>22667365</v>
      </c>
      <c r="AK855" s="108">
        <v>17777786</v>
      </c>
      <c r="AL855" s="108">
        <v>20513087</v>
      </c>
      <c r="AM855" s="108">
        <v>20013247</v>
      </c>
      <c r="AN855" s="108">
        <v>19296371</v>
      </c>
      <c r="AO855" s="108">
        <v>18897830</v>
      </c>
      <c r="AP855" s="108">
        <v>19336674</v>
      </c>
      <c r="AQ855" s="108">
        <v>19092864</v>
      </c>
      <c r="AR855" s="108">
        <v>17803472</v>
      </c>
      <c r="AS855" s="108">
        <v>17141195</v>
      </c>
      <c r="AT855" s="108">
        <v>683529</v>
      </c>
      <c r="AU855" s="108">
        <v>0</v>
      </c>
      <c r="AV855" s="108">
        <v>0</v>
      </c>
      <c r="AW855" s="108">
        <v>0</v>
      </c>
      <c r="AX855" s="108">
        <v>0</v>
      </c>
      <c r="AY855" s="108">
        <v>0</v>
      </c>
      <c r="AZ855" s="108">
        <v>0</v>
      </c>
      <c r="BA855" s="108">
        <v>0</v>
      </c>
      <c r="BB855" s="108">
        <v>0</v>
      </c>
      <c r="BC855" s="108">
        <v>0</v>
      </c>
      <c r="BD855" s="108">
        <v>0</v>
      </c>
      <c r="BE855" s="108">
        <v>0</v>
      </c>
      <c r="BF855" s="108">
        <v>0</v>
      </c>
      <c r="BG855" s="108">
        <v>0</v>
      </c>
      <c r="BH855" s="108">
        <v>24043053</v>
      </c>
      <c r="BI855" s="108">
        <v>1713109</v>
      </c>
      <c r="BJ855" s="108">
        <v>1502349</v>
      </c>
      <c r="BK855" s="108">
        <v>1409287</v>
      </c>
      <c r="BL855" s="108">
        <v>1409287</v>
      </c>
      <c r="BM855" s="108">
        <v>1409287</v>
      </c>
      <c r="BN855" s="108">
        <v>1411542</v>
      </c>
      <c r="BO855" s="108">
        <v>1409322</v>
      </c>
      <c r="BP855" s="108">
        <v>1424981</v>
      </c>
      <c r="BQ855" s="108"/>
      <c r="BR855" s="108"/>
      <c r="BS855" s="108"/>
      <c r="BT855" s="108"/>
      <c r="BV855" s="108"/>
      <c r="BW855" s="108"/>
      <c r="BX855" s="108"/>
      <c r="BY855" s="108"/>
      <c r="BZ855" s="108"/>
      <c r="CA855" s="108"/>
      <c r="CB855" s="108"/>
      <c r="CC855" s="108"/>
      <c r="CD855" s="108"/>
      <c r="CE855" s="108"/>
      <c r="CF855" s="108"/>
      <c r="CG855" s="108"/>
    </row>
    <row r="856" spans="1:85" hidden="1" outlineLevel="3" x14ac:dyDescent="0.25">
      <c r="A856" s="106" t="s">
        <v>1760</v>
      </c>
      <c r="B856" s="106">
        <f t="shared" si="182"/>
        <v>8</v>
      </c>
      <c r="C856" s="106" t="s">
        <v>1447</v>
      </c>
      <c r="D856" s="106" t="s">
        <v>837</v>
      </c>
      <c r="E856" s="107">
        <f t="shared" si="202"/>
        <v>225757500.18000001</v>
      </c>
      <c r="F856" s="107">
        <f t="shared" si="203"/>
        <v>272628360</v>
      </c>
      <c r="G856" s="107">
        <f t="shared" si="204"/>
        <v>191030989</v>
      </c>
      <c r="H856" s="108">
        <f t="shared" si="205"/>
        <v>25312177</v>
      </c>
      <c r="I856" s="108">
        <f t="shared" si="200"/>
        <v>0</v>
      </c>
      <c r="J856" s="108">
        <f t="shared" si="201"/>
        <v>13041059</v>
      </c>
      <c r="K856" s="108">
        <f t="shared" si="206"/>
        <v>0</v>
      </c>
      <c r="L856" s="146">
        <f t="shared" si="199"/>
        <v>-1</v>
      </c>
      <c r="M856" s="108">
        <v>15955063.76</v>
      </c>
      <c r="N856" s="108">
        <v>17727790.52</v>
      </c>
      <c r="O856" s="108">
        <v>18715816.539999999</v>
      </c>
      <c r="P856" s="108">
        <v>18436267.539999999</v>
      </c>
      <c r="Q856" s="108">
        <v>19214751.82</v>
      </c>
      <c r="R856" s="108">
        <v>19231919.199999999</v>
      </c>
      <c r="S856" s="108">
        <v>19263626.170000002</v>
      </c>
      <c r="T856" s="108">
        <v>20169111.280000001</v>
      </c>
      <c r="U856" s="108">
        <v>21110592.800000001</v>
      </c>
      <c r="V856" s="108">
        <v>20674803.440000001</v>
      </c>
      <c r="W856" s="108">
        <v>21032856.359999999</v>
      </c>
      <c r="X856" s="108">
        <v>14224900.75</v>
      </c>
      <c r="Y856" s="108">
        <v>21760428</v>
      </c>
      <c r="Z856" s="108">
        <v>20506868</v>
      </c>
      <c r="AA856" s="108">
        <v>21667783</v>
      </c>
      <c r="AB856" s="108">
        <v>21554130</v>
      </c>
      <c r="AC856" s="108">
        <v>21528412</v>
      </c>
      <c r="AD856" s="108">
        <v>22873425</v>
      </c>
      <c r="AE856" s="108">
        <v>22721758</v>
      </c>
      <c r="AF856" s="108">
        <v>23612338</v>
      </c>
      <c r="AG856" s="108">
        <v>24056456</v>
      </c>
      <c r="AH856" s="108">
        <v>23764946</v>
      </c>
      <c r="AI856" s="108">
        <v>23193259</v>
      </c>
      <c r="AJ856" s="108">
        <v>25388557</v>
      </c>
      <c r="AK856" s="108">
        <v>19911980</v>
      </c>
      <c r="AL856" s="108">
        <v>22975643</v>
      </c>
      <c r="AM856" s="108">
        <v>22415797</v>
      </c>
      <c r="AN856" s="108">
        <v>21612859</v>
      </c>
      <c r="AO856" s="108">
        <v>21166474</v>
      </c>
      <c r="AP856" s="108">
        <v>21658005</v>
      </c>
      <c r="AQ856" s="108">
        <v>21384926</v>
      </c>
      <c r="AR856" s="108">
        <v>19940748</v>
      </c>
      <c r="AS856" s="108">
        <v>19198971</v>
      </c>
      <c r="AT856" s="108">
        <v>765586</v>
      </c>
      <c r="AU856" s="108">
        <v>0</v>
      </c>
      <c r="AV856" s="108">
        <v>0</v>
      </c>
      <c r="AW856" s="108">
        <v>0</v>
      </c>
      <c r="AX856" s="108">
        <v>0</v>
      </c>
      <c r="AY856" s="108">
        <v>0</v>
      </c>
      <c r="AZ856" s="108">
        <v>0</v>
      </c>
      <c r="BA856" s="108">
        <v>0</v>
      </c>
      <c r="BB856" s="108">
        <v>0</v>
      </c>
      <c r="BC856" s="108">
        <v>0</v>
      </c>
      <c r="BD856" s="108">
        <v>0</v>
      </c>
      <c r="BE856" s="108">
        <v>0</v>
      </c>
      <c r="BF856" s="108">
        <v>0</v>
      </c>
      <c r="BG856" s="108">
        <v>0</v>
      </c>
      <c r="BH856" s="108">
        <v>25312177</v>
      </c>
      <c r="BI856" s="108">
        <v>1918683</v>
      </c>
      <c r="BJ856" s="108">
        <v>1664132</v>
      </c>
      <c r="BK856" s="108">
        <v>1578470</v>
      </c>
      <c r="BL856" s="108">
        <v>1578471</v>
      </c>
      <c r="BM856" s="108">
        <v>1578471</v>
      </c>
      <c r="BN856" s="108">
        <v>1578471</v>
      </c>
      <c r="BO856" s="108">
        <v>1548311</v>
      </c>
      <c r="BP856" s="108">
        <v>1596050</v>
      </c>
      <c r="BQ856" s="108"/>
      <c r="BR856" s="108"/>
      <c r="BS856" s="108"/>
      <c r="BT856" s="108"/>
      <c r="BV856" s="108"/>
      <c r="BW856" s="108"/>
      <c r="BX856" s="108"/>
      <c r="BY856" s="108"/>
      <c r="BZ856" s="108"/>
      <c r="CA856" s="108"/>
      <c r="CB856" s="108"/>
      <c r="CC856" s="108"/>
      <c r="CD856" s="108"/>
      <c r="CE856" s="108"/>
      <c r="CF856" s="108"/>
      <c r="CG856" s="108"/>
    </row>
    <row r="857" spans="1:85" hidden="1" outlineLevel="3" x14ac:dyDescent="0.25">
      <c r="A857" s="106" t="s">
        <v>1760</v>
      </c>
      <c r="B857" s="106">
        <f t="shared" si="182"/>
        <v>8</v>
      </c>
      <c r="C857" s="106" t="s">
        <v>1448</v>
      </c>
      <c r="D857" s="106" t="s">
        <v>839</v>
      </c>
      <c r="E857" s="107">
        <f t="shared" si="202"/>
        <v>95768355.719999984</v>
      </c>
      <c r="F857" s="107">
        <f t="shared" si="203"/>
        <v>121874206</v>
      </c>
      <c r="G857" s="107">
        <f t="shared" si="204"/>
        <v>90169155</v>
      </c>
      <c r="H857" s="108">
        <f t="shared" si="205"/>
        <v>0</v>
      </c>
      <c r="I857" s="108">
        <f t="shared" si="200"/>
        <v>0</v>
      </c>
      <c r="J857" s="108">
        <f t="shared" si="201"/>
        <v>0</v>
      </c>
      <c r="K857" s="108">
        <f t="shared" si="206"/>
        <v>0</v>
      </c>
      <c r="L857" s="146" t="e">
        <f t="shared" si="199"/>
        <v>#DIV/0!</v>
      </c>
      <c r="M857" s="108">
        <v>6744153.4900000002</v>
      </c>
      <c r="N857" s="108">
        <v>7845925.0899999999</v>
      </c>
      <c r="O857" s="108">
        <v>8322905.7599999998</v>
      </c>
      <c r="P857" s="108">
        <v>8282085.3700000001</v>
      </c>
      <c r="Q857" s="108">
        <v>8493329.1999999993</v>
      </c>
      <c r="R857" s="108">
        <v>8634265.25</v>
      </c>
      <c r="S857" s="108">
        <v>8859987.9000000004</v>
      </c>
      <c r="T857" s="108">
        <v>9229773.4499999993</v>
      </c>
      <c r="U857" s="108">
        <v>9589737.8399999999</v>
      </c>
      <c r="V857" s="108">
        <v>9453684.0600000005</v>
      </c>
      <c r="W857" s="108">
        <v>9584679.2899999991</v>
      </c>
      <c r="X857" s="108">
        <v>727829.02</v>
      </c>
      <c r="Y857" s="108">
        <v>7736075</v>
      </c>
      <c r="Z857" s="108">
        <v>9567595</v>
      </c>
      <c r="AA857" s="108">
        <v>10027428</v>
      </c>
      <c r="AB857" s="108">
        <v>10035664</v>
      </c>
      <c r="AC857" s="108">
        <v>9894569</v>
      </c>
      <c r="AD857" s="108">
        <v>10164830</v>
      </c>
      <c r="AE857" s="108">
        <v>10255048</v>
      </c>
      <c r="AF857" s="108">
        <v>11021166</v>
      </c>
      <c r="AG857" s="108">
        <v>11241530</v>
      </c>
      <c r="AH857" s="108">
        <v>10970381</v>
      </c>
      <c r="AI857" s="108">
        <v>11021969</v>
      </c>
      <c r="AJ857" s="108">
        <v>9937951</v>
      </c>
      <c r="AK857" s="108">
        <v>8812434</v>
      </c>
      <c r="AL857" s="108">
        <v>10995421</v>
      </c>
      <c r="AM857" s="108">
        <v>10409145</v>
      </c>
      <c r="AN857" s="108">
        <v>10374009</v>
      </c>
      <c r="AO857" s="108">
        <v>10234633</v>
      </c>
      <c r="AP857" s="108">
        <v>10382390</v>
      </c>
      <c r="AQ857" s="108">
        <v>10240537</v>
      </c>
      <c r="AR857" s="108">
        <v>9479569</v>
      </c>
      <c r="AS857" s="108">
        <v>9108359</v>
      </c>
      <c r="AT857" s="108">
        <v>132658</v>
      </c>
      <c r="AU857" s="108">
        <v>0</v>
      </c>
      <c r="AV857" s="108">
        <v>0</v>
      </c>
      <c r="AW857" s="108">
        <v>0</v>
      </c>
      <c r="AX857" s="108">
        <v>0</v>
      </c>
      <c r="AY857" s="108">
        <v>0</v>
      </c>
      <c r="AZ857" s="108">
        <v>0</v>
      </c>
      <c r="BA857" s="108">
        <v>0</v>
      </c>
      <c r="BB857" s="108">
        <v>0</v>
      </c>
      <c r="BC857" s="108">
        <v>0</v>
      </c>
      <c r="BD857" s="108">
        <v>0</v>
      </c>
      <c r="BE857" s="108">
        <v>0</v>
      </c>
      <c r="BF857" s="108">
        <v>0</v>
      </c>
      <c r="BG857" s="108">
        <v>0</v>
      </c>
      <c r="BH857" s="108">
        <v>0</v>
      </c>
      <c r="BI857" s="108">
        <v>0</v>
      </c>
      <c r="BJ857" s="108">
        <v>0</v>
      </c>
      <c r="BK857" s="108">
        <v>0</v>
      </c>
      <c r="BL857" s="108">
        <v>0</v>
      </c>
      <c r="BM857" s="108">
        <v>0</v>
      </c>
      <c r="BN857" s="108">
        <v>0</v>
      </c>
      <c r="BO857" s="108">
        <v>0</v>
      </c>
      <c r="BP857" s="108">
        <v>0</v>
      </c>
      <c r="BQ857" s="108"/>
      <c r="BR857" s="108"/>
      <c r="BS857" s="108"/>
      <c r="BT857" s="108"/>
      <c r="BV857" s="108"/>
      <c r="BW857" s="108"/>
      <c r="BX857" s="108"/>
      <c r="BY857" s="108"/>
      <c r="BZ857" s="108"/>
      <c r="CA857" s="108"/>
      <c r="CB857" s="108"/>
      <c r="CC857" s="108"/>
      <c r="CD857" s="108"/>
      <c r="CE857" s="108"/>
      <c r="CF857" s="108"/>
      <c r="CG857" s="108"/>
    </row>
    <row r="858" spans="1:85" hidden="1" outlineLevel="3" x14ac:dyDescent="0.25">
      <c r="A858" s="105" t="s">
        <v>1760</v>
      </c>
      <c r="B858" s="105">
        <f t="shared" si="182"/>
        <v>6</v>
      </c>
      <c r="C858" s="105" t="s">
        <v>1449</v>
      </c>
      <c r="D858" s="105" t="s">
        <v>1135</v>
      </c>
      <c r="E858" s="26">
        <f t="shared" si="202"/>
        <v>104208754</v>
      </c>
      <c r="F858" s="26">
        <f t="shared" si="203"/>
        <v>177539688</v>
      </c>
      <c r="G858" s="26">
        <f t="shared" si="204"/>
        <v>686959668</v>
      </c>
      <c r="H858" s="26">
        <f t="shared" si="205"/>
        <v>2241204357</v>
      </c>
      <c r="I858" s="26">
        <f t="shared" si="200"/>
        <v>1586145199</v>
      </c>
      <c r="J858" s="26">
        <f t="shared" si="201"/>
        <v>1353953060</v>
      </c>
      <c r="K858" s="26">
        <f t="shared" si="206"/>
        <v>0</v>
      </c>
      <c r="L858" s="146">
        <f t="shared" si="199"/>
        <v>-1</v>
      </c>
      <c r="M858" s="26">
        <v>7371111</v>
      </c>
      <c r="N858" s="26">
        <v>6756168</v>
      </c>
      <c r="O858" s="26">
        <v>6767667</v>
      </c>
      <c r="P858" s="26">
        <v>5297667</v>
      </c>
      <c r="Q858" s="26">
        <v>6630533</v>
      </c>
      <c r="R858" s="26">
        <v>6687333</v>
      </c>
      <c r="S858" s="26">
        <v>7609666</v>
      </c>
      <c r="T858" s="26">
        <v>8808000</v>
      </c>
      <c r="U858" s="26">
        <v>8765430</v>
      </c>
      <c r="V858" s="26">
        <v>12444666</v>
      </c>
      <c r="W858" s="26">
        <v>10533512</v>
      </c>
      <c r="X858" s="26">
        <v>16537001</v>
      </c>
      <c r="Y858" s="26">
        <v>7072832</v>
      </c>
      <c r="Z858" s="26">
        <v>10555667</v>
      </c>
      <c r="AA858" s="26">
        <v>12127467</v>
      </c>
      <c r="AB858" s="26">
        <v>11533999</v>
      </c>
      <c r="AC858" s="26">
        <v>10862000</v>
      </c>
      <c r="AD858" s="26">
        <v>11794000</v>
      </c>
      <c r="AE858" s="26">
        <v>18650867</v>
      </c>
      <c r="AF858" s="26">
        <v>17522000</v>
      </c>
      <c r="AG858" s="26">
        <v>19007567</v>
      </c>
      <c r="AH858" s="26">
        <v>17696455</v>
      </c>
      <c r="AI858" s="26">
        <v>15443500</v>
      </c>
      <c r="AJ858" s="26">
        <v>25273334</v>
      </c>
      <c r="AK858" s="26">
        <v>11108666</v>
      </c>
      <c r="AL858" s="26">
        <v>12458501</v>
      </c>
      <c r="AM858" s="26">
        <v>13053666</v>
      </c>
      <c r="AN858" s="26">
        <v>11174334</v>
      </c>
      <c r="AO858" s="26">
        <v>12618334</v>
      </c>
      <c r="AP858" s="26">
        <v>12082667</v>
      </c>
      <c r="AQ858" s="26">
        <v>13098467</v>
      </c>
      <c r="AR858" s="26">
        <v>12579667</v>
      </c>
      <c r="AS858" s="26">
        <v>12265000</v>
      </c>
      <c r="AT858" s="26">
        <v>189315547</v>
      </c>
      <c r="AU858" s="26">
        <v>192213993</v>
      </c>
      <c r="AV858" s="26">
        <v>194990826</v>
      </c>
      <c r="AW858" s="26">
        <v>210125646</v>
      </c>
      <c r="AX858" s="26">
        <v>195027209</v>
      </c>
      <c r="AY858" s="26">
        <v>197570648</v>
      </c>
      <c r="AZ858" s="26">
        <v>195393018</v>
      </c>
      <c r="BA858" s="26">
        <v>193250831</v>
      </c>
      <c r="BB858" s="26">
        <v>218785010</v>
      </c>
      <c r="BC858" s="26">
        <v>187562619</v>
      </c>
      <c r="BD858" s="26">
        <v>188430218</v>
      </c>
      <c r="BE858" s="26">
        <v>167165332</v>
      </c>
      <c r="BF858" s="26">
        <v>164100999</v>
      </c>
      <c r="BG858" s="26">
        <v>165535333</v>
      </c>
      <c r="BH858" s="26">
        <v>158257494</v>
      </c>
      <c r="BI858" s="26">
        <v>162425334</v>
      </c>
      <c r="BJ858" s="26">
        <v>172284135</v>
      </c>
      <c r="BK858" s="26">
        <v>169545328</v>
      </c>
      <c r="BL858" s="26">
        <v>171701801</v>
      </c>
      <c r="BM858" s="26">
        <v>169553871</v>
      </c>
      <c r="BN858" s="26">
        <v>172282620</v>
      </c>
      <c r="BO858" s="26">
        <v>169197570</v>
      </c>
      <c r="BP858" s="26">
        <v>166962401</v>
      </c>
      <c r="BQ858" s="26"/>
      <c r="BR858" s="26"/>
      <c r="BS858" s="26"/>
      <c r="BT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</row>
    <row r="859" spans="1:85" hidden="1" outlineLevel="3" x14ac:dyDescent="0.25">
      <c r="A859" s="105" t="s">
        <v>1760</v>
      </c>
      <c r="B859" s="105">
        <f t="shared" si="182"/>
        <v>6</v>
      </c>
      <c r="C859" s="105" t="s">
        <v>1450</v>
      </c>
      <c r="D859" s="105" t="s">
        <v>1451</v>
      </c>
      <c r="E859" s="26">
        <f t="shared" si="202"/>
        <v>464436670</v>
      </c>
      <c r="F859" s="26">
        <f t="shared" si="203"/>
        <v>398339915</v>
      </c>
      <c r="G859" s="26">
        <f t="shared" si="204"/>
        <v>330843334</v>
      </c>
      <c r="H859" s="26">
        <f t="shared" si="205"/>
        <v>234286666</v>
      </c>
      <c r="I859" s="26">
        <f t="shared" si="200"/>
        <v>153973332</v>
      </c>
      <c r="J859" s="26">
        <f t="shared" si="201"/>
        <v>215080001</v>
      </c>
      <c r="K859" s="26">
        <f t="shared" si="206"/>
        <v>0</v>
      </c>
      <c r="L859" s="146">
        <f t="shared" si="199"/>
        <v>-1</v>
      </c>
      <c r="M859" s="26">
        <v>21256668</v>
      </c>
      <c r="N859" s="26">
        <v>33490001</v>
      </c>
      <c r="O859" s="26">
        <v>36013333</v>
      </c>
      <c r="P859" s="26">
        <v>42353333</v>
      </c>
      <c r="Q859" s="26">
        <v>38860000</v>
      </c>
      <c r="R859" s="26">
        <v>37140000</v>
      </c>
      <c r="S859" s="26">
        <v>40500000</v>
      </c>
      <c r="T859" s="26">
        <v>41400000</v>
      </c>
      <c r="U859" s="26">
        <v>42790001</v>
      </c>
      <c r="V859" s="26">
        <v>45703334</v>
      </c>
      <c r="W859" s="26">
        <v>43253333</v>
      </c>
      <c r="X859" s="26">
        <v>41676667</v>
      </c>
      <c r="Y859" s="26">
        <v>39433333</v>
      </c>
      <c r="Z859" s="26">
        <v>39723333</v>
      </c>
      <c r="AA859" s="26">
        <v>38066667</v>
      </c>
      <c r="AB859" s="26">
        <v>37600000</v>
      </c>
      <c r="AC859" s="26">
        <v>30020001</v>
      </c>
      <c r="AD859" s="26">
        <v>27850667</v>
      </c>
      <c r="AE859" s="26">
        <v>32795915</v>
      </c>
      <c r="AF859" s="26">
        <v>31856666</v>
      </c>
      <c r="AG859" s="26">
        <v>31796666</v>
      </c>
      <c r="AH859" s="26">
        <v>29393332</v>
      </c>
      <c r="AI859" s="26">
        <v>30313334</v>
      </c>
      <c r="AJ859" s="26">
        <v>29490001</v>
      </c>
      <c r="AK859" s="26">
        <v>33233333</v>
      </c>
      <c r="AL859" s="26">
        <v>29700000</v>
      </c>
      <c r="AM859" s="26">
        <v>26953333</v>
      </c>
      <c r="AN859" s="26">
        <v>27403334</v>
      </c>
      <c r="AO859" s="26">
        <v>25900000</v>
      </c>
      <c r="AP859" s="26">
        <v>25760000</v>
      </c>
      <c r="AQ859" s="26">
        <v>27633333</v>
      </c>
      <c r="AR859" s="26">
        <v>26500000</v>
      </c>
      <c r="AS859" s="26">
        <v>26960000</v>
      </c>
      <c r="AT859" s="26">
        <v>26660000</v>
      </c>
      <c r="AU859" s="26">
        <v>28340001</v>
      </c>
      <c r="AV859" s="26">
        <v>25800000</v>
      </c>
      <c r="AW859" s="26">
        <v>16986666</v>
      </c>
      <c r="AX859" s="26">
        <v>18000000</v>
      </c>
      <c r="AY859" s="26">
        <v>17150000</v>
      </c>
      <c r="AZ859" s="26">
        <v>18446667</v>
      </c>
      <c r="BA859" s="26">
        <v>18300000</v>
      </c>
      <c r="BB859" s="26">
        <v>21313333</v>
      </c>
      <c r="BC859" s="26">
        <v>21300000</v>
      </c>
      <c r="BD859" s="26">
        <v>22476666</v>
      </c>
      <c r="BE859" s="26">
        <v>19433333</v>
      </c>
      <c r="BF859" s="26">
        <v>19600001</v>
      </c>
      <c r="BG859" s="26">
        <v>16453334</v>
      </c>
      <c r="BH859" s="26">
        <v>24826666</v>
      </c>
      <c r="BI859" s="26">
        <v>19633333</v>
      </c>
      <c r="BJ859" s="26">
        <v>22726667</v>
      </c>
      <c r="BK859" s="26">
        <v>24353334</v>
      </c>
      <c r="BL859" s="26">
        <v>29480000</v>
      </c>
      <c r="BM859" s="26">
        <v>31980000</v>
      </c>
      <c r="BN859" s="26">
        <v>27513332</v>
      </c>
      <c r="BO859" s="26">
        <v>32486668</v>
      </c>
      <c r="BP859" s="26">
        <v>26906667</v>
      </c>
      <c r="BQ859" s="26"/>
      <c r="BR859" s="26"/>
      <c r="BS859" s="26"/>
      <c r="BT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</row>
    <row r="860" spans="1:85" hidden="1" outlineLevel="3" x14ac:dyDescent="0.25">
      <c r="A860" s="105" t="s">
        <v>1760</v>
      </c>
      <c r="B860" s="105">
        <f t="shared" si="182"/>
        <v>6</v>
      </c>
      <c r="C860" s="105" t="s">
        <v>1452</v>
      </c>
      <c r="D860" s="105" t="s">
        <v>1137</v>
      </c>
      <c r="E860" s="26">
        <f t="shared" si="202"/>
        <v>109171500</v>
      </c>
      <c r="F860" s="26">
        <f t="shared" si="203"/>
        <v>72395000</v>
      </c>
      <c r="G860" s="26">
        <f t="shared" si="204"/>
        <v>83435060</v>
      </c>
      <c r="H860" s="26">
        <f t="shared" si="205"/>
        <v>126596778</v>
      </c>
      <c r="I860" s="26">
        <f t="shared" si="200"/>
        <v>11310000</v>
      </c>
      <c r="J860" s="26">
        <f t="shared" si="201"/>
        <v>31766448</v>
      </c>
      <c r="K860" s="26">
        <f t="shared" si="206"/>
        <v>0</v>
      </c>
      <c r="L860" s="146">
        <f t="shared" si="199"/>
        <v>-1</v>
      </c>
      <c r="M860" s="26">
        <v>2505000</v>
      </c>
      <c r="N860" s="26">
        <v>1925000</v>
      </c>
      <c r="O860" s="26">
        <v>0</v>
      </c>
      <c r="P860" s="26">
        <v>0</v>
      </c>
      <c r="Q860" s="26">
        <v>0</v>
      </c>
      <c r="R860" s="26">
        <v>2500000</v>
      </c>
      <c r="S860" s="26">
        <v>0</v>
      </c>
      <c r="T860" s="26">
        <v>400000</v>
      </c>
      <c r="U860" s="26">
        <v>35597500</v>
      </c>
      <c r="V860" s="26">
        <v>400000</v>
      </c>
      <c r="W860" s="26">
        <v>400000</v>
      </c>
      <c r="X860" s="26">
        <v>65444000</v>
      </c>
      <c r="Y860" s="26">
        <v>14440000</v>
      </c>
      <c r="Z860" s="26">
        <v>400000</v>
      </c>
      <c r="AA860" s="26">
        <v>400000</v>
      </c>
      <c r="AB860" s="26">
        <v>400000</v>
      </c>
      <c r="AC860" s="26">
        <v>400000</v>
      </c>
      <c r="AD860" s="26">
        <v>400000</v>
      </c>
      <c r="AE860" s="26">
        <v>400000</v>
      </c>
      <c r="AF860" s="26">
        <v>400000</v>
      </c>
      <c r="AG860" s="26">
        <v>400000</v>
      </c>
      <c r="AH860" s="26">
        <v>400000</v>
      </c>
      <c r="AI860" s="26">
        <v>0</v>
      </c>
      <c r="AJ860" s="26">
        <v>54355000</v>
      </c>
      <c r="AK860" s="26">
        <v>18000000</v>
      </c>
      <c r="AL860" s="26">
        <v>0</v>
      </c>
      <c r="AM860" s="26">
        <v>0</v>
      </c>
      <c r="AN860" s="26">
        <v>355060</v>
      </c>
      <c r="AO860" s="26">
        <v>0</v>
      </c>
      <c r="AP860" s="26">
        <v>0</v>
      </c>
      <c r="AQ860" s="26">
        <v>0</v>
      </c>
      <c r="AR860" s="26">
        <v>0</v>
      </c>
      <c r="AS860" s="26">
        <v>0</v>
      </c>
      <c r="AT860" s="26">
        <v>8680000</v>
      </c>
      <c r="AU860" s="26">
        <v>0</v>
      </c>
      <c r="AV860" s="26">
        <v>56400000</v>
      </c>
      <c r="AW860" s="26">
        <v>11310000</v>
      </c>
      <c r="AX860" s="26">
        <v>0</v>
      </c>
      <c r="AY860" s="26">
        <v>0</v>
      </c>
      <c r="AZ860" s="26">
        <v>0</v>
      </c>
      <c r="BA860" s="26">
        <v>0</v>
      </c>
      <c r="BB860" s="26">
        <v>0</v>
      </c>
      <c r="BC860" s="26">
        <v>0</v>
      </c>
      <c r="BD860" s="26">
        <v>0</v>
      </c>
      <c r="BE860" s="26">
        <v>0</v>
      </c>
      <c r="BF860" s="26">
        <v>101426778</v>
      </c>
      <c r="BG860" s="26">
        <v>2500000</v>
      </c>
      <c r="BH860" s="26">
        <v>11360000</v>
      </c>
      <c r="BI860" s="26">
        <v>10804974</v>
      </c>
      <c r="BJ860" s="26">
        <v>10804974</v>
      </c>
      <c r="BK860" s="26">
        <v>0</v>
      </c>
      <c r="BL860" s="26">
        <v>0</v>
      </c>
      <c r="BM860" s="26">
        <v>0</v>
      </c>
      <c r="BN860" s="26">
        <v>10156500</v>
      </c>
      <c r="BO860" s="26">
        <v>0</v>
      </c>
      <c r="BP860" s="26">
        <v>0</v>
      </c>
      <c r="BQ860" s="26"/>
      <c r="BR860" s="26"/>
      <c r="BS860" s="26"/>
      <c r="BT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</row>
    <row r="861" spans="1:85" hidden="1" outlineLevel="3" x14ac:dyDescent="0.25">
      <c r="A861" s="105" t="s">
        <v>1760</v>
      </c>
      <c r="B861" s="105">
        <f t="shared" si="182"/>
        <v>6</v>
      </c>
      <c r="C861" s="105" t="s">
        <v>1453</v>
      </c>
      <c r="D861" s="105" t="s">
        <v>1139</v>
      </c>
      <c r="E861" s="26">
        <f t="shared" si="202"/>
        <v>112939312</v>
      </c>
      <c r="F861" s="26">
        <f t="shared" si="203"/>
        <v>152036370</v>
      </c>
      <c r="G861" s="26">
        <f t="shared" si="204"/>
        <v>111583382</v>
      </c>
      <c r="H861" s="26">
        <f t="shared" si="205"/>
        <v>135340703</v>
      </c>
      <c r="I861" s="26">
        <f t="shared" si="200"/>
        <v>79709963</v>
      </c>
      <c r="J861" s="26">
        <f t="shared" si="201"/>
        <v>115866115</v>
      </c>
      <c r="K861" s="26">
        <f t="shared" si="206"/>
        <v>0</v>
      </c>
      <c r="L861" s="146">
        <f t="shared" si="199"/>
        <v>-1</v>
      </c>
      <c r="M861" s="26">
        <v>11083779</v>
      </c>
      <c r="N861" s="26">
        <v>5324524</v>
      </c>
      <c r="O861" s="26">
        <v>4133770</v>
      </c>
      <c r="P861" s="26">
        <v>12790813</v>
      </c>
      <c r="Q861" s="26">
        <v>7660525</v>
      </c>
      <c r="R861" s="26">
        <v>10638640</v>
      </c>
      <c r="S861" s="26">
        <v>7603642</v>
      </c>
      <c r="T861" s="26">
        <v>9583795</v>
      </c>
      <c r="U861" s="26">
        <v>8813627</v>
      </c>
      <c r="V861" s="26">
        <v>17046452</v>
      </c>
      <c r="W861" s="26">
        <v>13450056</v>
      </c>
      <c r="X861" s="26">
        <v>4809689</v>
      </c>
      <c r="Y861" s="26">
        <v>1380194</v>
      </c>
      <c r="Z861" s="26">
        <v>6380786</v>
      </c>
      <c r="AA861" s="26">
        <v>8184490</v>
      </c>
      <c r="AB861" s="26">
        <v>3447769</v>
      </c>
      <c r="AC861" s="26">
        <v>10795783</v>
      </c>
      <c r="AD861" s="26">
        <v>15946167</v>
      </c>
      <c r="AE861" s="26">
        <v>15034883</v>
      </c>
      <c r="AF861" s="26">
        <v>8342645</v>
      </c>
      <c r="AG861" s="26">
        <v>19056405</v>
      </c>
      <c r="AH861" s="26">
        <v>7905447</v>
      </c>
      <c r="AI861" s="26">
        <v>4474000</v>
      </c>
      <c r="AJ861" s="26">
        <v>51087801</v>
      </c>
      <c r="AK861" s="26">
        <v>11332762</v>
      </c>
      <c r="AL861" s="26">
        <v>16931200</v>
      </c>
      <c r="AM861" s="26">
        <v>3442342</v>
      </c>
      <c r="AN861" s="26">
        <v>14082480</v>
      </c>
      <c r="AO861" s="26">
        <v>5787880</v>
      </c>
      <c r="AP861" s="26">
        <v>14268850</v>
      </c>
      <c r="AQ861" s="26">
        <v>15401784</v>
      </c>
      <c r="AR861" s="26">
        <v>8267649</v>
      </c>
      <c r="AS861" s="26">
        <v>6677995</v>
      </c>
      <c r="AT861" s="26">
        <v>8309285</v>
      </c>
      <c r="AU861" s="26">
        <v>0</v>
      </c>
      <c r="AV861" s="26">
        <v>7081155</v>
      </c>
      <c r="AW861" s="26">
        <v>6850953</v>
      </c>
      <c r="AX861" s="26">
        <v>5928774</v>
      </c>
      <c r="AY861" s="26">
        <v>5726544</v>
      </c>
      <c r="AZ861" s="26">
        <v>12991803</v>
      </c>
      <c r="BA861" s="26">
        <v>11958254</v>
      </c>
      <c r="BB861" s="26">
        <v>13276250</v>
      </c>
      <c r="BC861" s="26">
        <v>6025663</v>
      </c>
      <c r="BD861" s="26">
        <v>16951722</v>
      </c>
      <c r="BE861" s="26">
        <v>10126259</v>
      </c>
      <c r="BF861" s="26">
        <v>11845428</v>
      </c>
      <c r="BG861" s="26">
        <v>3810145</v>
      </c>
      <c r="BH861" s="26">
        <v>29848908</v>
      </c>
      <c r="BI861" s="26">
        <v>5117005</v>
      </c>
      <c r="BJ861" s="26">
        <v>6434800</v>
      </c>
      <c r="BK861" s="26">
        <v>15656038</v>
      </c>
      <c r="BL861" s="26">
        <v>24073281</v>
      </c>
      <c r="BM861" s="26">
        <v>2228601</v>
      </c>
      <c r="BN861" s="26">
        <v>29736569</v>
      </c>
      <c r="BO861" s="26">
        <v>10860048</v>
      </c>
      <c r="BP861" s="26">
        <v>21759773</v>
      </c>
      <c r="BQ861" s="26"/>
      <c r="BR861" s="26"/>
      <c r="BS861" s="26"/>
      <c r="BT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</row>
    <row r="862" spans="1:85" hidden="1" outlineLevel="3" x14ac:dyDescent="0.25">
      <c r="A862" s="105" t="s">
        <v>1760</v>
      </c>
      <c r="B862" s="105">
        <f t="shared" si="182"/>
        <v>6</v>
      </c>
      <c r="C862" s="105" t="s">
        <v>1454</v>
      </c>
      <c r="D862" s="105" t="s">
        <v>1083</v>
      </c>
      <c r="E862" s="26">
        <f t="shared" si="202"/>
        <v>192608372</v>
      </c>
      <c r="F862" s="26">
        <f t="shared" si="203"/>
        <v>227931899</v>
      </c>
      <c r="G862" s="26">
        <f t="shared" si="204"/>
        <v>195019570</v>
      </c>
      <c r="H862" s="26">
        <f t="shared" si="205"/>
        <v>124986230</v>
      </c>
      <c r="I862" s="26">
        <f t="shared" si="200"/>
        <v>83150766</v>
      </c>
      <c r="J862" s="26">
        <f t="shared" si="201"/>
        <v>68593243</v>
      </c>
      <c r="K862" s="26">
        <f t="shared" si="206"/>
        <v>0</v>
      </c>
      <c r="L862" s="146">
        <f t="shared" si="199"/>
        <v>-1</v>
      </c>
      <c r="M862" s="26">
        <v>14428518</v>
      </c>
      <c r="N862" s="26">
        <v>14193268</v>
      </c>
      <c r="O862" s="26">
        <v>14043880</v>
      </c>
      <c r="P862" s="26">
        <v>0</v>
      </c>
      <c r="Q862" s="26">
        <v>30298847</v>
      </c>
      <c r="R862" s="26">
        <v>15697571</v>
      </c>
      <c r="S862" s="26">
        <v>16329025</v>
      </c>
      <c r="T862" s="26">
        <v>16223070</v>
      </c>
      <c r="U862" s="26">
        <v>15871869</v>
      </c>
      <c r="V862" s="26">
        <v>18119481</v>
      </c>
      <c r="W862" s="26">
        <v>18408525</v>
      </c>
      <c r="X862" s="26">
        <v>18994318</v>
      </c>
      <c r="Y862" s="26">
        <v>18268492</v>
      </c>
      <c r="Z862" s="26">
        <v>18161857</v>
      </c>
      <c r="AA862" s="26">
        <v>17664727</v>
      </c>
      <c r="AB862" s="26">
        <v>19467902</v>
      </c>
      <c r="AC862" s="26">
        <v>20512279</v>
      </c>
      <c r="AD862" s="26">
        <v>19460536</v>
      </c>
      <c r="AE862" s="26">
        <v>20793173</v>
      </c>
      <c r="AF862" s="26">
        <v>18879154</v>
      </c>
      <c r="AG862" s="26">
        <v>20003278</v>
      </c>
      <c r="AH862" s="26">
        <v>18526134</v>
      </c>
      <c r="AI862" s="26">
        <v>18328321</v>
      </c>
      <c r="AJ862" s="26">
        <v>17866046</v>
      </c>
      <c r="AK862" s="26">
        <v>17184823</v>
      </c>
      <c r="AL862" s="26">
        <v>16679488</v>
      </c>
      <c r="AM862" s="26">
        <v>17763496</v>
      </c>
      <c r="AN862" s="26">
        <v>17301562</v>
      </c>
      <c r="AO862" s="26">
        <v>16222262</v>
      </c>
      <c r="AP862" s="26">
        <v>15753620</v>
      </c>
      <c r="AQ862" s="26">
        <v>16201642</v>
      </c>
      <c r="AR862" s="26">
        <v>16086842</v>
      </c>
      <c r="AS862" s="26">
        <v>14977805</v>
      </c>
      <c r="AT862" s="26">
        <v>0</v>
      </c>
      <c r="AU862" s="26">
        <v>24953135</v>
      </c>
      <c r="AV862" s="26">
        <v>21894895</v>
      </c>
      <c r="AW862" s="26">
        <v>10744682</v>
      </c>
      <c r="AX862" s="26">
        <v>0</v>
      </c>
      <c r="AY862" s="26">
        <v>21238005</v>
      </c>
      <c r="AZ862" s="26">
        <v>10678784</v>
      </c>
      <c r="BA862" s="26">
        <v>10488329</v>
      </c>
      <c r="BB862" s="26">
        <v>10194577</v>
      </c>
      <c r="BC862" s="26">
        <v>9901662</v>
      </c>
      <c r="BD862" s="26">
        <v>9904727</v>
      </c>
      <c r="BE862" s="26">
        <v>0</v>
      </c>
      <c r="BF862" s="26">
        <v>10507736</v>
      </c>
      <c r="BG862" s="26">
        <v>10507736</v>
      </c>
      <c r="BH862" s="26">
        <v>20819992</v>
      </c>
      <c r="BI862" s="26">
        <v>9988737</v>
      </c>
      <c r="BJ862" s="26">
        <v>10248567</v>
      </c>
      <c r="BK862" s="26">
        <v>0</v>
      </c>
      <c r="BL862" s="26">
        <v>10003513</v>
      </c>
      <c r="BM862" s="26">
        <v>9500808</v>
      </c>
      <c r="BN862" s="26">
        <v>9761179</v>
      </c>
      <c r="BO862" s="26">
        <v>9574600</v>
      </c>
      <c r="BP862" s="26">
        <v>9515839</v>
      </c>
      <c r="BQ862" s="26"/>
      <c r="BR862" s="26"/>
      <c r="BS862" s="26"/>
      <c r="BT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</row>
    <row r="863" spans="1:85" hidden="1" outlineLevel="3" x14ac:dyDescent="0.25">
      <c r="A863" s="105" t="s">
        <v>1760</v>
      </c>
      <c r="B863" s="105">
        <f t="shared" si="182"/>
        <v>6</v>
      </c>
      <c r="C863" s="105" t="s">
        <v>1455</v>
      </c>
      <c r="D863" s="105" t="s">
        <v>1144</v>
      </c>
      <c r="E863" s="26">
        <f t="shared" si="202"/>
        <v>0</v>
      </c>
      <c r="F863" s="26">
        <f t="shared" si="203"/>
        <v>7066667</v>
      </c>
      <c r="G863" s="26">
        <f t="shared" si="204"/>
        <v>26035789</v>
      </c>
      <c r="H863" s="26">
        <f t="shared" si="205"/>
        <v>36436760</v>
      </c>
      <c r="I863" s="26">
        <f t="shared" si="200"/>
        <v>260000</v>
      </c>
      <c r="J863" s="26">
        <f t="shared" si="201"/>
        <v>0</v>
      </c>
      <c r="K863" s="26">
        <f t="shared" si="206"/>
        <v>0</v>
      </c>
      <c r="L863" s="146">
        <f t="shared" si="199"/>
        <v>-1</v>
      </c>
      <c r="M863" s="26">
        <v>0</v>
      </c>
      <c r="N863" s="26">
        <v>0</v>
      </c>
      <c r="O863" s="26">
        <v>0</v>
      </c>
      <c r="P863" s="26">
        <v>0</v>
      </c>
      <c r="Q863" s="26">
        <v>0</v>
      </c>
      <c r="R863" s="26">
        <v>0</v>
      </c>
      <c r="S863" s="26">
        <v>0</v>
      </c>
      <c r="T863" s="26">
        <v>0</v>
      </c>
      <c r="U863" s="26">
        <v>0</v>
      </c>
      <c r="V863" s="26">
        <v>0</v>
      </c>
      <c r="W863" s="26">
        <v>0</v>
      </c>
      <c r="X863" s="26">
        <v>0</v>
      </c>
      <c r="Y863" s="26">
        <v>0</v>
      </c>
      <c r="Z863" s="26">
        <v>0</v>
      </c>
      <c r="AA863" s="26">
        <v>0</v>
      </c>
      <c r="AB863" s="26">
        <v>0</v>
      </c>
      <c r="AC863" s="26">
        <v>0</v>
      </c>
      <c r="AD863" s="26">
        <v>0</v>
      </c>
      <c r="AE863" s="26">
        <v>0</v>
      </c>
      <c r="AF863" s="26">
        <v>2400000</v>
      </c>
      <c r="AG863" s="26">
        <v>0</v>
      </c>
      <c r="AH863" s="26">
        <v>0</v>
      </c>
      <c r="AI863" s="26">
        <v>0</v>
      </c>
      <c r="AJ863" s="26">
        <v>4666667</v>
      </c>
      <c r="AK863" s="26">
        <v>0</v>
      </c>
      <c r="AL863" s="26">
        <v>5500000</v>
      </c>
      <c r="AM863" s="26">
        <v>0</v>
      </c>
      <c r="AN863" s="26">
        <v>6261789</v>
      </c>
      <c r="AO863" s="26">
        <v>6607333</v>
      </c>
      <c r="AP863" s="26">
        <v>0</v>
      </c>
      <c r="AQ863" s="26">
        <v>0</v>
      </c>
      <c r="AR863" s="26">
        <v>0</v>
      </c>
      <c r="AS863" s="26">
        <v>7666667</v>
      </c>
      <c r="AT863" s="26">
        <v>0</v>
      </c>
      <c r="AU863" s="26">
        <v>0</v>
      </c>
      <c r="AV863" s="26">
        <v>0</v>
      </c>
      <c r="AW863" s="26">
        <v>0</v>
      </c>
      <c r="AX863" s="26">
        <v>0</v>
      </c>
      <c r="AY863" s="26">
        <v>0</v>
      </c>
      <c r="AZ863" s="26">
        <v>0</v>
      </c>
      <c r="BA863" s="26">
        <v>260000</v>
      </c>
      <c r="BB863" s="26">
        <v>0</v>
      </c>
      <c r="BC863" s="26">
        <v>0</v>
      </c>
      <c r="BD863" s="26">
        <v>0</v>
      </c>
      <c r="BE863" s="26">
        <v>0</v>
      </c>
      <c r="BF863" s="26">
        <v>22287760</v>
      </c>
      <c r="BG863" s="26">
        <v>0</v>
      </c>
      <c r="BH863" s="26">
        <v>13889000</v>
      </c>
      <c r="BI863" s="26">
        <v>0</v>
      </c>
      <c r="BJ863" s="26">
        <v>0</v>
      </c>
      <c r="BK863" s="26">
        <v>0</v>
      </c>
      <c r="BL863" s="26">
        <v>0</v>
      </c>
      <c r="BM863" s="26">
        <v>0</v>
      </c>
      <c r="BN863" s="26">
        <v>0</v>
      </c>
      <c r="BO863" s="26">
        <v>0</v>
      </c>
      <c r="BP863" s="26">
        <v>0</v>
      </c>
      <c r="BQ863" s="26"/>
      <c r="BR863" s="26"/>
      <c r="BS863" s="26"/>
      <c r="BT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</row>
    <row r="864" spans="1:85" hidden="1" outlineLevel="3" x14ac:dyDescent="0.25">
      <c r="A864" s="105" t="s">
        <v>1760</v>
      </c>
      <c r="B864" s="105">
        <f t="shared" ref="B864:B934" si="207">LEN(C864)</f>
        <v>6</v>
      </c>
      <c r="C864" s="105" t="s">
        <v>1456</v>
      </c>
      <c r="D864" s="105" t="s">
        <v>1146</v>
      </c>
      <c r="E864" s="26">
        <f t="shared" si="202"/>
        <v>44187138</v>
      </c>
      <c r="F864" s="26">
        <f t="shared" si="203"/>
        <v>102738160</v>
      </c>
      <c r="G864" s="26">
        <f t="shared" si="204"/>
        <v>119900783</v>
      </c>
      <c r="H864" s="26">
        <f t="shared" si="205"/>
        <v>150766583</v>
      </c>
      <c r="I864" s="26">
        <f t="shared" si="200"/>
        <v>97569593</v>
      </c>
      <c r="J864" s="26">
        <f t="shared" si="201"/>
        <v>58059543</v>
      </c>
      <c r="K864" s="26">
        <f t="shared" si="206"/>
        <v>0</v>
      </c>
      <c r="L864" s="146">
        <f t="shared" si="199"/>
        <v>-1</v>
      </c>
      <c r="M864" s="26">
        <v>0</v>
      </c>
      <c r="N864" s="26">
        <v>2800000</v>
      </c>
      <c r="O864" s="26">
        <v>9742432</v>
      </c>
      <c r="P864" s="26">
        <v>6796638</v>
      </c>
      <c r="Q864" s="26">
        <v>-19339070</v>
      </c>
      <c r="R864" s="26">
        <v>0</v>
      </c>
      <c r="S864" s="26">
        <v>8102400</v>
      </c>
      <c r="T864" s="26">
        <v>-8102400</v>
      </c>
      <c r="U864" s="26">
        <v>0</v>
      </c>
      <c r="V864" s="26">
        <v>27875500</v>
      </c>
      <c r="W864" s="26">
        <v>4359138</v>
      </c>
      <c r="X864" s="26">
        <v>11952500</v>
      </c>
      <c r="Y864" s="26">
        <v>3845500</v>
      </c>
      <c r="Z864" s="26">
        <v>10029750</v>
      </c>
      <c r="AA864" s="26">
        <v>3679999</v>
      </c>
      <c r="AB864" s="26">
        <v>3300000</v>
      </c>
      <c r="AC864" s="26">
        <v>17087310</v>
      </c>
      <c r="AD864" s="26">
        <v>4360000</v>
      </c>
      <c r="AE864" s="26">
        <v>13557180</v>
      </c>
      <c r="AF864" s="26">
        <v>13863614</v>
      </c>
      <c r="AG864" s="26">
        <v>4720000</v>
      </c>
      <c r="AH864" s="26">
        <v>2363000</v>
      </c>
      <c r="AI864" s="26">
        <v>7654407</v>
      </c>
      <c r="AJ864" s="26">
        <v>18277400</v>
      </c>
      <c r="AK864" s="26">
        <v>31244322</v>
      </c>
      <c r="AL864" s="26">
        <v>6511400</v>
      </c>
      <c r="AM864" s="26">
        <v>2467000</v>
      </c>
      <c r="AN864" s="26">
        <v>17636000</v>
      </c>
      <c r="AO864" s="26">
        <v>4610000</v>
      </c>
      <c r="AP864" s="26">
        <v>3465000</v>
      </c>
      <c r="AQ864" s="26">
        <v>19215061</v>
      </c>
      <c r="AR864" s="26">
        <v>7684000</v>
      </c>
      <c r="AS864" s="26">
        <v>6819000</v>
      </c>
      <c r="AT864" s="26">
        <v>1250000</v>
      </c>
      <c r="AU864" s="26">
        <v>2991000</v>
      </c>
      <c r="AV864" s="26">
        <v>16008000</v>
      </c>
      <c r="AW864" s="26">
        <v>22965982</v>
      </c>
      <c r="AX864" s="26">
        <v>3840000</v>
      </c>
      <c r="AY864" s="26">
        <v>1581000</v>
      </c>
      <c r="AZ864" s="26">
        <v>4727500</v>
      </c>
      <c r="BA864" s="26">
        <v>18926001</v>
      </c>
      <c r="BB864" s="26">
        <v>9445480</v>
      </c>
      <c r="BC864" s="26">
        <v>20479500</v>
      </c>
      <c r="BD864" s="26">
        <v>15604130</v>
      </c>
      <c r="BE864" s="26">
        <v>14367152</v>
      </c>
      <c r="BF864" s="26">
        <v>16149130</v>
      </c>
      <c r="BG864" s="26">
        <v>5225000</v>
      </c>
      <c r="BH864" s="26">
        <v>17455708</v>
      </c>
      <c r="BI864" s="26">
        <v>6281750</v>
      </c>
      <c r="BJ864" s="26">
        <v>7172774</v>
      </c>
      <c r="BK864" s="26">
        <v>2074034</v>
      </c>
      <c r="BL864" s="26">
        <v>18357500</v>
      </c>
      <c r="BM864" s="26">
        <v>715000</v>
      </c>
      <c r="BN864" s="26">
        <v>497045</v>
      </c>
      <c r="BO864" s="26">
        <v>22381440</v>
      </c>
      <c r="BP864" s="26">
        <v>580000</v>
      </c>
      <c r="BQ864" s="26"/>
      <c r="BR864" s="26"/>
      <c r="BS864" s="26"/>
      <c r="BT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</row>
    <row r="865" spans="1:85" hidden="1" outlineLevel="3" x14ac:dyDescent="0.25">
      <c r="A865" s="105" t="s">
        <v>1760</v>
      </c>
      <c r="B865" s="105">
        <f t="shared" si="207"/>
        <v>6</v>
      </c>
      <c r="C865" s="105" t="s">
        <v>1457</v>
      </c>
      <c r="D865" s="105" t="s">
        <v>1148</v>
      </c>
      <c r="E865" s="26">
        <f t="shared" si="202"/>
        <v>0</v>
      </c>
      <c r="F865" s="26">
        <f t="shared" si="203"/>
        <v>0</v>
      </c>
      <c r="G865" s="26">
        <f t="shared" si="204"/>
        <v>0</v>
      </c>
      <c r="H865" s="26">
        <f t="shared" si="205"/>
        <v>0</v>
      </c>
      <c r="I865" s="26">
        <f t="shared" si="200"/>
        <v>0</v>
      </c>
      <c r="J865" s="26">
        <f t="shared" si="201"/>
        <v>0</v>
      </c>
      <c r="K865" s="26">
        <f t="shared" si="206"/>
        <v>0</v>
      </c>
      <c r="L865" s="146" t="e">
        <f t="shared" si="199"/>
        <v>#DIV/0!</v>
      </c>
      <c r="M865" s="26">
        <v>0</v>
      </c>
      <c r="N865" s="26">
        <v>0</v>
      </c>
      <c r="O865" s="26">
        <v>0</v>
      </c>
      <c r="P865" s="26">
        <v>0</v>
      </c>
      <c r="Q865" s="26">
        <v>0</v>
      </c>
      <c r="R865" s="26">
        <v>0</v>
      </c>
      <c r="S865" s="26">
        <v>0</v>
      </c>
      <c r="T865" s="26">
        <v>0</v>
      </c>
      <c r="U865" s="26">
        <v>0</v>
      </c>
      <c r="V865" s="26">
        <v>0</v>
      </c>
      <c r="W865" s="26">
        <v>0</v>
      </c>
      <c r="X865" s="26">
        <v>0</v>
      </c>
      <c r="Y865" s="26">
        <v>0</v>
      </c>
      <c r="Z865" s="26">
        <v>0</v>
      </c>
      <c r="AA865" s="26">
        <v>0</v>
      </c>
      <c r="AB865" s="26">
        <v>0</v>
      </c>
      <c r="AC865" s="26">
        <v>0</v>
      </c>
      <c r="AD865" s="26">
        <v>0</v>
      </c>
      <c r="AE865" s="26">
        <v>0</v>
      </c>
      <c r="AF865" s="26">
        <v>0</v>
      </c>
      <c r="AG865" s="26">
        <v>0</v>
      </c>
      <c r="AH865" s="26">
        <v>0</v>
      </c>
      <c r="AI865" s="26">
        <v>0</v>
      </c>
      <c r="AJ865" s="26">
        <v>0</v>
      </c>
      <c r="AK865" s="26">
        <v>0</v>
      </c>
      <c r="AL865" s="26">
        <v>0</v>
      </c>
      <c r="AM865" s="26">
        <v>0</v>
      </c>
      <c r="AN865" s="26">
        <v>0</v>
      </c>
      <c r="AO865" s="26">
        <v>0</v>
      </c>
      <c r="AP865" s="26">
        <v>0</v>
      </c>
      <c r="AQ865" s="26">
        <v>0</v>
      </c>
      <c r="AR865" s="26">
        <v>0</v>
      </c>
      <c r="AS865" s="26">
        <v>0</v>
      </c>
      <c r="AT865" s="26">
        <v>0</v>
      </c>
      <c r="AU865" s="26">
        <v>0</v>
      </c>
      <c r="AV865" s="26">
        <v>0</v>
      </c>
      <c r="AW865" s="26">
        <v>0</v>
      </c>
      <c r="AX865" s="26">
        <v>0</v>
      </c>
      <c r="AY865" s="26">
        <v>0</v>
      </c>
      <c r="AZ865" s="26">
        <v>0</v>
      </c>
      <c r="BA865" s="26">
        <v>0</v>
      </c>
      <c r="BB865" s="26">
        <v>0</v>
      </c>
      <c r="BC865" s="26">
        <v>0</v>
      </c>
      <c r="BD865" s="26">
        <v>0</v>
      </c>
      <c r="BE865" s="26">
        <v>0</v>
      </c>
      <c r="BF865" s="26">
        <v>0</v>
      </c>
      <c r="BG865" s="26">
        <v>0</v>
      </c>
      <c r="BH865" s="26">
        <v>0</v>
      </c>
      <c r="BI865" s="26">
        <v>0</v>
      </c>
      <c r="BJ865" s="26">
        <v>0</v>
      </c>
      <c r="BK865" s="26">
        <v>0</v>
      </c>
      <c r="BL865" s="26">
        <v>0</v>
      </c>
      <c r="BM865" s="26">
        <v>0</v>
      </c>
      <c r="BN865" s="26">
        <v>0</v>
      </c>
      <c r="BO865" s="26">
        <v>0</v>
      </c>
      <c r="BP865" s="26">
        <v>0</v>
      </c>
      <c r="BQ865" s="26"/>
      <c r="BR865" s="26"/>
      <c r="BS865" s="26"/>
      <c r="BT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</row>
    <row r="866" spans="1:85" hidden="1" outlineLevel="3" x14ac:dyDescent="0.25">
      <c r="A866" s="105" t="s">
        <v>1760</v>
      </c>
      <c r="B866" s="105">
        <f t="shared" si="207"/>
        <v>6</v>
      </c>
      <c r="C866" s="105" t="s">
        <v>1458</v>
      </c>
      <c r="D866" s="105" t="s">
        <v>1150</v>
      </c>
      <c r="E866" s="26">
        <f t="shared" si="202"/>
        <v>508811272.32999998</v>
      </c>
      <c r="F866" s="26">
        <f t="shared" si="203"/>
        <v>638544371</v>
      </c>
      <c r="G866" s="26">
        <f t="shared" si="204"/>
        <v>691679299</v>
      </c>
      <c r="H866" s="26">
        <f t="shared" si="205"/>
        <v>851741106</v>
      </c>
      <c r="I866" s="26">
        <f t="shared" si="200"/>
        <v>545294303</v>
      </c>
      <c r="J866" s="26">
        <f t="shared" si="201"/>
        <v>709859006</v>
      </c>
      <c r="K866" s="26">
        <f t="shared" si="206"/>
        <v>0</v>
      </c>
      <c r="L866" s="146">
        <f t="shared" si="199"/>
        <v>-1</v>
      </c>
      <c r="M866" s="26">
        <v>32229873.329999998</v>
      </c>
      <c r="N866" s="26">
        <v>38875848</v>
      </c>
      <c r="O866" s="26">
        <v>40963386</v>
      </c>
      <c r="P866" s="26">
        <v>41138612</v>
      </c>
      <c r="Q866" s="26">
        <v>41274600</v>
      </c>
      <c r="R866" s="26">
        <v>42097600</v>
      </c>
      <c r="S866" s="26">
        <v>42478600</v>
      </c>
      <c r="T866" s="26">
        <v>44499000</v>
      </c>
      <c r="U866" s="26">
        <v>47321000</v>
      </c>
      <c r="V866" s="26">
        <v>47748008</v>
      </c>
      <c r="W866" s="26">
        <v>48548519</v>
      </c>
      <c r="X866" s="26">
        <v>41636226</v>
      </c>
      <c r="Y866" s="26">
        <v>38993600</v>
      </c>
      <c r="Z866" s="26">
        <v>49176800</v>
      </c>
      <c r="AA866" s="26">
        <v>49898801</v>
      </c>
      <c r="AB866" s="26">
        <v>49518000</v>
      </c>
      <c r="AC866" s="26">
        <v>50587499</v>
      </c>
      <c r="AD866" s="26">
        <v>53094701</v>
      </c>
      <c r="AE866" s="26">
        <v>54761491</v>
      </c>
      <c r="AF866" s="26">
        <v>56368789</v>
      </c>
      <c r="AG866" s="26">
        <v>57500834</v>
      </c>
      <c r="AH866" s="26">
        <v>57565340</v>
      </c>
      <c r="AI866" s="26">
        <v>68410917</v>
      </c>
      <c r="AJ866" s="26">
        <v>52667599</v>
      </c>
      <c r="AK866" s="26">
        <v>47521299</v>
      </c>
      <c r="AL866" s="26">
        <v>60208399</v>
      </c>
      <c r="AM866" s="26">
        <v>57699900</v>
      </c>
      <c r="AN866" s="26">
        <v>58106601</v>
      </c>
      <c r="AO866" s="26">
        <v>58281298</v>
      </c>
      <c r="AP866" s="26">
        <v>58642301</v>
      </c>
      <c r="AQ866" s="26">
        <v>58087701</v>
      </c>
      <c r="AR866" s="26">
        <v>58205099</v>
      </c>
      <c r="AS866" s="26">
        <v>56667002</v>
      </c>
      <c r="AT866" s="26">
        <v>61495504</v>
      </c>
      <c r="AU866" s="26">
        <v>59260498</v>
      </c>
      <c r="AV866" s="26">
        <v>57503697</v>
      </c>
      <c r="AW866" s="26">
        <v>52727500</v>
      </c>
      <c r="AX866" s="26">
        <v>90202200</v>
      </c>
      <c r="AY866" s="26">
        <v>62733800</v>
      </c>
      <c r="AZ866" s="26">
        <v>63500002</v>
      </c>
      <c r="BA866" s="26">
        <v>66301302</v>
      </c>
      <c r="BB866" s="26">
        <v>69069096</v>
      </c>
      <c r="BC866" s="26">
        <v>67522301</v>
      </c>
      <c r="BD866" s="26">
        <v>73238102</v>
      </c>
      <c r="BE866" s="26">
        <v>75209296</v>
      </c>
      <c r="BF866" s="26">
        <v>78086911</v>
      </c>
      <c r="BG866" s="26">
        <v>77075970</v>
      </c>
      <c r="BH866" s="26">
        <v>76074626</v>
      </c>
      <c r="BI866" s="26">
        <v>74278999</v>
      </c>
      <c r="BJ866" s="26">
        <v>89138295</v>
      </c>
      <c r="BK866" s="26">
        <v>86723409</v>
      </c>
      <c r="BL866" s="26">
        <v>91368993</v>
      </c>
      <c r="BM866" s="26">
        <v>94565100</v>
      </c>
      <c r="BN866" s="26">
        <v>93504702</v>
      </c>
      <c r="BO866" s="26">
        <v>89531999</v>
      </c>
      <c r="BP866" s="26">
        <v>90747509</v>
      </c>
      <c r="BQ866" s="26"/>
      <c r="BR866" s="26"/>
      <c r="BS866" s="26"/>
      <c r="BT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</row>
    <row r="867" spans="1:85" hidden="1" outlineLevel="3" x14ac:dyDescent="0.25">
      <c r="A867" s="105" t="s">
        <v>1760</v>
      </c>
      <c r="B867" s="105">
        <f t="shared" si="207"/>
        <v>6</v>
      </c>
      <c r="C867" s="105" t="s">
        <v>1459</v>
      </c>
      <c r="D867" s="105" t="s">
        <v>1460</v>
      </c>
      <c r="E867" s="26">
        <f t="shared" si="202"/>
        <v>40690437.299999997</v>
      </c>
      <c r="F867" s="26">
        <f t="shared" si="203"/>
        <v>80419275</v>
      </c>
      <c r="G867" s="26">
        <f t="shared" si="204"/>
        <v>99943740</v>
      </c>
      <c r="H867" s="26">
        <f t="shared" si="205"/>
        <v>181604917</v>
      </c>
      <c r="I867" s="26">
        <f t="shared" si="200"/>
        <v>129420994</v>
      </c>
      <c r="J867" s="26">
        <f t="shared" si="201"/>
        <v>104759596</v>
      </c>
      <c r="K867" s="26">
        <f t="shared" si="206"/>
        <v>0</v>
      </c>
      <c r="L867" s="146">
        <f t="shared" si="199"/>
        <v>-1</v>
      </c>
      <c r="M867" s="26">
        <v>6535050.2999999998</v>
      </c>
      <c r="N867" s="26">
        <v>3207300</v>
      </c>
      <c r="O867" s="26">
        <v>3231095</v>
      </c>
      <c r="P867" s="26">
        <v>3752568</v>
      </c>
      <c r="Q867" s="26">
        <v>2312700</v>
      </c>
      <c r="R867" s="26">
        <v>3691000</v>
      </c>
      <c r="S867" s="26">
        <v>3514600</v>
      </c>
      <c r="T867" s="26">
        <v>2946900</v>
      </c>
      <c r="U867" s="26">
        <v>2881200</v>
      </c>
      <c r="V867" s="26">
        <v>3920770</v>
      </c>
      <c r="W867" s="26">
        <v>3811834</v>
      </c>
      <c r="X867" s="26">
        <v>885420</v>
      </c>
      <c r="Y867" s="26">
        <v>5761400</v>
      </c>
      <c r="Z867" s="26">
        <v>4954300</v>
      </c>
      <c r="AA867" s="26">
        <v>4805600</v>
      </c>
      <c r="AB867" s="26">
        <v>5015100</v>
      </c>
      <c r="AC867" s="26">
        <v>5831800</v>
      </c>
      <c r="AD867" s="26">
        <v>6604700</v>
      </c>
      <c r="AE867" s="26">
        <v>8179168</v>
      </c>
      <c r="AF867" s="26">
        <v>8256240</v>
      </c>
      <c r="AG867" s="26">
        <v>8078840</v>
      </c>
      <c r="AH867" s="26">
        <v>9290308</v>
      </c>
      <c r="AI867" s="26">
        <v>8482618</v>
      </c>
      <c r="AJ867" s="26">
        <v>5159201</v>
      </c>
      <c r="AK867" s="26">
        <v>10611301</v>
      </c>
      <c r="AL867" s="26">
        <v>7975600</v>
      </c>
      <c r="AM867" s="26">
        <v>8396600</v>
      </c>
      <c r="AN867" s="26">
        <v>7279600</v>
      </c>
      <c r="AO867" s="26">
        <v>6941502</v>
      </c>
      <c r="AP867" s="26">
        <v>6924250</v>
      </c>
      <c r="AQ867" s="26">
        <v>6979400</v>
      </c>
      <c r="AR867" s="26">
        <v>7061101</v>
      </c>
      <c r="AS867" s="26">
        <v>7012900</v>
      </c>
      <c r="AT867" s="26">
        <v>11693585</v>
      </c>
      <c r="AU867" s="26">
        <v>11253200</v>
      </c>
      <c r="AV867" s="26">
        <v>7814701</v>
      </c>
      <c r="AW867" s="26">
        <v>13654596</v>
      </c>
      <c r="AX867" s="26">
        <v>39871404</v>
      </c>
      <c r="AY867" s="26">
        <v>12428501</v>
      </c>
      <c r="AZ867" s="26">
        <v>12799300</v>
      </c>
      <c r="BA867" s="26">
        <v>13361898</v>
      </c>
      <c r="BB867" s="26">
        <v>12263596</v>
      </c>
      <c r="BC867" s="26">
        <v>12548299</v>
      </c>
      <c r="BD867" s="26">
        <v>12493400</v>
      </c>
      <c r="BE867" s="26">
        <v>12538201</v>
      </c>
      <c r="BF867" s="26">
        <v>14048088</v>
      </c>
      <c r="BG867" s="26">
        <v>12154039</v>
      </c>
      <c r="BH867" s="26">
        <v>13443595</v>
      </c>
      <c r="BI867" s="26">
        <v>12979704</v>
      </c>
      <c r="BJ867" s="26">
        <v>13240394</v>
      </c>
      <c r="BK867" s="26">
        <v>12523693</v>
      </c>
      <c r="BL867" s="26">
        <v>12921307</v>
      </c>
      <c r="BM867" s="26">
        <v>13388197</v>
      </c>
      <c r="BN867" s="26">
        <v>14139799</v>
      </c>
      <c r="BO867" s="26">
        <v>12996304</v>
      </c>
      <c r="BP867" s="26">
        <v>12570198</v>
      </c>
      <c r="BQ867" s="26"/>
      <c r="BR867" s="26"/>
      <c r="BS867" s="26"/>
      <c r="BT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</row>
    <row r="868" spans="1:85" hidden="1" outlineLevel="3" x14ac:dyDescent="0.25">
      <c r="A868" s="105" t="s">
        <v>1760</v>
      </c>
      <c r="B868" s="105">
        <f t="shared" si="207"/>
        <v>6</v>
      </c>
      <c r="C868" s="105" t="s">
        <v>1461</v>
      </c>
      <c r="D868" s="105" t="s">
        <v>1154</v>
      </c>
      <c r="E868" s="26">
        <f t="shared" si="202"/>
        <v>961659978.52999997</v>
      </c>
      <c r="F868" s="26">
        <f t="shared" si="203"/>
        <v>1189895500</v>
      </c>
      <c r="G868" s="26">
        <f t="shared" si="204"/>
        <v>1399385576</v>
      </c>
      <c r="H868" s="26">
        <f t="shared" si="205"/>
        <v>2005665231</v>
      </c>
      <c r="I868" s="26">
        <f t="shared" si="200"/>
        <v>1274722609</v>
      </c>
      <c r="J868" s="26">
        <f t="shared" si="201"/>
        <v>1550632273</v>
      </c>
      <c r="K868" s="26">
        <f t="shared" si="206"/>
        <v>0</v>
      </c>
      <c r="L868" s="146">
        <f t="shared" si="199"/>
        <v>-1</v>
      </c>
      <c r="M868" s="26">
        <v>72090298.530000001</v>
      </c>
      <c r="N868" s="26">
        <v>72444000</v>
      </c>
      <c r="O868" s="26">
        <v>75657400</v>
      </c>
      <c r="P868" s="26">
        <v>76832100</v>
      </c>
      <c r="Q868" s="26">
        <v>77804700</v>
      </c>
      <c r="R868" s="26">
        <v>78906900</v>
      </c>
      <c r="S868" s="26">
        <v>78136000</v>
      </c>
      <c r="T868" s="26">
        <v>81550800</v>
      </c>
      <c r="U868" s="26">
        <v>87761900</v>
      </c>
      <c r="V868" s="26">
        <v>87740400</v>
      </c>
      <c r="W868" s="26">
        <v>89167600</v>
      </c>
      <c r="X868" s="26">
        <v>83567880</v>
      </c>
      <c r="Y868" s="26">
        <v>89671300</v>
      </c>
      <c r="Z868" s="26">
        <v>91307000</v>
      </c>
      <c r="AA868" s="26">
        <v>92492499</v>
      </c>
      <c r="AB868" s="26">
        <v>92500700</v>
      </c>
      <c r="AC868" s="26">
        <v>94260700</v>
      </c>
      <c r="AD868" s="26">
        <v>98675999</v>
      </c>
      <c r="AE868" s="26">
        <v>102188400</v>
      </c>
      <c r="AF868" s="26">
        <v>104492700</v>
      </c>
      <c r="AG868" s="26">
        <v>105335701</v>
      </c>
      <c r="AH868" s="26">
        <v>106055201</v>
      </c>
      <c r="AI868" s="26">
        <v>108089200</v>
      </c>
      <c r="AJ868" s="26">
        <v>104826100</v>
      </c>
      <c r="AK868" s="26">
        <v>111906340</v>
      </c>
      <c r="AL868" s="26">
        <v>113511500</v>
      </c>
      <c r="AM868" s="26">
        <v>112745200</v>
      </c>
      <c r="AN868" s="26">
        <v>108825099</v>
      </c>
      <c r="AO868" s="26">
        <v>108215900</v>
      </c>
      <c r="AP868" s="26">
        <v>108355301</v>
      </c>
      <c r="AQ868" s="26">
        <v>107807500</v>
      </c>
      <c r="AR868" s="26">
        <v>107725700</v>
      </c>
      <c r="AS868" s="26">
        <v>107562899</v>
      </c>
      <c r="AT868" s="26">
        <v>140974443</v>
      </c>
      <c r="AU868" s="26">
        <v>137384099</v>
      </c>
      <c r="AV868" s="26">
        <v>134371595</v>
      </c>
      <c r="AW868" s="26">
        <v>136588686</v>
      </c>
      <c r="AX868" s="26">
        <v>203660282</v>
      </c>
      <c r="AY868" s="26">
        <v>145668018</v>
      </c>
      <c r="AZ868" s="26">
        <v>149759962</v>
      </c>
      <c r="BA868" s="26">
        <v>153163885</v>
      </c>
      <c r="BB868" s="26">
        <v>157851549</v>
      </c>
      <c r="BC868" s="26">
        <v>161050562</v>
      </c>
      <c r="BD868" s="26">
        <v>166979665</v>
      </c>
      <c r="BE868" s="26">
        <v>169363096</v>
      </c>
      <c r="BF868" s="26">
        <v>178078846</v>
      </c>
      <c r="BG868" s="26">
        <v>173729272</v>
      </c>
      <c r="BH868" s="26">
        <v>209771408</v>
      </c>
      <c r="BI868" s="26">
        <v>182590688</v>
      </c>
      <c r="BJ868" s="26">
        <v>193253394</v>
      </c>
      <c r="BK868" s="26">
        <v>190699237</v>
      </c>
      <c r="BL868" s="26">
        <v>195117612</v>
      </c>
      <c r="BM868" s="26">
        <v>200130979</v>
      </c>
      <c r="BN868" s="26">
        <v>199221744</v>
      </c>
      <c r="BO868" s="26">
        <v>194225377</v>
      </c>
      <c r="BP868" s="26">
        <v>195393242</v>
      </c>
      <c r="BQ868" s="26"/>
      <c r="BR868" s="26"/>
      <c r="BS868" s="26"/>
      <c r="BT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</row>
    <row r="869" spans="1:85" hidden="1" outlineLevel="3" x14ac:dyDescent="0.25">
      <c r="A869" s="105" t="s">
        <v>1760</v>
      </c>
      <c r="B869" s="105">
        <f t="shared" si="207"/>
        <v>6</v>
      </c>
      <c r="C869" s="105" t="s">
        <v>1462</v>
      </c>
      <c r="D869" s="105" t="s">
        <v>1463</v>
      </c>
      <c r="E869" s="26">
        <f t="shared" si="202"/>
        <v>321209637.50999999</v>
      </c>
      <c r="F869" s="26">
        <f t="shared" si="203"/>
        <v>411394484</v>
      </c>
      <c r="G869" s="26">
        <f t="shared" si="204"/>
        <v>450987904</v>
      </c>
      <c r="H869" s="26">
        <f t="shared" si="205"/>
        <v>555171205</v>
      </c>
      <c r="I869" s="26">
        <f t="shared" si="200"/>
        <v>352397999</v>
      </c>
      <c r="J869" s="26">
        <f t="shared" si="201"/>
        <v>457812407</v>
      </c>
      <c r="K869" s="26">
        <f t="shared" si="206"/>
        <v>0</v>
      </c>
      <c r="L869" s="146">
        <f t="shared" si="199"/>
        <v>-1</v>
      </c>
      <c r="M869" s="26">
        <v>22394997.510000002</v>
      </c>
      <c r="N869" s="26">
        <v>17591900</v>
      </c>
      <c r="O869" s="26">
        <v>25729900</v>
      </c>
      <c r="P869" s="26">
        <v>25808400</v>
      </c>
      <c r="Q869" s="26">
        <v>26700900</v>
      </c>
      <c r="R869" s="26">
        <v>27162500</v>
      </c>
      <c r="S869" s="26">
        <v>26978500</v>
      </c>
      <c r="T869" s="26">
        <v>27733400</v>
      </c>
      <c r="U869" s="26">
        <v>30129400</v>
      </c>
      <c r="V869" s="26">
        <v>29970400</v>
      </c>
      <c r="W869" s="26">
        <v>30834920</v>
      </c>
      <c r="X869" s="26">
        <v>30174420</v>
      </c>
      <c r="Y869" s="26">
        <v>29844400</v>
      </c>
      <c r="Z869" s="26">
        <v>31448800</v>
      </c>
      <c r="AA869" s="26">
        <v>31956500</v>
      </c>
      <c r="AB869" s="26">
        <v>31940820</v>
      </c>
      <c r="AC869" s="26">
        <v>32797400</v>
      </c>
      <c r="AD869" s="26">
        <v>33990200</v>
      </c>
      <c r="AE869" s="26">
        <v>35121200</v>
      </c>
      <c r="AF869" s="26">
        <v>36121900</v>
      </c>
      <c r="AG869" s="26">
        <v>36581264</v>
      </c>
      <c r="AH869" s="26">
        <v>36764900</v>
      </c>
      <c r="AI869" s="26">
        <v>37014000</v>
      </c>
      <c r="AJ869" s="26">
        <v>37813100</v>
      </c>
      <c r="AK869" s="26">
        <v>36828100</v>
      </c>
      <c r="AL869" s="26">
        <v>39035300</v>
      </c>
      <c r="AM869" s="26">
        <v>38059000</v>
      </c>
      <c r="AN869" s="26">
        <v>38201500</v>
      </c>
      <c r="AO869" s="26">
        <v>37432200</v>
      </c>
      <c r="AP869" s="26">
        <v>37000800</v>
      </c>
      <c r="AQ869" s="26">
        <v>37124500</v>
      </c>
      <c r="AR869" s="26">
        <v>36979100</v>
      </c>
      <c r="AS869" s="26">
        <v>36831200</v>
      </c>
      <c r="AT869" s="26">
        <v>38177502</v>
      </c>
      <c r="AU869" s="26">
        <v>37537500</v>
      </c>
      <c r="AV869" s="26">
        <v>37781202</v>
      </c>
      <c r="AW869" s="26">
        <v>36922500</v>
      </c>
      <c r="AX869" s="26">
        <v>55113301</v>
      </c>
      <c r="AY869" s="26">
        <v>39760300</v>
      </c>
      <c r="AZ869" s="26">
        <v>41049600</v>
      </c>
      <c r="BA869" s="26">
        <v>42408903</v>
      </c>
      <c r="BB869" s="26">
        <v>44232897</v>
      </c>
      <c r="BC869" s="26">
        <v>45468599</v>
      </c>
      <c r="BD869" s="26">
        <v>47441899</v>
      </c>
      <c r="BE869" s="26">
        <v>48623402</v>
      </c>
      <c r="BF869" s="26">
        <v>50629601</v>
      </c>
      <c r="BG869" s="26">
        <v>50197300</v>
      </c>
      <c r="BH869" s="26">
        <v>53322903</v>
      </c>
      <c r="BI869" s="26">
        <v>52460293</v>
      </c>
      <c r="BJ869" s="26">
        <v>56408302</v>
      </c>
      <c r="BK869" s="26">
        <v>56709998</v>
      </c>
      <c r="BL869" s="26">
        <v>57582010</v>
      </c>
      <c r="BM869" s="26">
        <v>59199402</v>
      </c>
      <c r="BN869" s="26">
        <v>59477299</v>
      </c>
      <c r="BO869" s="26">
        <v>57862202</v>
      </c>
      <c r="BP869" s="26">
        <v>58112901</v>
      </c>
      <c r="BQ869" s="26"/>
      <c r="BR869" s="26"/>
      <c r="BS869" s="26"/>
      <c r="BT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</row>
    <row r="870" spans="1:85" hidden="1" outlineLevel="3" x14ac:dyDescent="0.25">
      <c r="A870" s="105" t="s">
        <v>1760</v>
      </c>
      <c r="B870" s="105">
        <f t="shared" si="207"/>
        <v>6</v>
      </c>
      <c r="C870" s="105" t="s">
        <v>1464</v>
      </c>
      <c r="D870" s="105" t="s">
        <v>1158</v>
      </c>
      <c r="E870" s="26">
        <f t="shared" si="202"/>
        <v>12139700</v>
      </c>
      <c r="F870" s="26">
        <f t="shared" si="203"/>
        <v>28264383</v>
      </c>
      <c r="G870" s="26">
        <f t="shared" si="204"/>
        <v>35298028</v>
      </c>
      <c r="H870" s="26">
        <f t="shared" si="205"/>
        <v>56238901</v>
      </c>
      <c r="I870" s="26">
        <f t="shared" si="200"/>
        <v>36973499</v>
      </c>
      <c r="J870" s="26">
        <f t="shared" si="201"/>
        <v>35572189</v>
      </c>
      <c r="K870" s="26">
        <f t="shared" si="206"/>
        <v>0</v>
      </c>
      <c r="L870" s="146">
        <f t="shared" si="199"/>
        <v>-1</v>
      </c>
      <c r="M870" s="26">
        <v>652200</v>
      </c>
      <c r="N870" s="26">
        <v>466700</v>
      </c>
      <c r="O870" s="26">
        <v>870800</v>
      </c>
      <c r="P870" s="26">
        <v>1037300</v>
      </c>
      <c r="Q870" s="26">
        <v>851100</v>
      </c>
      <c r="R870" s="26">
        <v>1419400</v>
      </c>
      <c r="S870" s="26">
        <v>1247800</v>
      </c>
      <c r="T870" s="26">
        <v>1040100</v>
      </c>
      <c r="U870" s="26">
        <v>1040100</v>
      </c>
      <c r="V870" s="26">
        <v>1040100</v>
      </c>
      <c r="W870" s="26">
        <v>1040100</v>
      </c>
      <c r="X870" s="26">
        <v>1434000</v>
      </c>
      <c r="Y870" s="26">
        <v>1045900</v>
      </c>
      <c r="Z870" s="26">
        <v>1725500</v>
      </c>
      <c r="AA870" s="26">
        <v>1725500</v>
      </c>
      <c r="AB870" s="26">
        <v>1725500</v>
      </c>
      <c r="AC870" s="26">
        <v>2195600</v>
      </c>
      <c r="AD870" s="26">
        <v>2507900</v>
      </c>
      <c r="AE870" s="26">
        <v>2544400</v>
      </c>
      <c r="AF870" s="26">
        <v>2571400</v>
      </c>
      <c r="AG870" s="26">
        <v>2571400</v>
      </c>
      <c r="AH870" s="26">
        <v>3022900</v>
      </c>
      <c r="AI870" s="26">
        <v>3281083</v>
      </c>
      <c r="AJ870" s="26">
        <v>3347300</v>
      </c>
      <c r="AK870" s="26">
        <v>2441500</v>
      </c>
      <c r="AL870" s="26">
        <v>2998800</v>
      </c>
      <c r="AM870" s="26">
        <v>2917630</v>
      </c>
      <c r="AN870" s="26">
        <v>2838800</v>
      </c>
      <c r="AO870" s="26">
        <v>2434200</v>
      </c>
      <c r="AP870" s="26">
        <v>2431200</v>
      </c>
      <c r="AQ870" s="26">
        <v>2430600</v>
      </c>
      <c r="AR870" s="26">
        <v>2483900</v>
      </c>
      <c r="AS870" s="26">
        <v>2452400</v>
      </c>
      <c r="AT870" s="26">
        <v>3621998</v>
      </c>
      <c r="AU870" s="26">
        <v>3745500</v>
      </c>
      <c r="AV870" s="26">
        <v>4501500</v>
      </c>
      <c r="AW870" s="26">
        <v>3514300</v>
      </c>
      <c r="AX870" s="26">
        <v>6718999</v>
      </c>
      <c r="AY870" s="26">
        <v>4380700</v>
      </c>
      <c r="AZ870" s="26">
        <v>4413500</v>
      </c>
      <c r="BA870" s="26">
        <v>4692397</v>
      </c>
      <c r="BB870" s="26">
        <v>4319300</v>
      </c>
      <c r="BC870" s="26">
        <v>4238602</v>
      </c>
      <c r="BD870" s="26">
        <v>4695701</v>
      </c>
      <c r="BE870" s="26">
        <v>4332100</v>
      </c>
      <c r="BF870" s="26">
        <v>4977099</v>
      </c>
      <c r="BG870" s="26">
        <v>4282900</v>
      </c>
      <c r="BH870" s="26">
        <v>5673303</v>
      </c>
      <c r="BI870" s="26">
        <v>3573310</v>
      </c>
      <c r="BJ870" s="26">
        <v>4596595</v>
      </c>
      <c r="BK870" s="26">
        <v>4431198</v>
      </c>
      <c r="BL870" s="26">
        <v>4421997</v>
      </c>
      <c r="BM870" s="26">
        <v>4638497</v>
      </c>
      <c r="BN870" s="26">
        <v>5021600</v>
      </c>
      <c r="BO870" s="26">
        <v>4429899</v>
      </c>
      <c r="BP870" s="26">
        <v>4459093</v>
      </c>
      <c r="BQ870" s="26"/>
      <c r="BR870" s="26"/>
      <c r="BS870" s="26"/>
      <c r="BT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</row>
    <row r="871" spans="1:85" hidden="1" outlineLevel="3" x14ac:dyDescent="0.25">
      <c r="A871" s="105" t="s">
        <v>1760</v>
      </c>
      <c r="B871" s="105">
        <f t="shared" si="207"/>
        <v>6</v>
      </c>
      <c r="C871" s="105" t="s">
        <v>1465</v>
      </c>
      <c r="D871" s="105" t="s">
        <v>1160</v>
      </c>
      <c r="E871" s="26">
        <f t="shared" si="202"/>
        <v>8093300</v>
      </c>
      <c r="F871" s="26">
        <f t="shared" si="203"/>
        <v>18305817</v>
      </c>
      <c r="G871" s="26">
        <f t="shared" si="204"/>
        <v>23534118</v>
      </c>
      <c r="H871" s="26">
        <f t="shared" si="205"/>
        <v>37256994</v>
      </c>
      <c r="I871" s="26">
        <f t="shared" si="200"/>
        <v>24412802</v>
      </c>
      <c r="J871" s="26">
        <f t="shared" si="201"/>
        <v>23716616</v>
      </c>
      <c r="K871" s="26">
        <f t="shared" si="206"/>
        <v>0</v>
      </c>
      <c r="L871" s="146">
        <f t="shared" si="199"/>
        <v>-1</v>
      </c>
      <c r="M871" s="26">
        <v>434800</v>
      </c>
      <c r="N871" s="26">
        <v>311200</v>
      </c>
      <c r="O871" s="26">
        <v>580600</v>
      </c>
      <c r="P871" s="26">
        <v>691500</v>
      </c>
      <c r="Q871" s="26">
        <v>567400</v>
      </c>
      <c r="R871" s="26">
        <v>946300</v>
      </c>
      <c r="S871" s="26">
        <v>831900</v>
      </c>
      <c r="T871" s="26">
        <v>693400</v>
      </c>
      <c r="U871" s="26">
        <v>693400</v>
      </c>
      <c r="V871" s="26">
        <v>693400</v>
      </c>
      <c r="W871" s="26">
        <v>693400</v>
      </c>
      <c r="X871" s="26">
        <v>956000</v>
      </c>
      <c r="Y871" s="26">
        <v>697300</v>
      </c>
      <c r="Z871" s="26">
        <v>1150400</v>
      </c>
      <c r="AA871" s="26">
        <v>1150400</v>
      </c>
      <c r="AB871" s="26">
        <v>1150400</v>
      </c>
      <c r="AC871" s="26">
        <v>1463800</v>
      </c>
      <c r="AD871" s="26">
        <v>1672000</v>
      </c>
      <c r="AE871" s="26">
        <v>1696300</v>
      </c>
      <c r="AF871" s="26">
        <v>1714300</v>
      </c>
      <c r="AG871" s="26">
        <v>1714300</v>
      </c>
      <c r="AH871" s="26">
        <v>2015300</v>
      </c>
      <c r="AI871" s="26">
        <v>1649817</v>
      </c>
      <c r="AJ871" s="26">
        <v>2231500</v>
      </c>
      <c r="AK871" s="26">
        <v>1627700</v>
      </c>
      <c r="AL871" s="26">
        <v>1999400</v>
      </c>
      <c r="AM871" s="26">
        <v>1945320</v>
      </c>
      <c r="AN871" s="26">
        <v>1892800</v>
      </c>
      <c r="AO871" s="26">
        <v>1623000</v>
      </c>
      <c r="AP871" s="26">
        <v>1621000</v>
      </c>
      <c r="AQ871" s="26">
        <v>1620600</v>
      </c>
      <c r="AR871" s="26">
        <v>1656100</v>
      </c>
      <c r="AS871" s="26">
        <v>1635100</v>
      </c>
      <c r="AT871" s="26">
        <v>2414800</v>
      </c>
      <c r="AU871" s="26">
        <v>2497100</v>
      </c>
      <c r="AV871" s="26">
        <v>3001198</v>
      </c>
      <c r="AW871" s="26">
        <v>2343000</v>
      </c>
      <c r="AX871" s="26">
        <v>4479500</v>
      </c>
      <c r="AY871" s="26">
        <v>2920500</v>
      </c>
      <c r="AZ871" s="26">
        <v>2942400</v>
      </c>
      <c r="BA871" s="26">
        <v>3128300</v>
      </c>
      <c r="BB871" s="26">
        <v>2879603</v>
      </c>
      <c r="BC871" s="26">
        <v>2825999</v>
      </c>
      <c r="BD871" s="26">
        <v>2893500</v>
      </c>
      <c r="BE871" s="26">
        <v>2888098</v>
      </c>
      <c r="BF871" s="26">
        <v>3318200</v>
      </c>
      <c r="BG871" s="26">
        <v>2855300</v>
      </c>
      <c r="BH871" s="26">
        <v>3782594</v>
      </c>
      <c r="BI871" s="26">
        <v>2382397</v>
      </c>
      <c r="BJ871" s="26">
        <v>3064702</v>
      </c>
      <c r="BK871" s="26">
        <v>2954404</v>
      </c>
      <c r="BL871" s="26">
        <v>2948102</v>
      </c>
      <c r="BM871" s="26">
        <v>3092501</v>
      </c>
      <c r="BN871" s="26">
        <v>3348001</v>
      </c>
      <c r="BO871" s="26">
        <v>2953601</v>
      </c>
      <c r="BP871" s="26">
        <v>2972908</v>
      </c>
      <c r="BQ871" s="26"/>
      <c r="BR871" s="26"/>
      <c r="BS871" s="26"/>
      <c r="BT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</row>
    <row r="872" spans="1:85" hidden="1" outlineLevel="3" x14ac:dyDescent="0.25">
      <c r="A872" s="105" t="s">
        <v>1760</v>
      </c>
      <c r="B872" s="105">
        <f t="shared" si="207"/>
        <v>6</v>
      </c>
      <c r="C872" s="105" t="s">
        <v>1466</v>
      </c>
      <c r="D872" s="105" t="s">
        <v>1162</v>
      </c>
      <c r="E872" s="26">
        <f t="shared" si="202"/>
        <v>45320400</v>
      </c>
      <c r="F872" s="26">
        <f t="shared" si="203"/>
        <v>63482988</v>
      </c>
      <c r="G872" s="26">
        <f t="shared" si="204"/>
        <v>49014590</v>
      </c>
      <c r="H872" s="26">
        <f t="shared" si="205"/>
        <v>56978420</v>
      </c>
      <c r="I872" s="26">
        <f t="shared" si="200"/>
        <v>35283800</v>
      </c>
      <c r="J872" s="26">
        <f t="shared" si="201"/>
        <v>53744195</v>
      </c>
      <c r="K872" s="26">
        <f t="shared" si="206"/>
        <v>0</v>
      </c>
      <c r="L872" s="146">
        <f t="shared" si="199"/>
        <v>-1</v>
      </c>
      <c r="M872" s="26">
        <v>2264300</v>
      </c>
      <c r="N872" s="26">
        <v>972250</v>
      </c>
      <c r="O872" s="26">
        <v>8097500</v>
      </c>
      <c r="P872" s="26">
        <v>3873050</v>
      </c>
      <c r="Q872" s="26">
        <v>4650500</v>
      </c>
      <c r="R872" s="26">
        <v>2359400</v>
      </c>
      <c r="S872" s="26">
        <v>2501700</v>
      </c>
      <c r="T872" s="26">
        <v>2746000</v>
      </c>
      <c r="U872" s="26">
        <v>5020000</v>
      </c>
      <c r="V872" s="26">
        <v>3939500</v>
      </c>
      <c r="W872" s="26">
        <v>5158200</v>
      </c>
      <c r="X872" s="26">
        <v>3738000</v>
      </c>
      <c r="Y872" s="26">
        <v>1347500</v>
      </c>
      <c r="Z872" s="26">
        <v>5099757</v>
      </c>
      <c r="AA872" s="26">
        <v>4607001</v>
      </c>
      <c r="AB872" s="26">
        <v>4241300</v>
      </c>
      <c r="AC872" s="26">
        <v>3546700</v>
      </c>
      <c r="AD872" s="26">
        <v>5443000</v>
      </c>
      <c r="AE872" s="26">
        <v>8150430</v>
      </c>
      <c r="AF872" s="26">
        <v>6243000</v>
      </c>
      <c r="AG872" s="26">
        <v>5608500</v>
      </c>
      <c r="AH872" s="26">
        <v>5806400</v>
      </c>
      <c r="AI872" s="26">
        <v>6382800</v>
      </c>
      <c r="AJ872" s="26">
        <v>7006600</v>
      </c>
      <c r="AK872" s="26">
        <v>4975990</v>
      </c>
      <c r="AL872" s="26">
        <v>3319800</v>
      </c>
      <c r="AM872" s="26">
        <v>5388500</v>
      </c>
      <c r="AN872" s="26">
        <v>3387100</v>
      </c>
      <c r="AO872" s="26">
        <v>5250500</v>
      </c>
      <c r="AP872" s="26">
        <v>3250400</v>
      </c>
      <c r="AQ872" s="26">
        <v>3455400</v>
      </c>
      <c r="AR872" s="26">
        <v>4132900</v>
      </c>
      <c r="AS872" s="26">
        <v>4191900</v>
      </c>
      <c r="AT872" s="26">
        <v>5465800</v>
      </c>
      <c r="AU872" s="26">
        <v>4660100</v>
      </c>
      <c r="AV872" s="26">
        <v>1536200</v>
      </c>
      <c r="AW872" s="26">
        <v>2762800</v>
      </c>
      <c r="AX872" s="26">
        <v>5427800</v>
      </c>
      <c r="AY872" s="26">
        <v>5465050</v>
      </c>
      <c r="AZ872" s="26">
        <v>3042150</v>
      </c>
      <c r="BA872" s="26">
        <v>4169500</v>
      </c>
      <c r="BB872" s="26">
        <v>5865500</v>
      </c>
      <c r="BC872" s="26">
        <v>4195250</v>
      </c>
      <c r="BD872" s="26">
        <v>4355750</v>
      </c>
      <c r="BE872" s="26">
        <v>4637700</v>
      </c>
      <c r="BF872" s="26">
        <v>6158070</v>
      </c>
      <c r="BG872" s="26">
        <v>6598550</v>
      </c>
      <c r="BH872" s="26">
        <v>4300300</v>
      </c>
      <c r="BI872" s="26">
        <v>6047200</v>
      </c>
      <c r="BJ872" s="26">
        <v>6464300</v>
      </c>
      <c r="BK872" s="26">
        <v>8504700</v>
      </c>
      <c r="BL872" s="26">
        <v>6929595</v>
      </c>
      <c r="BM872" s="26">
        <v>8272500</v>
      </c>
      <c r="BN872" s="26">
        <v>6393800</v>
      </c>
      <c r="BO872" s="26">
        <v>5742500</v>
      </c>
      <c r="BP872" s="26">
        <v>5389600</v>
      </c>
      <c r="BQ872" s="26"/>
      <c r="BR872" s="26"/>
      <c r="BS872" s="26"/>
      <c r="BT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</row>
    <row r="873" spans="1:85" hidden="1" outlineLevel="3" x14ac:dyDescent="0.25">
      <c r="A873" s="105" t="s">
        <v>1760</v>
      </c>
      <c r="B873" s="105">
        <f t="shared" si="207"/>
        <v>6</v>
      </c>
      <c r="C873" s="105" t="s">
        <v>1467</v>
      </c>
      <c r="D873" s="105" t="s">
        <v>222</v>
      </c>
      <c r="E873" s="26">
        <f t="shared" si="202"/>
        <v>2476199296</v>
      </c>
      <c r="F873" s="26">
        <f t="shared" si="203"/>
        <v>2934557293</v>
      </c>
      <c r="G873" s="26">
        <f t="shared" si="204"/>
        <v>2182742948</v>
      </c>
      <c r="H873" s="26">
        <f t="shared" si="205"/>
        <v>70546124</v>
      </c>
      <c r="I873" s="26">
        <f t="shared" si="200"/>
        <v>-5936950</v>
      </c>
      <c r="J873" s="26">
        <f t="shared" si="201"/>
        <v>145899330</v>
      </c>
      <c r="K873" s="26">
        <f t="shared" si="206"/>
        <v>0</v>
      </c>
      <c r="L873" s="146">
        <f t="shared" si="199"/>
        <v>-1</v>
      </c>
      <c r="M873" s="26">
        <v>162463634</v>
      </c>
      <c r="N873" s="26">
        <v>189151681</v>
      </c>
      <c r="O873" s="26">
        <v>199746759</v>
      </c>
      <c r="P873" s="26">
        <v>194939160</v>
      </c>
      <c r="Q873" s="26">
        <v>203743626</v>
      </c>
      <c r="R873" s="26">
        <v>206323387</v>
      </c>
      <c r="S873" s="26">
        <v>212500400</v>
      </c>
      <c r="T873" s="26">
        <v>220337493</v>
      </c>
      <c r="U873" s="26">
        <v>229969732</v>
      </c>
      <c r="V873" s="26">
        <v>226707052</v>
      </c>
      <c r="W873" s="26">
        <v>229848424</v>
      </c>
      <c r="X873" s="26">
        <v>200467948</v>
      </c>
      <c r="Y873" s="26">
        <v>185365299</v>
      </c>
      <c r="Z873" s="26">
        <v>224438768</v>
      </c>
      <c r="AA873" s="26">
        <v>245465879</v>
      </c>
      <c r="AB873" s="26">
        <v>246123435</v>
      </c>
      <c r="AC873" s="26">
        <v>237225452</v>
      </c>
      <c r="AD873" s="26">
        <v>243855150</v>
      </c>
      <c r="AE873" s="26">
        <v>246019318</v>
      </c>
      <c r="AF873" s="26">
        <v>267836519</v>
      </c>
      <c r="AG873" s="26">
        <v>269676041</v>
      </c>
      <c r="AH873" s="26">
        <v>263170507</v>
      </c>
      <c r="AI873" s="26">
        <v>264410708</v>
      </c>
      <c r="AJ873" s="26">
        <v>240970217</v>
      </c>
      <c r="AK873" s="26">
        <v>211486463</v>
      </c>
      <c r="AL873" s="26">
        <v>263774097</v>
      </c>
      <c r="AM873" s="26">
        <v>249714856</v>
      </c>
      <c r="AN873" s="26">
        <v>249129942</v>
      </c>
      <c r="AO873" s="26">
        <v>245518434</v>
      </c>
      <c r="AP873" s="26">
        <v>249061700</v>
      </c>
      <c r="AQ873" s="26">
        <v>245656868</v>
      </c>
      <c r="AR873" s="26">
        <v>236463215</v>
      </c>
      <c r="AS873" s="26">
        <v>224578421</v>
      </c>
      <c r="AT873" s="26">
        <v>3388752</v>
      </c>
      <c r="AU873" s="26">
        <v>0</v>
      </c>
      <c r="AV873" s="26">
        <v>3970200</v>
      </c>
      <c r="AW873" s="26">
        <v>-1500000</v>
      </c>
      <c r="AX873" s="26">
        <v>-1500000</v>
      </c>
      <c r="AY873" s="26">
        <v>-1500000</v>
      </c>
      <c r="AZ873" s="26">
        <v>-1500000</v>
      </c>
      <c r="BA873" s="26">
        <v>-1000000</v>
      </c>
      <c r="BB873" s="26">
        <v>-1500000</v>
      </c>
      <c r="BC873" s="26">
        <v>-1500000</v>
      </c>
      <c r="BD873" s="26">
        <v>4063050</v>
      </c>
      <c r="BE873" s="26">
        <v>18949109</v>
      </c>
      <c r="BF873" s="26">
        <v>18823945</v>
      </c>
      <c r="BG873" s="26">
        <v>19451815</v>
      </c>
      <c r="BH873" s="26">
        <v>19258205</v>
      </c>
      <c r="BI873" s="26">
        <v>19197065</v>
      </c>
      <c r="BJ873" s="26">
        <v>19197065</v>
      </c>
      <c r="BK873" s="26">
        <v>20569200</v>
      </c>
      <c r="BL873" s="26">
        <v>20435867</v>
      </c>
      <c r="BM873" s="26">
        <v>19269200</v>
      </c>
      <c r="BN873" s="26">
        <v>16842533</v>
      </c>
      <c r="BO873" s="26">
        <v>15169200</v>
      </c>
      <c r="BP873" s="26">
        <v>15219200</v>
      </c>
      <c r="BQ873" s="26"/>
      <c r="BR873" s="26"/>
      <c r="BS873" s="26"/>
      <c r="BT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</row>
    <row r="874" spans="1:85" hidden="1" outlineLevel="3" x14ac:dyDescent="0.25">
      <c r="A874" s="106" t="s">
        <v>1760</v>
      </c>
      <c r="B874" s="106">
        <f t="shared" si="207"/>
        <v>8</v>
      </c>
      <c r="C874" s="106" t="s">
        <v>1468</v>
      </c>
      <c r="D874" s="106" t="s">
        <v>1165</v>
      </c>
      <c r="E874" s="107">
        <f t="shared" si="202"/>
        <v>4500000</v>
      </c>
      <c r="F874" s="107">
        <f t="shared" si="203"/>
        <v>12214987</v>
      </c>
      <c r="G874" s="107">
        <f t="shared" si="204"/>
        <v>19399777</v>
      </c>
      <c r="H874" s="108">
        <f t="shared" si="205"/>
        <v>43837674</v>
      </c>
      <c r="I874" s="108">
        <f t="shared" si="200"/>
        <v>-11500000</v>
      </c>
      <c r="J874" s="108">
        <f t="shared" si="201"/>
        <v>106934630</v>
      </c>
      <c r="K874" s="108">
        <f t="shared" si="206"/>
        <v>0</v>
      </c>
      <c r="L874" s="146">
        <f t="shared" si="199"/>
        <v>-1</v>
      </c>
      <c r="M874" s="108">
        <v>733334</v>
      </c>
      <c r="N874" s="108">
        <v>1000000</v>
      </c>
      <c r="O874" s="108">
        <v>1000000</v>
      </c>
      <c r="P874" s="108">
        <v>1000000</v>
      </c>
      <c r="Q874" s="108">
        <v>66667</v>
      </c>
      <c r="R874" s="108">
        <v>-1833335</v>
      </c>
      <c r="S874" s="108">
        <v>-966666</v>
      </c>
      <c r="T874" s="108">
        <v>-1000000</v>
      </c>
      <c r="U874" s="108">
        <v>0</v>
      </c>
      <c r="V874" s="108">
        <v>0</v>
      </c>
      <c r="W874" s="108">
        <v>0</v>
      </c>
      <c r="X874" s="108">
        <v>4500000</v>
      </c>
      <c r="Y874" s="108">
        <v>0</v>
      </c>
      <c r="Z874" s="108">
        <v>-5000000</v>
      </c>
      <c r="AA874" s="108">
        <v>5000000</v>
      </c>
      <c r="AB874" s="108">
        <v>5460000</v>
      </c>
      <c r="AC874" s="108">
        <v>93417</v>
      </c>
      <c r="AD874" s="108">
        <v>94367</v>
      </c>
      <c r="AE874" s="108">
        <v>95000</v>
      </c>
      <c r="AF874" s="108">
        <v>3540000</v>
      </c>
      <c r="AG874" s="108">
        <v>95000</v>
      </c>
      <c r="AH874" s="108">
        <v>91960</v>
      </c>
      <c r="AI874" s="108">
        <v>95000</v>
      </c>
      <c r="AJ874" s="108">
        <v>2650243</v>
      </c>
      <c r="AK874" s="108">
        <v>157307</v>
      </c>
      <c r="AL874" s="108">
        <v>95000</v>
      </c>
      <c r="AM874" s="108">
        <v>95000</v>
      </c>
      <c r="AN874" s="108">
        <v>352720</v>
      </c>
      <c r="AO874" s="108">
        <v>83600</v>
      </c>
      <c r="AP874" s="108">
        <v>83600</v>
      </c>
      <c r="AQ874" s="108">
        <v>80750</v>
      </c>
      <c r="AR874" s="108">
        <v>8979000</v>
      </c>
      <c r="AS874" s="108">
        <v>5502600</v>
      </c>
      <c r="AT874" s="108">
        <v>0</v>
      </c>
      <c r="AU874" s="108">
        <v>0</v>
      </c>
      <c r="AV874" s="108">
        <v>3970200</v>
      </c>
      <c r="AW874" s="108">
        <v>-1500000</v>
      </c>
      <c r="AX874" s="108">
        <v>-1500000</v>
      </c>
      <c r="AY874" s="108">
        <v>-1500000</v>
      </c>
      <c r="AZ874" s="108">
        <v>-1500000</v>
      </c>
      <c r="BA874" s="108">
        <v>-1000000</v>
      </c>
      <c r="BB874" s="108">
        <v>-1500000</v>
      </c>
      <c r="BC874" s="108">
        <v>-1500000</v>
      </c>
      <c r="BD874" s="108">
        <v>-1500000</v>
      </c>
      <c r="BE874" s="108">
        <v>13844609</v>
      </c>
      <c r="BF874" s="108">
        <v>13613635</v>
      </c>
      <c r="BG874" s="108">
        <v>13939715</v>
      </c>
      <c r="BH874" s="108">
        <v>13939715</v>
      </c>
      <c r="BI874" s="108">
        <v>13939715</v>
      </c>
      <c r="BJ874" s="108">
        <v>13939715</v>
      </c>
      <c r="BK874" s="108">
        <v>15419200</v>
      </c>
      <c r="BL874" s="108">
        <v>15285867</v>
      </c>
      <c r="BM874" s="108">
        <v>14319200</v>
      </c>
      <c r="BN874" s="108">
        <v>12492533</v>
      </c>
      <c r="BO874" s="108">
        <v>10619200</v>
      </c>
      <c r="BP874" s="108">
        <v>10919200</v>
      </c>
      <c r="BQ874" s="108"/>
      <c r="BR874" s="108"/>
      <c r="BS874" s="108"/>
      <c r="BT874" s="108"/>
      <c r="BV874" s="108"/>
      <c r="BW874" s="108"/>
      <c r="BX874" s="108"/>
      <c r="BY874" s="108"/>
      <c r="BZ874" s="108"/>
      <c r="CA874" s="108"/>
      <c r="CB874" s="108"/>
      <c r="CC874" s="108"/>
      <c r="CD874" s="108"/>
      <c r="CE874" s="108"/>
      <c r="CF874" s="108"/>
      <c r="CG874" s="108"/>
    </row>
    <row r="875" spans="1:85" hidden="1" outlineLevel="3" x14ac:dyDescent="0.25">
      <c r="A875" s="106" t="s">
        <v>1760</v>
      </c>
      <c r="B875" s="106">
        <f t="shared" si="207"/>
        <v>8</v>
      </c>
      <c r="C875" s="106" t="s">
        <v>1469</v>
      </c>
      <c r="D875" s="106" t="s">
        <v>1167</v>
      </c>
      <c r="E875" s="107">
        <f t="shared" si="202"/>
        <v>0</v>
      </c>
      <c r="F875" s="107">
        <f t="shared" si="203"/>
        <v>0</v>
      </c>
      <c r="G875" s="107">
        <f t="shared" si="204"/>
        <v>1014050</v>
      </c>
      <c r="H875" s="108">
        <f t="shared" si="205"/>
        <v>26708450</v>
      </c>
      <c r="I875" s="108">
        <f t="shared" si="200"/>
        <v>5563050</v>
      </c>
      <c r="J875" s="108">
        <f t="shared" si="201"/>
        <v>38964700</v>
      </c>
      <c r="K875" s="108">
        <f t="shared" si="206"/>
        <v>0</v>
      </c>
      <c r="L875" s="146">
        <f t="shared" si="199"/>
        <v>-1</v>
      </c>
      <c r="M875" s="108">
        <v>0</v>
      </c>
      <c r="N875" s="108">
        <v>0</v>
      </c>
      <c r="O875" s="108">
        <v>0</v>
      </c>
      <c r="P875" s="108">
        <v>0</v>
      </c>
      <c r="Q875" s="108">
        <v>0</v>
      </c>
      <c r="R875" s="108">
        <v>0</v>
      </c>
      <c r="S875" s="108">
        <v>0</v>
      </c>
      <c r="T875" s="108">
        <v>0</v>
      </c>
      <c r="U875" s="108">
        <v>0</v>
      </c>
      <c r="V875" s="108">
        <v>0</v>
      </c>
      <c r="W875" s="108">
        <v>0</v>
      </c>
      <c r="X875" s="108">
        <v>0</v>
      </c>
      <c r="Y875" s="108">
        <v>0</v>
      </c>
      <c r="Z875" s="108">
        <v>0</v>
      </c>
      <c r="AA875" s="108">
        <v>0</v>
      </c>
      <c r="AB875" s="108">
        <v>0</v>
      </c>
      <c r="AC875" s="108">
        <v>0</v>
      </c>
      <c r="AD875" s="108">
        <v>0</v>
      </c>
      <c r="AE875" s="108">
        <v>0</v>
      </c>
      <c r="AF875" s="108">
        <v>0</v>
      </c>
      <c r="AG875" s="108">
        <v>0</v>
      </c>
      <c r="AH875" s="108">
        <v>0</v>
      </c>
      <c r="AI875" s="108">
        <v>0</v>
      </c>
      <c r="AJ875" s="108">
        <v>0</v>
      </c>
      <c r="AK875" s="108">
        <v>0</v>
      </c>
      <c r="AL875" s="108">
        <v>0</v>
      </c>
      <c r="AM875" s="108">
        <v>0</v>
      </c>
      <c r="AN875" s="108">
        <v>0</v>
      </c>
      <c r="AO875" s="108">
        <v>0</v>
      </c>
      <c r="AP875" s="108">
        <v>0</v>
      </c>
      <c r="AQ875" s="108">
        <v>0</v>
      </c>
      <c r="AR875" s="108">
        <v>156550</v>
      </c>
      <c r="AS875" s="108">
        <v>650000</v>
      </c>
      <c r="AT875" s="108">
        <v>207500</v>
      </c>
      <c r="AU875" s="108">
        <v>0</v>
      </c>
      <c r="AV875" s="108">
        <v>0</v>
      </c>
      <c r="AW875" s="108">
        <v>0</v>
      </c>
      <c r="AX875" s="108">
        <v>0</v>
      </c>
      <c r="AY875" s="108">
        <v>0</v>
      </c>
      <c r="AZ875" s="108">
        <v>0</v>
      </c>
      <c r="BA875" s="108">
        <v>0</v>
      </c>
      <c r="BB875" s="108">
        <v>0</v>
      </c>
      <c r="BC875" s="108">
        <v>0</v>
      </c>
      <c r="BD875" s="108">
        <v>5563050</v>
      </c>
      <c r="BE875" s="108">
        <v>5104500</v>
      </c>
      <c r="BF875" s="108">
        <v>5210310</v>
      </c>
      <c r="BG875" s="108">
        <v>5512100</v>
      </c>
      <c r="BH875" s="108">
        <v>5318490</v>
      </c>
      <c r="BI875" s="108">
        <v>5257350</v>
      </c>
      <c r="BJ875" s="108">
        <v>5257350</v>
      </c>
      <c r="BK875" s="108">
        <v>5150000</v>
      </c>
      <c r="BL875" s="108">
        <v>5150000</v>
      </c>
      <c r="BM875" s="108">
        <v>4950000</v>
      </c>
      <c r="BN875" s="108">
        <v>4350000</v>
      </c>
      <c r="BO875" s="108">
        <v>4550000</v>
      </c>
      <c r="BP875" s="108">
        <v>4300000</v>
      </c>
      <c r="BQ875" s="108"/>
      <c r="BR875" s="108"/>
      <c r="BS875" s="108"/>
      <c r="BT875" s="108"/>
      <c r="BV875" s="108"/>
      <c r="BW875" s="108"/>
      <c r="BX875" s="108"/>
      <c r="BY875" s="108"/>
      <c r="BZ875" s="108"/>
      <c r="CA875" s="108"/>
      <c r="CB875" s="108"/>
      <c r="CC875" s="108"/>
      <c r="CD875" s="108"/>
      <c r="CE875" s="108"/>
      <c r="CF875" s="108"/>
      <c r="CG875" s="108"/>
    </row>
    <row r="876" spans="1:85" hidden="1" outlineLevel="3" x14ac:dyDescent="0.25">
      <c r="A876" s="106" t="s">
        <v>1760</v>
      </c>
      <c r="B876" s="106">
        <f t="shared" si="207"/>
        <v>8</v>
      </c>
      <c r="C876" s="106" t="s">
        <v>1470</v>
      </c>
      <c r="D876" s="106" t="s">
        <v>1169</v>
      </c>
      <c r="E876" s="107">
        <f t="shared" si="202"/>
        <v>2471699296</v>
      </c>
      <c r="F876" s="107">
        <f t="shared" si="203"/>
        <v>2922342306</v>
      </c>
      <c r="G876" s="107">
        <f t="shared" si="204"/>
        <v>2162329121</v>
      </c>
      <c r="H876" s="108">
        <f t="shared" si="205"/>
        <v>0</v>
      </c>
      <c r="I876" s="108">
        <f t="shared" si="200"/>
        <v>0</v>
      </c>
      <c r="J876" s="108">
        <f t="shared" si="201"/>
        <v>0</v>
      </c>
      <c r="K876" s="108">
        <f t="shared" si="206"/>
        <v>0</v>
      </c>
      <c r="L876" s="146" t="e">
        <f t="shared" si="199"/>
        <v>#DIV/0!</v>
      </c>
      <c r="M876" s="108">
        <v>161730300</v>
      </c>
      <c r="N876" s="108">
        <v>188151681</v>
      </c>
      <c r="O876" s="108">
        <v>198746759</v>
      </c>
      <c r="P876" s="108">
        <v>193939160</v>
      </c>
      <c r="Q876" s="108">
        <v>203676959</v>
      </c>
      <c r="R876" s="108">
        <v>208156722</v>
      </c>
      <c r="S876" s="108">
        <v>213467066</v>
      </c>
      <c r="T876" s="108">
        <v>221337493</v>
      </c>
      <c r="U876" s="108">
        <v>229969732</v>
      </c>
      <c r="V876" s="108">
        <v>226707052</v>
      </c>
      <c r="W876" s="108">
        <v>229848424</v>
      </c>
      <c r="X876" s="108">
        <v>195967948</v>
      </c>
      <c r="Y876" s="108">
        <v>185365299</v>
      </c>
      <c r="Z876" s="108">
        <v>229438768</v>
      </c>
      <c r="AA876" s="108">
        <v>240465879</v>
      </c>
      <c r="AB876" s="108">
        <v>240663435</v>
      </c>
      <c r="AC876" s="108">
        <v>237132035</v>
      </c>
      <c r="AD876" s="108">
        <v>243760783</v>
      </c>
      <c r="AE876" s="108">
        <v>245924318</v>
      </c>
      <c r="AF876" s="108">
        <v>264296519</v>
      </c>
      <c r="AG876" s="108">
        <v>269581041</v>
      </c>
      <c r="AH876" s="108">
        <v>263078547</v>
      </c>
      <c r="AI876" s="108">
        <v>264315708</v>
      </c>
      <c r="AJ876" s="108">
        <v>238319974</v>
      </c>
      <c r="AK876" s="108">
        <v>211329156</v>
      </c>
      <c r="AL876" s="108">
        <v>263679097</v>
      </c>
      <c r="AM876" s="108">
        <v>249619856</v>
      </c>
      <c r="AN876" s="108">
        <v>248777222</v>
      </c>
      <c r="AO876" s="108">
        <v>245434834</v>
      </c>
      <c r="AP876" s="108">
        <v>248978100</v>
      </c>
      <c r="AQ876" s="108">
        <v>245576118</v>
      </c>
      <c r="AR876" s="108">
        <v>227327665</v>
      </c>
      <c r="AS876" s="108">
        <v>218425821</v>
      </c>
      <c r="AT876" s="108">
        <v>3181252</v>
      </c>
      <c r="AU876" s="108">
        <v>0</v>
      </c>
      <c r="AV876" s="108">
        <v>0</v>
      </c>
      <c r="AW876" s="108">
        <v>0</v>
      </c>
      <c r="AX876" s="108">
        <v>0</v>
      </c>
      <c r="AY876" s="108">
        <v>0</v>
      </c>
      <c r="AZ876" s="108">
        <v>0</v>
      </c>
      <c r="BA876" s="108">
        <v>0</v>
      </c>
      <c r="BB876" s="108">
        <v>0</v>
      </c>
      <c r="BC876" s="108">
        <v>0</v>
      </c>
      <c r="BD876" s="108">
        <v>0</v>
      </c>
      <c r="BE876" s="108">
        <v>0</v>
      </c>
      <c r="BF876" s="108">
        <v>0</v>
      </c>
      <c r="BG876" s="108">
        <v>0</v>
      </c>
      <c r="BH876" s="108">
        <v>0</v>
      </c>
      <c r="BI876" s="108">
        <v>0</v>
      </c>
      <c r="BJ876" s="108">
        <v>0</v>
      </c>
      <c r="BK876" s="108">
        <v>0</v>
      </c>
      <c r="BL876" s="108">
        <v>0</v>
      </c>
      <c r="BM876" s="108">
        <v>0</v>
      </c>
      <c r="BN876" s="108">
        <v>0</v>
      </c>
      <c r="BO876" s="108">
        <v>0</v>
      </c>
      <c r="BP876" s="108">
        <v>0</v>
      </c>
      <c r="BQ876" s="108"/>
      <c r="BR876" s="108"/>
      <c r="BS876" s="108"/>
      <c r="BT876" s="108"/>
      <c r="BV876" s="108"/>
      <c r="BW876" s="108"/>
      <c r="BX876" s="108"/>
      <c r="BY876" s="108"/>
      <c r="BZ876" s="108"/>
      <c r="CA876" s="108"/>
      <c r="CB876" s="108"/>
      <c r="CC876" s="108"/>
      <c r="CD876" s="108"/>
      <c r="CE876" s="108"/>
      <c r="CF876" s="108"/>
      <c r="CG876" s="108"/>
    </row>
    <row r="877" spans="1:85" hidden="1" outlineLevel="2" x14ac:dyDescent="0.25">
      <c r="A877" s="103" t="s">
        <v>1760</v>
      </c>
      <c r="B877" s="103">
        <f t="shared" si="207"/>
        <v>4</v>
      </c>
      <c r="C877" s="103" t="s">
        <v>1471</v>
      </c>
      <c r="D877" s="103" t="s">
        <v>880</v>
      </c>
      <c r="E877" s="104">
        <f t="shared" si="202"/>
        <v>266507813</v>
      </c>
      <c r="F877" s="104">
        <f t="shared" si="203"/>
        <v>537546221.5</v>
      </c>
      <c r="G877" s="104">
        <f t="shared" si="204"/>
        <v>429129108</v>
      </c>
      <c r="H877" s="122">
        <f t="shared" si="205"/>
        <v>395686654</v>
      </c>
      <c r="I877" s="104">
        <f t="shared" si="200"/>
        <v>237997115</v>
      </c>
      <c r="J877" s="104">
        <f t="shared" si="201"/>
        <v>245418703</v>
      </c>
      <c r="K877" s="104">
        <f t="shared" si="206"/>
        <v>0</v>
      </c>
      <c r="L877" s="146">
        <f t="shared" si="199"/>
        <v>-1</v>
      </c>
      <c r="M877" s="104">
        <v>12544600</v>
      </c>
      <c r="N877" s="104">
        <v>15054335</v>
      </c>
      <c r="O877" s="104">
        <v>18638563</v>
      </c>
      <c r="P877" s="104">
        <v>19019330</v>
      </c>
      <c r="Q877" s="104">
        <v>44546760</v>
      </c>
      <c r="R877" s="104">
        <v>18905156</v>
      </c>
      <c r="S877" s="104">
        <v>25615117</v>
      </c>
      <c r="T877" s="104">
        <v>22133491</v>
      </c>
      <c r="U877" s="104">
        <v>12450000</v>
      </c>
      <c r="V877" s="104">
        <v>17450000</v>
      </c>
      <c r="W877" s="104">
        <v>18450000</v>
      </c>
      <c r="X877" s="104">
        <v>41700461</v>
      </c>
      <c r="Y877" s="104">
        <v>0</v>
      </c>
      <c r="Z877" s="104">
        <v>37368000</v>
      </c>
      <c r="AA877" s="104">
        <v>34195100</v>
      </c>
      <c r="AB877" s="104">
        <v>46539010</v>
      </c>
      <c r="AC877" s="104">
        <v>24292699</v>
      </c>
      <c r="AD877" s="104">
        <v>35673577</v>
      </c>
      <c r="AE877" s="104">
        <v>28688500</v>
      </c>
      <c r="AF877" s="104">
        <v>26355000</v>
      </c>
      <c r="AG877" s="104">
        <v>28470000</v>
      </c>
      <c r="AH877" s="104">
        <v>110554500</v>
      </c>
      <c r="AI877" s="104">
        <v>90853794.5</v>
      </c>
      <c r="AJ877" s="104">
        <v>74556041</v>
      </c>
      <c r="AK877" s="104">
        <v>9725000</v>
      </c>
      <c r="AL877" s="104">
        <v>45355750</v>
      </c>
      <c r="AM877" s="104">
        <v>39655750</v>
      </c>
      <c r="AN877" s="104">
        <v>34376666</v>
      </c>
      <c r="AO877" s="104">
        <v>83032978</v>
      </c>
      <c r="AP877" s="104">
        <v>36702694</v>
      </c>
      <c r="AQ877" s="104">
        <v>60682701</v>
      </c>
      <c r="AR877" s="104">
        <v>27252202</v>
      </c>
      <c r="AS877" s="104">
        <v>30508721</v>
      </c>
      <c r="AT877" s="104">
        <v>24458721</v>
      </c>
      <c r="AU877" s="104">
        <v>14858721</v>
      </c>
      <c r="AV877" s="104">
        <v>22519204</v>
      </c>
      <c r="AW877" s="104">
        <v>14345040</v>
      </c>
      <c r="AX877" s="104">
        <v>19561706</v>
      </c>
      <c r="AY877" s="104">
        <v>23892463</v>
      </c>
      <c r="AZ877" s="104">
        <v>60717463</v>
      </c>
      <c r="BA877" s="104">
        <v>6443332</v>
      </c>
      <c r="BB877" s="104">
        <v>50495447</v>
      </c>
      <c r="BC877" s="104">
        <v>41658332</v>
      </c>
      <c r="BD877" s="104">
        <v>20883332</v>
      </c>
      <c r="BE877" s="104">
        <v>22308332</v>
      </c>
      <c r="BF877" s="104">
        <v>7693332</v>
      </c>
      <c r="BG877" s="104">
        <v>106478988</v>
      </c>
      <c r="BH877" s="104">
        <v>21208887</v>
      </c>
      <c r="BI877" s="104">
        <v>13725705</v>
      </c>
      <c r="BJ877" s="104">
        <v>500000</v>
      </c>
      <c r="BK877" s="104">
        <v>64798891</v>
      </c>
      <c r="BL877" s="104">
        <v>15107500</v>
      </c>
      <c r="BM877" s="104">
        <v>17107500</v>
      </c>
      <c r="BN877" s="104">
        <v>93009774</v>
      </c>
      <c r="BO877" s="104">
        <v>24711333</v>
      </c>
      <c r="BP877" s="104">
        <v>16458000</v>
      </c>
      <c r="BQ877" s="104"/>
      <c r="BR877" s="104"/>
      <c r="BS877" s="104"/>
      <c r="BT877" s="104"/>
      <c r="BV877" s="144"/>
      <c r="BW877" s="144"/>
      <c r="BX877" s="144"/>
      <c r="BY877" s="144"/>
      <c r="BZ877" s="144"/>
      <c r="CA877" s="144"/>
      <c r="CB877" s="144"/>
      <c r="CC877" s="144"/>
      <c r="CD877" s="144"/>
      <c r="CE877" s="144"/>
      <c r="CF877" s="144"/>
      <c r="CG877" s="144"/>
    </row>
    <row r="878" spans="1:85" hidden="1" outlineLevel="3" x14ac:dyDescent="0.25">
      <c r="A878" s="105" t="s">
        <v>1760</v>
      </c>
      <c r="B878" s="105">
        <f t="shared" si="207"/>
        <v>6</v>
      </c>
      <c r="C878" s="105" t="s">
        <v>1472</v>
      </c>
      <c r="D878" s="105" t="s">
        <v>1473</v>
      </c>
      <c r="E878" s="26">
        <f t="shared" si="202"/>
        <v>250927813</v>
      </c>
      <c r="F878" s="26">
        <f t="shared" si="203"/>
        <v>321644444.5</v>
      </c>
      <c r="G878" s="26">
        <f t="shared" si="204"/>
        <v>318487159</v>
      </c>
      <c r="H878" s="26">
        <f t="shared" si="205"/>
        <v>229682889</v>
      </c>
      <c r="I878" s="26">
        <f t="shared" si="200"/>
        <v>130810010</v>
      </c>
      <c r="J878" s="26">
        <f t="shared" si="201"/>
        <v>117690107</v>
      </c>
      <c r="K878" s="26">
        <f t="shared" si="206"/>
        <v>0</v>
      </c>
      <c r="L878" s="146">
        <f t="shared" si="199"/>
        <v>-1</v>
      </c>
      <c r="M878" s="26">
        <v>12544600</v>
      </c>
      <c r="N878" s="26">
        <v>15054335</v>
      </c>
      <c r="O878" s="26">
        <v>18638563</v>
      </c>
      <c r="P878" s="26">
        <v>19019330</v>
      </c>
      <c r="Q878" s="26">
        <v>32046760</v>
      </c>
      <c r="R878" s="26">
        <v>18905156</v>
      </c>
      <c r="S878" s="26">
        <v>25615117</v>
      </c>
      <c r="T878" s="26">
        <v>19053491</v>
      </c>
      <c r="U878" s="26">
        <v>12450000</v>
      </c>
      <c r="V878" s="26">
        <v>17450000</v>
      </c>
      <c r="W878" s="26">
        <v>18450000</v>
      </c>
      <c r="X878" s="26">
        <v>41700461</v>
      </c>
      <c r="Y878" s="26">
        <v>0</v>
      </c>
      <c r="Z878" s="26">
        <v>35718000</v>
      </c>
      <c r="AA878" s="26">
        <v>22109100</v>
      </c>
      <c r="AB878" s="26">
        <v>30519659</v>
      </c>
      <c r="AC878" s="26">
        <v>18859000</v>
      </c>
      <c r="AD878" s="26">
        <v>19039000</v>
      </c>
      <c r="AE878" s="26">
        <v>3109000</v>
      </c>
      <c r="AF878" s="26">
        <v>17580000</v>
      </c>
      <c r="AG878" s="26">
        <v>24500000</v>
      </c>
      <c r="AH878" s="26">
        <v>9000000</v>
      </c>
      <c r="AI878" s="26">
        <v>76178794.5</v>
      </c>
      <c r="AJ878" s="26">
        <v>65031891</v>
      </c>
      <c r="AK878" s="26">
        <v>6000000</v>
      </c>
      <c r="AL878" s="26">
        <v>33070000</v>
      </c>
      <c r="AM878" s="26">
        <v>35845000</v>
      </c>
      <c r="AN878" s="26">
        <v>24335000</v>
      </c>
      <c r="AO878" s="26">
        <v>79016312</v>
      </c>
      <c r="AP878" s="26">
        <v>32686028</v>
      </c>
      <c r="AQ878" s="26">
        <v>21166035</v>
      </c>
      <c r="AR878" s="26">
        <v>18629536</v>
      </c>
      <c r="AS878" s="26">
        <v>11142055</v>
      </c>
      <c r="AT878" s="26">
        <v>22942055</v>
      </c>
      <c r="AU878" s="26">
        <v>13342055</v>
      </c>
      <c r="AV878" s="26">
        <v>20313083</v>
      </c>
      <c r="AW878" s="26">
        <v>12828374</v>
      </c>
      <c r="AX878" s="26">
        <v>16528374</v>
      </c>
      <c r="AY878" s="26">
        <v>20859131</v>
      </c>
      <c r="AZ878" s="26">
        <v>14859131</v>
      </c>
      <c r="BA878" s="26">
        <v>3410000</v>
      </c>
      <c r="BB878" s="26">
        <v>12600000</v>
      </c>
      <c r="BC878" s="26">
        <v>31875000</v>
      </c>
      <c r="BD878" s="26">
        <v>17850000</v>
      </c>
      <c r="BE878" s="26">
        <v>19275000</v>
      </c>
      <c r="BF878" s="26">
        <v>3160000</v>
      </c>
      <c r="BG878" s="26">
        <v>61295656</v>
      </c>
      <c r="BH878" s="26">
        <v>15142223</v>
      </c>
      <c r="BI878" s="26">
        <v>0</v>
      </c>
      <c r="BJ878" s="26">
        <v>500000</v>
      </c>
      <c r="BK878" s="26">
        <v>15820000</v>
      </c>
      <c r="BL878" s="26">
        <v>2000000</v>
      </c>
      <c r="BM878" s="26">
        <v>4000000</v>
      </c>
      <c r="BN878" s="26">
        <v>86902274</v>
      </c>
      <c r="BO878" s="26">
        <v>4603833</v>
      </c>
      <c r="BP878" s="26">
        <v>3864000</v>
      </c>
      <c r="BQ878" s="26"/>
      <c r="BR878" s="26"/>
      <c r="BS878" s="26"/>
      <c r="BT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</row>
    <row r="879" spans="1:85" hidden="1" outlineLevel="3" x14ac:dyDescent="0.25">
      <c r="A879" s="105" t="s">
        <v>1760</v>
      </c>
      <c r="B879" s="105">
        <f t="shared" si="207"/>
        <v>6</v>
      </c>
      <c r="C879" s="105" t="s">
        <v>1474</v>
      </c>
      <c r="D879" s="105" t="s">
        <v>1177</v>
      </c>
      <c r="E879" s="26">
        <f t="shared" si="202"/>
        <v>15580000</v>
      </c>
      <c r="F879" s="26">
        <f t="shared" si="203"/>
        <v>155801000</v>
      </c>
      <c r="G879" s="26">
        <f t="shared" si="204"/>
        <v>80846494</v>
      </c>
      <c r="H879" s="26">
        <f t="shared" si="205"/>
        <v>166003765</v>
      </c>
      <c r="I879" s="26">
        <f t="shared" si="200"/>
        <v>107187105</v>
      </c>
      <c r="J879" s="26">
        <f t="shared" si="201"/>
        <v>76110391</v>
      </c>
      <c r="K879" s="26">
        <f t="shared" si="206"/>
        <v>0</v>
      </c>
      <c r="L879" s="146">
        <f t="shared" si="199"/>
        <v>-1</v>
      </c>
      <c r="M879" s="26">
        <v>0</v>
      </c>
      <c r="N879" s="26">
        <v>0</v>
      </c>
      <c r="O879" s="26">
        <v>0</v>
      </c>
      <c r="P879" s="26">
        <v>0</v>
      </c>
      <c r="Q879" s="26">
        <v>12500000</v>
      </c>
      <c r="R879" s="26">
        <v>0</v>
      </c>
      <c r="S879" s="26">
        <v>0</v>
      </c>
      <c r="T879" s="26">
        <v>3080000</v>
      </c>
      <c r="U879" s="26">
        <v>0</v>
      </c>
      <c r="V879" s="26">
        <v>0</v>
      </c>
      <c r="W879" s="26">
        <v>0</v>
      </c>
      <c r="X879" s="26">
        <v>0</v>
      </c>
      <c r="Y879" s="26">
        <v>0</v>
      </c>
      <c r="Z879" s="26">
        <v>0</v>
      </c>
      <c r="AA879" s="26">
        <v>12086000</v>
      </c>
      <c r="AB879" s="26">
        <v>15375000</v>
      </c>
      <c r="AC879" s="26">
        <v>645000</v>
      </c>
      <c r="AD879" s="26">
        <v>8325000</v>
      </c>
      <c r="AE879" s="26">
        <v>4500000</v>
      </c>
      <c r="AF879" s="26">
        <v>6275000</v>
      </c>
      <c r="AG879" s="26">
        <v>1470000</v>
      </c>
      <c r="AH879" s="26">
        <v>93725000</v>
      </c>
      <c r="AI879" s="26">
        <v>12175000</v>
      </c>
      <c r="AJ879" s="26">
        <v>1225000</v>
      </c>
      <c r="AK879" s="26">
        <v>1225000</v>
      </c>
      <c r="AL879" s="26">
        <v>9785750</v>
      </c>
      <c r="AM879" s="26">
        <v>1310750</v>
      </c>
      <c r="AN879" s="26">
        <v>3541666</v>
      </c>
      <c r="AO879" s="26">
        <v>1516666</v>
      </c>
      <c r="AP879" s="26">
        <v>1516666</v>
      </c>
      <c r="AQ879" s="26">
        <v>36516666</v>
      </c>
      <c r="AR879" s="26">
        <v>1516666</v>
      </c>
      <c r="AS879" s="26">
        <v>19366666</v>
      </c>
      <c r="AT879" s="26">
        <v>1516666</v>
      </c>
      <c r="AU879" s="26">
        <v>1516666</v>
      </c>
      <c r="AV879" s="26">
        <v>1516666</v>
      </c>
      <c r="AW879" s="26">
        <v>1516666</v>
      </c>
      <c r="AX879" s="26">
        <v>3033332</v>
      </c>
      <c r="AY879" s="26">
        <v>3033332</v>
      </c>
      <c r="AZ879" s="26">
        <v>45858332</v>
      </c>
      <c r="BA879" s="26">
        <v>3033332</v>
      </c>
      <c r="BB879" s="26">
        <v>37895447</v>
      </c>
      <c r="BC879" s="26">
        <v>9783332</v>
      </c>
      <c r="BD879" s="26">
        <v>3033332</v>
      </c>
      <c r="BE879" s="26">
        <v>3033332</v>
      </c>
      <c r="BF879" s="26">
        <v>4533332</v>
      </c>
      <c r="BG879" s="26">
        <v>45183332</v>
      </c>
      <c r="BH879" s="26">
        <v>6066664</v>
      </c>
      <c r="BI879" s="26">
        <v>4107500</v>
      </c>
      <c r="BJ879" s="26">
        <v>0</v>
      </c>
      <c r="BK879" s="26">
        <v>41978891</v>
      </c>
      <c r="BL879" s="26">
        <v>6107500</v>
      </c>
      <c r="BM879" s="26">
        <v>6107500</v>
      </c>
      <c r="BN879" s="26">
        <v>6107500</v>
      </c>
      <c r="BO879" s="26">
        <v>6107500</v>
      </c>
      <c r="BP879" s="26">
        <v>5594000</v>
      </c>
      <c r="BQ879" s="26"/>
      <c r="BR879" s="26"/>
      <c r="BS879" s="26"/>
      <c r="BT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</row>
    <row r="880" spans="1:85" hidden="1" outlineLevel="3" x14ac:dyDescent="0.25">
      <c r="A880" s="105" t="s">
        <v>1760</v>
      </c>
      <c r="B880" s="105">
        <f t="shared" si="207"/>
        <v>6</v>
      </c>
      <c r="C880" s="105" t="s">
        <v>1475</v>
      </c>
      <c r="D880" s="105" t="s">
        <v>222</v>
      </c>
      <c r="E880" s="26">
        <f t="shared" si="202"/>
        <v>0</v>
      </c>
      <c r="F880" s="26">
        <f t="shared" si="203"/>
        <v>19382200</v>
      </c>
      <c r="G880" s="26">
        <f t="shared" si="204"/>
        <v>1189455</v>
      </c>
      <c r="H880" s="26">
        <f t="shared" si="205"/>
        <v>0</v>
      </c>
      <c r="I880" s="26">
        <f t="shared" si="200"/>
        <v>0</v>
      </c>
      <c r="J880" s="26">
        <f t="shared" si="201"/>
        <v>42000000</v>
      </c>
      <c r="K880" s="26">
        <f t="shared" si="206"/>
        <v>0</v>
      </c>
      <c r="L880" s="146" t="e">
        <f t="shared" si="199"/>
        <v>#DIV/0!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  <c r="T880" s="26">
        <v>0</v>
      </c>
      <c r="U880" s="26">
        <v>0</v>
      </c>
      <c r="V880" s="26">
        <v>0</v>
      </c>
      <c r="W880" s="26">
        <v>0</v>
      </c>
      <c r="X880" s="26">
        <v>0</v>
      </c>
      <c r="Y880" s="26">
        <v>0</v>
      </c>
      <c r="Z880" s="26">
        <v>1650000</v>
      </c>
      <c r="AA880" s="26">
        <v>0</v>
      </c>
      <c r="AB880" s="26">
        <v>644351</v>
      </c>
      <c r="AC880" s="26">
        <v>4788699</v>
      </c>
      <c r="AD880" s="26">
        <v>6500000</v>
      </c>
      <c r="AE880" s="26">
        <v>0</v>
      </c>
      <c r="AF880" s="26">
        <v>0</v>
      </c>
      <c r="AG880" s="26">
        <v>0</v>
      </c>
      <c r="AH880" s="26">
        <v>0</v>
      </c>
      <c r="AI880" s="26">
        <v>0</v>
      </c>
      <c r="AJ880" s="26">
        <v>5799150</v>
      </c>
      <c r="AK880" s="26">
        <v>0</v>
      </c>
      <c r="AL880" s="26">
        <v>0</v>
      </c>
      <c r="AM880" s="26">
        <v>0</v>
      </c>
      <c r="AN880" s="26">
        <v>0</v>
      </c>
      <c r="AO880" s="26">
        <v>0</v>
      </c>
      <c r="AP880" s="26">
        <v>0</v>
      </c>
      <c r="AQ880" s="26">
        <v>500000</v>
      </c>
      <c r="AR880" s="26">
        <v>0</v>
      </c>
      <c r="AS880" s="26">
        <v>0</v>
      </c>
      <c r="AT880" s="26">
        <v>0</v>
      </c>
      <c r="AU880" s="26">
        <v>0</v>
      </c>
      <c r="AV880" s="26">
        <v>689455</v>
      </c>
      <c r="AW880" s="26">
        <v>0</v>
      </c>
      <c r="AX880" s="26">
        <v>0</v>
      </c>
      <c r="AY880" s="26">
        <v>0</v>
      </c>
      <c r="AZ880" s="26">
        <v>0</v>
      </c>
      <c r="BA880" s="26">
        <v>0</v>
      </c>
      <c r="BB880" s="26">
        <v>0</v>
      </c>
      <c r="BC880" s="26">
        <v>0</v>
      </c>
      <c r="BD880" s="26">
        <v>0</v>
      </c>
      <c r="BE880" s="26">
        <v>0</v>
      </c>
      <c r="BF880" s="26">
        <v>0</v>
      </c>
      <c r="BG880" s="26">
        <v>0</v>
      </c>
      <c r="BH880" s="26">
        <v>0</v>
      </c>
      <c r="BI880" s="26">
        <v>0</v>
      </c>
      <c r="BJ880" s="26">
        <v>0</v>
      </c>
      <c r="BK880" s="26">
        <v>7000000</v>
      </c>
      <c r="BL880" s="26">
        <v>7000000</v>
      </c>
      <c r="BM880" s="26">
        <v>7000000</v>
      </c>
      <c r="BN880" s="83">
        <v>0</v>
      </c>
      <c r="BO880" s="26">
        <v>14000000</v>
      </c>
      <c r="BP880" s="26">
        <v>7000000</v>
      </c>
      <c r="BQ880" s="26"/>
      <c r="BR880" s="26"/>
      <c r="BS880" s="26"/>
      <c r="BT880" s="26"/>
      <c r="BU880" s="205" t="s">
        <v>2093</v>
      </c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</row>
    <row r="881" spans="1:85" hidden="1" outlineLevel="3" x14ac:dyDescent="0.25">
      <c r="A881" s="105" t="s">
        <v>1760</v>
      </c>
      <c r="B881" s="105">
        <f t="shared" si="207"/>
        <v>6</v>
      </c>
      <c r="C881" s="105" t="s">
        <v>1476</v>
      </c>
      <c r="D881" s="105" t="s">
        <v>1179</v>
      </c>
      <c r="E881" s="26">
        <f t="shared" si="202"/>
        <v>0</v>
      </c>
      <c r="F881" s="26">
        <f t="shared" si="203"/>
        <v>12468577</v>
      </c>
      <c r="G881" s="26">
        <f t="shared" si="204"/>
        <v>7106000</v>
      </c>
      <c r="H881" s="26">
        <f t="shared" si="205"/>
        <v>0</v>
      </c>
      <c r="I881" s="26">
        <f t="shared" si="200"/>
        <v>0</v>
      </c>
      <c r="J881" s="26">
        <f t="shared" si="201"/>
        <v>9618205</v>
      </c>
      <c r="K881" s="26">
        <f t="shared" si="206"/>
        <v>0</v>
      </c>
      <c r="L881" s="146" t="e">
        <f t="shared" si="199"/>
        <v>#DIV/0!</v>
      </c>
      <c r="M881" s="26">
        <v>0</v>
      </c>
      <c r="N881" s="26">
        <v>0</v>
      </c>
      <c r="O881" s="26">
        <v>0</v>
      </c>
      <c r="P881" s="26">
        <v>0</v>
      </c>
      <c r="Q881" s="26">
        <v>0</v>
      </c>
      <c r="R881" s="26">
        <v>0</v>
      </c>
      <c r="S881" s="26">
        <v>0</v>
      </c>
      <c r="T881" s="26">
        <v>0</v>
      </c>
      <c r="U881" s="26">
        <v>0</v>
      </c>
      <c r="V881" s="26">
        <v>0</v>
      </c>
      <c r="W881" s="26">
        <v>0</v>
      </c>
      <c r="X881" s="26">
        <v>0</v>
      </c>
      <c r="Y881" s="26">
        <v>0</v>
      </c>
      <c r="Z881" s="26">
        <v>0</v>
      </c>
      <c r="AA881" s="26">
        <v>0</v>
      </c>
      <c r="AB881" s="26">
        <v>0</v>
      </c>
      <c r="AC881" s="26">
        <v>0</v>
      </c>
      <c r="AD881" s="26">
        <v>1809577</v>
      </c>
      <c r="AE881" s="26">
        <v>5329500</v>
      </c>
      <c r="AF881" s="26">
        <v>0</v>
      </c>
      <c r="AG881" s="26">
        <v>0</v>
      </c>
      <c r="AH881" s="26">
        <v>5329500</v>
      </c>
      <c r="AI881" s="26">
        <v>0</v>
      </c>
      <c r="AJ881" s="26">
        <v>0</v>
      </c>
      <c r="AK881" s="26">
        <v>0</v>
      </c>
      <c r="AL881" s="26">
        <v>0</v>
      </c>
      <c r="AM881" s="26">
        <v>0</v>
      </c>
      <c r="AN881" s="26">
        <v>0</v>
      </c>
      <c r="AO881" s="26">
        <v>0</v>
      </c>
      <c r="AP881" s="26">
        <v>0</v>
      </c>
      <c r="AQ881" s="26">
        <v>0</v>
      </c>
      <c r="AR881" s="26">
        <v>7106000</v>
      </c>
      <c r="AS881" s="26">
        <v>0</v>
      </c>
      <c r="AT881" s="26">
        <v>0</v>
      </c>
      <c r="AU881" s="26">
        <v>0</v>
      </c>
      <c r="AV881" s="26">
        <v>0</v>
      </c>
      <c r="AW881" s="26">
        <v>0</v>
      </c>
      <c r="AX881" s="26">
        <v>0</v>
      </c>
      <c r="AY881" s="26">
        <v>0</v>
      </c>
      <c r="AZ881" s="26">
        <v>0</v>
      </c>
      <c r="BA881" s="26">
        <v>0</v>
      </c>
      <c r="BB881" s="26">
        <v>0</v>
      </c>
      <c r="BC881" s="26">
        <v>0</v>
      </c>
      <c r="BD881" s="26">
        <v>0</v>
      </c>
      <c r="BE881" s="26">
        <v>0</v>
      </c>
      <c r="BF881" s="26">
        <v>0</v>
      </c>
      <c r="BG881" s="26">
        <v>0</v>
      </c>
      <c r="BH881" s="26">
        <v>0</v>
      </c>
      <c r="BI881" s="26">
        <v>9618205</v>
      </c>
      <c r="BJ881" s="26">
        <v>0</v>
      </c>
      <c r="BK881" s="26">
        <v>0</v>
      </c>
      <c r="BL881" s="26">
        <v>0</v>
      </c>
      <c r="BM881" s="26">
        <v>0</v>
      </c>
      <c r="BN881" s="26">
        <v>0</v>
      </c>
      <c r="BO881" s="26">
        <v>0</v>
      </c>
      <c r="BP881" s="26">
        <v>0</v>
      </c>
      <c r="BQ881" s="26"/>
      <c r="BR881" s="26"/>
      <c r="BS881" s="26"/>
      <c r="BT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</row>
    <row r="882" spans="1:85" hidden="1" outlineLevel="3" x14ac:dyDescent="0.25">
      <c r="A882" s="105" t="s">
        <v>1760</v>
      </c>
      <c r="B882" s="105">
        <f t="shared" si="207"/>
        <v>6</v>
      </c>
      <c r="C882" s="105" t="s">
        <v>1477</v>
      </c>
      <c r="D882" s="105" t="s">
        <v>1185</v>
      </c>
      <c r="E882" s="26">
        <f t="shared" si="202"/>
        <v>0</v>
      </c>
      <c r="F882" s="26">
        <f t="shared" si="203"/>
        <v>28250000</v>
      </c>
      <c r="G882" s="26">
        <f t="shared" si="204"/>
        <v>21500000</v>
      </c>
      <c r="H882" s="26">
        <f t="shared" si="205"/>
        <v>0</v>
      </c>
      <c r="I882" s="26">
        <f t="shared" si="200"/>
        <v>0</v>
      </c>
      <c r="J882" s="26">
        <f t="shared" si="201"/>
        <v>0</v>
      </c>
      <c r="K882" s="26">
        <f t="shared" si="206"/>
        <v>0</v>
      </c>
      <c r="L882" s="146" t="e">
        <f t="shared" si="199"/>
        <v>#DIV/0!</v>
      </c>
      <c r="M882" s="26">
        <v>0</v>
      </c>
      <c r="N882" s="26">
        <v>0</v>
      </c>
      <c r="O882" s="26">
        <v>0</v>
      </c>
      <c r="P882" s="26">
        <v>0</v>
      </c>
      <c r="Q882" s="26">
        <v>0</v>
      </c>
      <c r="R882" s="26">
        <v>0</v>
      </c>
      <c r="S882" s="26">
        <v>0</v>
      </c>
      <c r="T882" s="26">
        <v>0</v>
      </c>
      <c r="U882" s="26">
        <v>0</v>
      </c>
      <c r="V882" s="26">
        <v>0</v>
      </c>
      <c r="W882" s="26">
        <v>0</v>
      </c>
      <c r="X882" s="26">
        <v>0</v>
      </c>
      <c r="Y882" s="26">
        <v>0</v>
      </c>
      <c r="Z882" s="26">
        <v>0</v>
      </c>
      <c r="AA882" s="26">
        <v>0</v>
      </c>
      <c r="AB882" s="26">
        <v>0</v>
      </c>
      <c r="AC882" s="26">
        <v>0</v>
      </c>
      <c r="AD882" s="26">
        <v>0</v>
      </c>
      <c r="AE882" s="26">
        <v>15750000</v>
      </c>
      <c r="AF882" s="26">
        <v>2500000</v>
      </c>
      <c r="AG882" s="26">
        <v>2500000</v>
      </c>
      <c r="AH882" s="26">
        <v>2500000</v>
      </c>
      <c r="AI882" s="26">
        <v>2500000</v>
      </c>
      <c r="AJ882" s="26">
        <v>2500000</v>
      </c>
      <c r="AK882" s="26">
        <v>2500000</v>
      </c>
      <c r="AL882" s="26">
        <v>2500000</v>
      </c>
      <c r="AM882" s="26">
        <v>2500000</v>
      </c>
      <c r="AN882" s="26">
        <v>6500000</v>
      </c>
      <c r="AO882" s="26">
        <v>2500000</v>
      </c>
      <c r="AP882" s="26">
        <v>2500000</v>
      </c>
      <c r="AQ882" s="26">
        <v>2500000</v>
      </c>
      <c r="AR882" s="26">
        <v>0</v>
      </c>
      <c r="AS882" s="26">
        <v>0</v>
      </c>
      <c r="AT882" s="26">
        <v>0</v>
      </c>
      <c r="AU882" s="26">
        <v>0</v>
      </c>
      <c r="AV882" s="26">
        <v>0</v>
      </c>
      <c r="AW882" s="26">
        <v>0</v>
      </c>
      <c r="AX882" s="26">
        <v>0</v>
      </c>
      <c r="AY882" s="26">
        <v>0</v>
      </c>
      <c r="AZ882" s="26">
        <v>0</v>
      </c>
      <c r="BA882" s="26">
        <v>0</v>
      </c>
      <c r="BB882" s="26">
        <v>0</v>
      </c>
      <c r="BC882" s="26">
        <v>0</v>
      </c>
      <c r="BD882" s="26">
        <v>0</v>
      </c>
      <c r="BE882" s="26">
        <v>0</v>
      </c>
      <c r="BF882" s="26">
        <v>0</v>
      </c>
      <c r="BG882" s="26">
        <v>0</v>
      </c>
      <c r="BH882" s="26">
        <v>0</v>
      </c>
      <c r="BI882" s="26">
        <v>0</v>
      </c>
      <c r="BJ882" s="26">
        <v>0</v>
      </c>
      <c r="BK882" s="26">
        <v>0</v>
      </c>
      <c r="BL882" s="26">
        <v>0</v>
      </c>
      <c r="BM882" s="26">
        <v>0</v>
      </c>
      <c r="BN882" s="26">
        <v>0</v>
      </c>
      <c r="BO882" s="26">
        <v>0</v>
      </c>
      <c r="BP882" s="26">
        <v>0</v>
      </c>
      <c r="BQ882" s="26"/>
      <c r="BR882" s="26"/>
      <c r="BS882" s="26"/>
      <c r="BT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</row>
    <row r="883" spans="1:85" hidden="1" outlineLevel="2" collapsed="1" x14ac:dyDescent="0.25">
      <c r="A883" s="103" t="s">
        <v>1760</v>
      </c>
      <c r="B883" s="103">
        <f t="shared" si="207"/>
        <v>4</v>
      </c>
      <c r="C883" s="103" t="s">
        <v>1478</v>
      </c>
      <c r="D883" s="103" t="s">
        <v>1191</v>
      </c>
      <c r="E883" s="104">
        <f t="shared" si="202"/>
        <v>0</v>
      </c>
      <c r="F883" s="104">
        <f t="shared" si="203"/>
        <v>268394000</v>
      </c>
      <c r="G883" s="104">
        <f t="shared" si="204"/>
        <v>252437000</v>
      </c>
      <c r="H883" s="104">
        <f t="shared" si="205"/>
        <v>292817000</v>
      </c>
      <c r="I883" s="104">
        <f t="shared" si="200"/>
        <v>158203000</v>
      </c>
      <c r="J883" s="104">
        <f t="shared" si="201"/>
        <v>177466071</v>
      </c>
      <c r="K883" s="104">
        <f t="shared" si="206"/>
        <v>0</v>
      </c>
      <c r="L883" s="146">
        <f t="shared" si="199"/>
        <v>-1</v>
      </c>
      <c r="M883" s="104">
        <v>0</v>
      </c>
      <c r="N883" s="104">
        <v>0</v>
      </c>
      <c r="O883" s="104">
        <v>0</v>
      </c>
      <c r="P883" s="104">
        <v>0</v>
      </c>
      <c r="Q883" s="104">
        <v>0</v>
      </c>
      <c r="R883" s="104">
        <v>0</v>
      </c>
      <c r="S883" s="104">
        <v>0</v>
      </c>
      <c r="T883" s="104">
        <v>0</v>
      </c>
      <c r="U883" s="104">
        <v>0</v>
      </c>
      <c r="V883" s="104">
        <v>0</v>
      </c>
      <c r="W883" s="104">
        <v>0</v>
      </c>
      <c r="X883" s="104">
        <v>0</v>
      </c>
      <c r="Y883" s="104">
        <v>13148000</v>
      </c>
      <c r="Z883" s="104">
        <v>19751000</v>
      </c>
      <c r="AA883" s="104">
        <v>20975000</v>
      </c>
      <c r="AB883" s="104">
        <v>33879000</v>
      </c>
      <c r="AC883" s="104">
        <v>20927000</v>
      </c>
      <c r="AD883" s="104">
        <v>19588000</v>
      </c>
      <c r="AE883" s="104">
        <v>26578000</v>
      </c>
      <c r="AF883" s="104">
        <v>17582000</v>
      </c>
      <c r="AG883" s="104">
        <v>25043000</v>
      </c>
      <c r="AH883" s="104">
        <v>18297000</v>
      </c>
      <c r="AI883" s="104">
        <v>24872000</v>
      </c>
      <c r="AJ883" s="104">
        <v>27754000</v>
      </c>
      <c r="AK883" s="104">
        <v>12465000</v>
      </c>
      <c r="AL883" s="104">
        <v>23130000</v>
      </c>
      <c r="AM883" s="104">
        <v>18355000</v>
      </c>
      <c r="AN883" s="104">
        <v>23517000</v>
      </c>
      <c r="AO883" s="104">
        <v>21065000</v>
      </c>
      <c r="AP883" s="104">
        <v>20011000</v>
      </c>
      <c r="AQ883" s="104">
        <v>21473000</v>
      </c>
      <c r="AR883" s="104">
        <v>34402000</v>
      </c>
      <c r="AS883" s="104">
        <v>18088000</v>
      </c>
      <c r="AT883" s="104">
        <v>13194000</v>
      </c>
      <c r="AU883" s="104">
        <v>19129000</v>
      </c>
      <c r="AV883" s="104">
        <v>27608000</v>
      </c>
      <c r="AW883" s="104">
        <v>15162000</v>
      </c>
      <c r="AX883" s="104">
        <v>22228000</v>
      </c>
      <c r="AY883" s="104">
        <v>19149000</v>
      </c>
      <c r="AZ883" s="104">
        <v>20905000</v>
      </c>
      <c r="BA883" s="104">
        <v>16961000</v>
      </c>
      <c r="BB883" s="104">
        <v>16518000</v>
      </c>
      <c r="BC883" s="104">
        <v>24056000</v>
      </c>
      <c r="BD883" s="104">
        <v>23224000</v>
      </c>
      <c r="BE883" s="104">
        <v>21582000</v>
      </c>
      <c r="BF883" s="104">
        <v>24409000</v>
      </c>
      <c r="BG883" s="104">
        <v>25590000</v>
      </c>
      <c r="BH883" s="104">
        <v>63033000</v>
      </c>
      <c r="BI883" s="104">
        <v>19848000</v>
      </c>
      <c r="BJ883" s="104">
        <v>21409000</v>
      </c>
      <c r="BK883" s="104">
        <v>24759000</v>
      </c>
      <c r="BL883" s="104">
        <v>25867000</v>
      </c>
      <c r="BM883" s="104">
        <v>28941000</v>
      </c>
      <c r="BN883" s="104">
        <v>27703000</v>
      </c>
      <c r="BO883" s="104">
        <v>0</v>
      </c>
      <c r="BP883" s="104">
        <v>28939071</v>
      </c>
      <c r="BQ883" s="104"/>
      <c r="BR883" s="104"/>
      <c r="BS883" s="104"/>
      <c r="BT883" s="104"/>
      <c r="BV883" s="144"/>
      <c r="BW883" s="144"/>
      <c r="BX883" s="144"/>
      <c r="BY883" s="144"/>
      <c r="BZ883" s="144"/>
      <c r="CA883" s="144"/>
      <c r="CB883" s="144"/>
      <c r="CC883" s="144"/>
      <c r="CD883" s="144"/>
      <c r="CE883" s="144"/>
      <c r="CF883" s="144"/>
      <c r="CG883" s="144"/>
    </row>
    <row r="884" spans="1:85" hidden="1" outlineLevel="3" x14ac:dyDescent="0.25">
      <c r="A884" s="105" t="s">
        <v>1760</v>
      </c>
      <c r="B884" s="105">
        <f t="shared" si="207"/>
        <v>6</v>
      </c>
      <c r="C884" s="105" t="s">
        <v>1479</v>
      </c>
      <c r="D884" s="105" t="s">
        <v>1193</v>
      </c>
      <c r="E884" s="26">
        <f t="shared" si="202"/>
        <v>0</v>
      </c>
      <c r="F884" s="26">
        <f t="shared" si="203"/>
        <v>268263000</v>
      </c>
      <c r="G884" s="26">
        <f t="shared" si="204"/>
        <v>252298000</v>
      </c>
      <c r="H884" s="26">
        <f t="shared" si="205"/>
        <v>292216000</v>
      </c>
      <c r="I884" s="26">
        <f t="shared" si="200"/>
        <v>157943000</v>
      </c>
      <c r="J884" s="26">
        <f t="shared" si="201"/>
        <v>174125238</v>
      </c>
      <c r="K884" s="26">
        <f t="shared" si="206"/>
        <v>0</v>
      </c>
      <c r="L884" s="146">
        <f t="shared" si="199"/>
        <v>-1</v>
      </c>
      <c r="M884" s="26">
        <v>0</v>
      </c>
      <c r="N884" s="26">
        <v>0</v>
      </c>
      <c r="O884" s="26">
        <v>0</v>
      </c>
      <c r="P884" s="26">
        <v>0</v>
      </c>
      <c r="Q884" s="26">
        <v>0</v>
      </c>
      <c r="R884" s="26">
        <v>0</v>
      </c>
      <c r="S884" s="26">
        <v>0</v>
      </c>
      <c r="T884" s="26">
        <v>0</v>
      </c>
      <c r="U884" s="26">
        <v>0</v>
      </c>
      <c r="V884" s="26">
        <v>0</v>
      </c>
      <c r="W884" s="26">
        <v>0</v>
      </c>
      <c r="X884" s="26">
        <v>0</v>
      </c>
      <c r="Y884" s="26">
        <v>13148000</v>
      </c>
      <c r="Z884" s="26">
        <v>19751000</v>
      </c>
      <c r="AA884" s="26">
        <v>20975000</v>
      </c>
      <c r="AB884" s="26">
        <v>33879000</v>
      </c>
      <c r="AC884" s="26">
        <v>20927000</v>
      </c>
      <c r="AD884" s="26">
        <v>19588000</v>
      </c>
      <c r="AE884" s="26">
        <v>26494000</v>
      </c>
      <c r="AF884" s="26">
        <v>17580000</v>
      </c>
      <c r="AG884" s="26">
        <v>25043000</v>
      </c>
      <c r="AH884" s="26">
        <v>18297000</v>
      </c>
      <c r="AI884" s="26">
        <v>24872000</v>
      </c>
      <c r="AJ884" s="26">
        <v>27709000</v>
      </c>
      <c r="AK884" s="26">
        <v>12465000</v>
      </c>
      <c r="AL884" s="26">
        <v>23120000</v>
      </c>
      <c r="AM884" s="26">
        <v>18349000</v>
      </c>
      <c r="AN884" s="26">
        <v>23511000</v>
      </c>
      <c r="AO884" s="26">
        <v>21047000</v>
      </c>
      <c r="AP884" s="26">
        <v>19999000</v>
      </c>
      <c r="AQ884" s="26">
        <v>21468000</v>
      </c>
      <c r="AR884" s="26">
        <v>34394000</v>
      </c>
      <c r="AS884" s="26">
        <v>18080000</v>
      </c>
      <c r="AT884" s="26">
        <v>13186000</v>
      </c>
      <c r="AU884" s="26">
        <v>19121000</v>
      </c>
      <c r="AV884" s="26">
        <v>27558000</v>
      </c>
      <c r="AW884" s="26">
        <v>15138000</v>
      </c>
      <c r="AX884" s="26">
        <v>22222000</v>
      </c>
      <c r="AY884" s="26">
        <v>19142000</v>
      </c>
      <c r="AZ884" s="26">
        <v>20897000</v>
      </c>
      <c r="BA884" s="26">
        <v>16956000</v>
      </c>
      <c r="BB884" s="26">
        <v>16513000</v>
      </c>
      <c r="BC884" s="26">
        <v>23971000</v>
      </c>
      <c r="BD884" s="26">
        <v>23104000</v>
      </c>
      <c r="BE884" s="26">
        <v>21480000</v>
      </c>
      <c r="BF884" s="26">
        <v>24387000</v>
      </c>
      <c r="BG884" s="26">
        <v>25420000</v>
      </c>
      <c r="BH884" s="26">
        <v>62986000</v>
      </c>
      <c r="BI884" s="26">
        <v>19819000</v>
      </c>
      <c r="BJ884" s="26">
        <v>21340000</v>
      </c>
      <c r="BK884" s="26">
        <v>24447000</v>
      </c>
      <c r="BL884" s="26">
        <v>23456000</v>
      </c>
      <c r="BM884" s="26">
        <v>28729000</v>
      </c>
      <c r="BN884" s="26">
        <v>27588000</v>
      </c>
      <c r="BO884" s="26">
        <v>0</v>
      </c>
      <c r="BP884" s="26">
        <v>28746238</v>
      </c>
      <c r="BQ884" s="26"/>
      <c r="BR884" s="26"/>
      <c r="BS884" s="26"/>
      <c r="BT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</row>
    <row r="885" spans="1:85" hidden="1" outlineLevel="3" x14ac:dyDescent="0.25">
      <c r="A885" s="105" t="s">
        <v>1760</v>
      </c>
      <c r="B885" s="105">
        <f>LEN(C885)</f>
        <v>6</v>
      </c>
      <c r="C885" s="105" t="s">
        <v>2025</v>
      </c>
      <c r="D885" s="105" t="s">
        <v>1196</v>
      </c>
      <c r="E885" s="26"/>
      <c r="F885" s="26"/>
      <c r="G885" s="26"/>
      <c r="H885" s="26"/>
      <c r="I885" s="26">
        <f t="shared" si="200"/>
        <v>0</v>
      </c>
      <c r="J885" s="26">
        <f t="shared" si="201"/>
        <v>2076000</v>
      </c>
      <c r="K885" s="26"/>
      <c r="L885" s="14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>
        <v>0</v>
      </c>
      <c r="BJ885" s="26">
        <v>0</v>
      </c>
      <c r="BK885" s="26">
        <v>0</v>
      </c>
      <c r="BL885" s="26">
        <v>2076000</v>
      </c>
      <c r="BM885" s="26">
        <v>0</v>
      </c>
      <c r="BN885" s="26">
        <v>0</v>
      </c>
      <c r="BO885" s="26">
        <v>0</v>
      </c>
      <c r="BP885" s="26">
        <v>0</v>
      </c>
      <c r="BQ885" s="26"/>
      <c r="BR885" s="26"/>
      <c r="BS885" s="26"/>
      <c r="BT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</row>
    <row r="886" spans="1:85" hidden="1" outlineLevel="3" x14ac:dyDescent="0.25">
      <c r="A886" s="105" t="s">
        <v>1760</v>
      </c>
      <c r="B886" s="105">
        <f t="shared" si="207"/>
        <v>6</v>
      </c>
      <c r="C886" s="105" t="s">
        <v>1480</v>
      </c>
      <c r="D886" s="105" t="s">
        <v>807</v>
      </c>
      <c r="E886" s="26">
        <f t="shared" si="202"/>
        <v>0</v>
      </c>
      <c r="F886" s="26">
        <f t="shared" si="203"/>
        <v>131000</v>
      </c>
      <c r="G886" s="26">
        <f t="shared" si="204"/>
        <v>139000</v>
      </c>
      <c r="H886" s="26">
        <f t="shared" si="205"/>
        <v>601000</v>
      </c>
      <c r="I886" s="26">
        <f t="shared" si="200"/>
        <v>260000</v>
      </c>
      <c r="J886" s="26">
        <f t="shared" si="201"/>
        <v>1264833</v>
      </c>
      <c r="K886" s="26">
        <f t="shared" si="206"/>
        <v>0</v>
      </c>
      <c r="L886" s="146">
        <f t="shared" si="199"/>
        <v>-1</v>
      </c>
      <c r="M886" s="26">
        <v>0</v>
      </c>
      <c r="N886" s="26">
        <v>0</v>
      </c>
      <c r="O886" s="26">
        <v>0</v>
      </c>
      <c r="P886" s="26">
        <v>0</v>
      </c>
      <c r="Q886" s="26">
        <v>0</v>
      </c>
      <c r="R886" s="26">
        <v>0</v>
      </c>
      <c r="S886" s="26">
        <v>0</v>
      </c>
      <c r="T886" s="26">
        <v>0</v>
      </c>
      <c r="U886" s="26">
        <v>0</v>
      </c>
      <c r="V886" s="26">
        <v>0</v>
      </c>
      <c r="W886" s="26">
        <v>0</v>
      </c>
      <c r="X886" s="26">
        <v>0</v>
      </c>
      <c r="Y886" s="26">
        <v>0</v>
      </c>
      <c r="Z886" s="26">
        <v>0</v>
      </c>
      <c r="AA886" s="26">
        <v>0</v>
      </c>
      <c r="AB886" s="26">
        <v>0</v>
      </c>
      <c r="AC886" s="26">
        <v>0</v>
      </c>
      <c r="AD886" s="26">
        <v>0</v>
      </c>
      <c r="AE886" s="26">
        <v>84000</v>
      </c>
      <c r="AF886" s="26">
        <v>2000</v>
      </c>
      <c r="AG886" s="26">
        <v>0</v>
      </c>
      <c r="AH886" s="26">
        <v>0</v>
      </c>
      <c r="AI886" s="26">
        <v>0</v>
      </c>
      <c r="AJ886" s="26">
        <v>45000</v>
      </c>
      <c r="AK886" s="26">
        <v>0</v>
      </c>
      <c r="AL886" s="26">
        <v>10000</v>
      </c>
      <c r="AM886" s="26">
        <v>6000</v>
      </c>
      <c r="AN886" s="26">
        <v>6000</v>
      </c>
      <c r="AO886" s="26">
        <v>18000</v>
      </c>
      <c r="AP886" s="26">
        <v>12000</v>
      </c>
      <c r="AQ886" s="26">
        <v>5000</v>
      </c>
      <c r="AR886" s="26">
        <v>8000</v>
      </c>
      <c r="AS886" s="26">
        <v>8000</v>
      </c>
      <c r="AT886" s="26">
        <v>8000</v>
      </c>
      <c r="AU886" s="26">
        <v>8000</v>
      </c>
      <c r="AV886" s="26">
        <v>50000</v>
      </c>
      <c r="AW886" s="26">
        <v>24000</v>
      </c>
      <c r="AX886" s="26">
        <v>6000</v>
      </c>
      <c r="AY886" s="26">
        <v>7000</v>
      </c>
      <c r="AZ886" s="26">
        <v>8000</v>
      </c>
      <c r="BA886" s="26">
        <v>5000</v>
      </c>
      <c r="BB886" s="26">
        <v>5000</v>
      </c>
      <c r="BC886" s="26">
        <v>85000</v>
      </c>
      <c r="BD886" s="26">
        <v>120000</v>
      </c>
      <c r="BE886" s="26">
        <v>102000</v>
      </c>
      <c r="BF886" s="26">
        <v>22000</v>
      </c>
      <c r="BG886" s="26">
        <v>170000</v>
      </c>
      <c r="BH886" s="26">
        <v>47000</v>
      </c>
      <c r="BI886" s="26">
        <v>29000</v>
      </c>
      <c r="BJ886" s="26">
        <v>69000</v>
      </c>
      <c r="BK886" s="26">
        <v>312000</v>
      </c>
      <c r="BL886" s="26">
        <v>335000</v>
      </c>
      <c r="BM886" s="26">
        <v>212000</v>
      </c>
      <c r="BN886" s="26">
        <v>115000</v>
      </c>
      <c r="BO886" s="26">
        <v>0</v>
      </c>
      <c r="BP886" s="26">
        <v>192833</v>
      </c>
      <c r="BQ886" s="26"/>
      <c r="BR886" s="26"/>
      <c r="BS886" s="26"/>
      <c r="BT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</row>
    <row r="887" spans="1:85" hidden="1" outlineLevel="2" collapsed="1" x14ac:dyDescent="0.25">
      <c r="A887" s="103" t="s">
        <v>1760</v>
      </c>
      <c r="B887" s="103">
        <f t="shared" si="207"/>
        <v>4</v>
      </c>
      <c r="C887" s="103" t="s">
        <v>1481</v>
      </c>
      <c r="D887" s="103" t="s">
        <v>649</v>
      </c>
      <c r="E887" s="104">
        <f t="shared" si="202"/>
        <v>14767769</v>
      </c>
      <c r="F887" s="104">
        <f t="shared" si="203"/>
        <v>74487317</v>
      </c>
      <c r="G887" s="104">
        <f t="shared" si="204"/>
        <v>48739550</v>
      </c>
      <c r="H887" s="104">
        <f t="shared" si="205"/>
        <v>13568241</v>
      </c>
      <c r="I887" s="104">
        <f t="shared" si="200"/>
        <v>790717</v>
      </c>
      <c r="J887" s="104">
        <f t="shared" si="201"/>
        <v>17284521</v>
      </c>
      <c r="K887" s="104">
        <f t="shared" si="206"/>
        <v>0</v>
      </c>
      <c r="L887" s="146">
        <f t="shared" si="199"/>
        <v>-1</v>
      </c>
      <c r="M887" s="104">
        <v>0</v>
      </c>
      <c r="N887" s="104">
        <v>0</v>
      </c>
      <c r="O887" s="104">
        <v>0</v>
      </c>
      <c r="P887" s="104">
        <v>0</v>
      </c>
      <c r="Q887" s="104">
        <v>0</v>
      </c>
      <c r="R887" s="104">
        <v>0</v>
      </c>
      <c r="S887" s="104">
        <v>0</v>
      </c>
      <c r="T887" s="104">
        <v>450000</v>
      </c>
      <c r="U887" s="104">
        <v>0</v>
      </c>
      <c r="V887" s="104">
        <v>3239573</v>
      </c>
      <c r="W887" s="104">
        <v>5539098</v>
      </c>
      <c r="X887" s="104">
        <v>5539098</v>
      </c>
      <c r="Y887" s="104">
        <v>5539098</v>
      </c>
      <c r="Z887" s="104">
        <v>5539098</v>
      </c>
      <c r="AA887" s="104">
        <v>5539098</v>
      </c>
      <c r="AB887" s="104">
        <v>5539098</v>
      </c>
      <c r="AC887" s="104">
        <v>5539098</v>
      </c>
      <c r="AD887" s="104">
        <v>5539098</v>
      </c>
      <c r="AE887" s="104">
        <v>5800098</v>
      </c>
      <c r="AF887" s="104">
        <v>6061098</v>
      </c>
      <c r="AG887" s="104">
        <v>6141000</v>
      </c>
      <c r="AH887" s="104">
        <v>5984600</v>
      </c>
      <c r="AI887" s="104">
        <v>9905933</v>
      </c>
      <c r="AJ887" s="104">
        <v>7360000</v>
      </c>
      <c r="AK887" s="104">
        <v>7360000</v>
      </c>
      <c r="AL887" s="104">
        <v>5770000</v>
      </c>
      <c r="AM887" s="104">
        <v>5770000</v>
      </c>
      <c r="AN887" s="104">
        <v>8470000</v>
      </c>
      <c r="AO887" s="104">
        <v>7120000</v>
      </c>
      <c r="AP887" s="104">
        <v>6454550</v>
      </c>
      <c r="AQ887" s="104">
        <v>5770000</v>
      </c>
      <c r="AR887" s="104">
        <v>225000</v>
      </c>
      <c r="AS887" s="104">
        <v>0</v>
      </c>
      <c r="AT887" s="104">
        <v>375000</v>
      </c>
      <c r="AU887" s="104">
        <v>225000</v>
      </c>
      <c r="AV887" s="104">
        <v>1200000</v>
      </c>
      <c r="AW887" s="104">
        <v>790717</v>
      </c>
      <c r="AX887" s="104">
        <v>0</v>
      </c>
      <c r="AY887" s="104">
        <v>0</v>
      </c>
      <c r="AZ887" s="104">
        <v>0</v>
      </c>
      <c r="BA887" s="104">
        <v>0</v>
      </c>
      <c r="BB887" s="104">
        <v>0</v>
      </c>
      <c r="BC887" s="104">
        <v>0</v>
      </c>
      <c r="BD887" s="104">
        <v>0</v>
      </c>
      <c r="BE887" s="104">
        <v>982000</v>
      </c>
      <c r="BF887" s="104">
        <v>2163365</v>
      </c>
      <c r="BG887" s="104">
        <v>1713665</v>
      </c>
      <c r="BH887" s="104">
        <v>7918494</v>
      </c>
      <c r="BI887" s="104">
        <v>818033</v>
      </c>
      <c r="BJ887" s="104">
        <v>796554</v>
      </c>
      <c r="BK887" s="104">
        <v>749000</v>
      </c>
      <c r="BL887" s="104">
        <v>1396000</v>
      </c>
      <c r="BM887" s="104">
        <v>0</v>
      </c>
      <c r="BN887" s="104">
        <v>0</v>
      </c>
      <c r="BO887" s="104">
        <v>11910867</v>
      </c>
      <c r="BP887" s="104">
        <v>1614067</v>
      </c>
      <c r="BQ887" s="104"/>
      <c r="BR887" s="104"/>
      <c r="BS887" s="104"/>
      <c r="BT887" s="104"/>
      <c r="BV887" s="144"/>
      <c r="BW887" s="144"/>
      <c r="BX887" s="144"/>
      <c r="BY887" s="144"/>
      <c r="BZ887" s="144"/>
      <c r="CA887" s="144"/>
      <c r="CB887" s="144"/>
      <c r="CC887" s="144"/>
      <c r="CD887" s="144"/>
      <c r="CE887" s="144"/>
      <c r="CF887" s="144"/>
      <c r="CG887" s="144"/>
    </row>
    <row r="888" spans="1:85" hidden="1" outlineLevel="3" x14ac:dyDescent="0.25">
      <c r="A888" s="105" t="s">
        <v>1760</v>
      </c>
      <c r="B888" s="105">
        <f t="shared" si="207"/>
        <v>6</v>
      </c>
      <c r="C888" s="105" t="s">
        <v>1482</v>
      </c>
      <c r="D888" s="105" t="s">
        <v>433</v>
      </c>
      <c r="E888" s="26">
        <f t="shared" si="202"/>
        <v>14767769</v>
      </c>
      <c r="F888" s="26">
        <f t="shared" si="203"/>
        <v>67241784</v>
      </c>
      <c r="G888" s="26">
        <f t="shared" si="204"/>
        <v>41590000</v>
      </c>
      <c r="H888" s="26">
        <f t="shared" si="205"/>
        <v>790717</v>
      </c>
      <c r="I888" s="26">
        <f t="shared" si="200"/>
        <v>790717</v>
      </c>
      <c r="J888" s="26">
        <f t="shared" si="201"/>
        <v>10667467</v>
      </c>
      <c r="K888" s="26">
        <f t="shared" si="206"/>
        <v>0</v>
      </c>
      <c r="L888" s="146">
        <f t="shared" si="199"/>
        <v>-1</v>
      </c>
      <c r="M888" s="26">
        <v>0</v>
      </c>
      <c r="N888" s="26">
        <v>0</v>
      </c>
      <c r="O888" s="26">
        <v>0</v>
      </c>
      <c r="P888" s="26">
        <v>0</v>
      </c>
      <c r="Q888" s="26">
        <v>0</v>
      </c>
      <c r="R888" s="26">
        <v>0</v>
      </c>
      <c r="S888" s="26">
        <v>0</v>
      </c>
      <c r="T888" s="26">
        <v>450000</v>
      </c>
      <c r="U888" s="26">
        <v>0</v>
      </c>
      <c r="V888" s="26">
        <v>3239573</v>
      </c>
      <c r="W888" s="26">
        <v>5539098</v>
      </c>
      <c r="X888" s="26">
        <v>5539098</v>
      </c>
      <c r="Y888" s="26">
        <v>5539098</v>
      </c>
      <c r="Z888" s="26">
        <v>5539098</v>
      </c>
      <c r="AA888" s="26">
        <v>5539098</v>
      </c>
      <c r="AB888" s="26">
        <v>5539098</v>
      </c>
      <c r="AC888" s="26">
        <v>5539098</v>
      </c>
      <c r="AD888" s="26">
        <v>5539098</v>
      </c>
      <c r="AE888" s="26">
        <v>5539098</v>
      </c>
      <c r="AF888" s="26">
        <v>5539098</v>
      </c>
      <c r="AG888" s="26">
        <v>5619000</v>
      </c>
      <c r="AH888" s="26">
        <v>5770000</v>
      </c>
      <c r="AI888" s="26">
        <v>5770000</v>
      </c>
      <c r="AJ888" s="26">
        <v>5770000</v>
      </c>
      <c r="AK888" s="26">
        <v>5770000</v>
      </c>
      <c r="AL888" s="26">
        <v>5770000</v>
      </c>
      <c r="AM888" s="26">
        <v>5770000</v>
      </c>
      <c r="AN888" s="26">
        <v>5770000</v>
      </c>
      <c r="AO888" s="26">
        <v>5770000</v>
      </c>
      <c r="AP888" s="26">
        <v>5770000</v>
      </c>
      <c r="AQ888" s="26">
        <v>5770000</v>
      </c>
      <c r="AR888" s="26">
        <v>0</v>
      </c>
      <c r="AS888" s="26">
        <v>0</v>
      </c>
      <c r="AT888" s="26">
        <v>0</v>
      </c>
      <c r="AU888" s="26">
        <v>0</v>
      </c>
      <c r="AV888" s="26">
        <v>1200000</v>
      </c>
      <c r="AW888" s="26">
        <v>790717</v>
      </c>
      <c r="AX888" s="26">
        <v>0</v>
      </c>
      <c r="AY888" s="26">
        <v>0</v>
      </c>
      <c r="AZ888" s="26">
        <v>0</v>
      </c>
      <c r="BA888" s="26">
        <v>0</v>
      </c>
      <c r="BB888" s="26">
        <v>0</v>
      </c>
      <c r="BC888" s="26">
        <v>0</v>
      </c>
      <c r="BD888" s="26">
        <v>0</v>
      </c>
      <c r="BE888" s="26">
        <v>0</v>
      </c>
      <c r="BF888" s="26">
        <v>0</v>
      </c>
      <c r="BG888" s="26">
        <v>0</v>
      </c>
      <c r="BH888" s="26">
        <v>0</v>
      </c>
      <c r="BI888" s="26">
        <v>0</v>
      </c>
      <c r="BJ888" s="26">
        <v>0</v>
      </c>
      <c r="BK888" s="26">
        <v>0</v>
      </c>
      <c r="BL888" s="26">
        <v>0</v>
      </c>
      <c r="BM888" s="26">
        <v>0</v>
      </c>
      <c r="BN888" s="26">
        <v>0</v>
      </c>
      <c r="BO888" s="26">
        <v>10667467</v>
      </c>
      <c r="BP888" s="26">
        <v>0</v>
      </c>
      <c r="BQ888" s="26"/>
      <c r="BR888" s="26"/>
      <c r="BS888" s="26"/>
      <c r="BT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</row>
    <row r="889" spans="1:85" hidden="1" outlineLevel="3" x14ac:dyDescent="0.25">
      <c r="A889" s="105" t="s">
        <v>1760</v>
      </c>
      <c r="B889" s="105">
        <f t="shared" si="207"/>
        <v>6</v>
      </c>
      <c r="C889" s="105" t="s">
        <v>1483</v>
      </c>
      <c r="D889" s="105" t="s">
        <v>1206</v>
      </c>
      <c r="E889" s="26">
        <f t="shared" si="202"/>
        <v>0</v>
      </c>
      <c r="F889" s="26">
        <f t="shared" si="203"/>
        <v>770000</v>
      </c>
      <c r="G889" s="26">
        <f t="shared" si="204"/>
        <v>0</v>
      </c>
      <c r="H889" s="26">
        <f t="shared" si="205"/>
        <v>0</v>
      </c>
      <c r="I889" s="26">
        <f t="shared" si="200"/>
        <v>0</v>
      </c>
      <c r="J889" s="26">
        <f t="shared" si="201"/>
        <v>0</v>
      </c>
      <c r="K889" s="26">
        <f t="shared" si="206"/>
        <v>0</v>
      </c>
      <c r="L889" s="146" t="e">
        <f t="shared" si="199"/>
        <v>#DIV/0!</v>
      </c>
      <c r="M889" s="26">
        <v>0</v>
      </c>
      <c r="N889" s="26">
        <v>0</v>
      </c>
      <c r="O889" s="26">
        <v>0</v>
      </c>
      <c r="P889" s="26">
        <v>0</v>
      </c>
      <c r="Q889" s="26">
        <v>0</v>
      </c>
      <c r="R889" s="26">
        <v>0</v>
      </c>
      <c r="S889" s="26">
        <v>0</v>
      </c>
      <c r="T889" s="26">
        <v>0</v>
      </c>
      <c r="U889" s="26">
        <v>0</v>
      </c>
      <c r="V889" s="26">
        <v>0</v>
      </c>
      <c r="W889" s="26">
        <v>0</v>
      </c>
      <c r="X889" s="26">
        <v>0</v>
      </c>
      <c r="Y889" s="26">
        <v>0</v>
      </c>
      <c r="Z889" s="26">
        <v>0</v>
      </c>
      <c r="AA889" s="26">
        <v>0</v>
      </c>
      <c r="AB889" s="26">
        <v>0</v>
      </c>
      <c r="AC889" s="26">
        <v>0</v>
      </c>
      <c r="AD889" s="26">
        <v>0</v>
      </c>
      <c r="AE889" s="26">
        <v>0</v>
      </c>
      <c r="AF889" s="26">
        <v>0</v>
      </c>
      <c r="AG889" s="26">
        <v>0</v>
      </c>
      <c r="AH889" s="26">
        <v>0</v>
      </c>
      <c r="AI889" s="26">
        <v>770000</v>
      </c>
      <c r="AJ889" s="26">
        <v>0</v>
      </c>
      <c r="AK889" s="26">
        <v>0</v>
      </c>
      <c r="AL889" s="26">
        <v>0</v>
      </c>
      <c r="AM889" s="26">
        <v>0</v>
      </c>
      <c r="AN889" s="26">
        <v>0</v>
      </c>
      <c r="AO889" s="26">
        <v>0</v>
      </c>
      <c r="AP889" s="26">
        <v>0</v>
      </c>
      <c r="AQ889" s="26">
        <v>0</v>
      </c>
      <c r="AR889" s="26">
        <v>0</v>
      </c>
      <c r="AS889" s="26">
        <v>0</v>
      </c>
      <c r="AT889" s="26">
        <v>0</v>
      </c>
      <c r="AU889" s="26">
        <v>0</v>
      </c>
      <c r="AV889" s="26">
        <v>0</v>
      </c>
      <c r="AW889" s="26">
        <v>0</v>
      </c>
      <c r="AX889" s="26">
        <v>0</v>
      </c>
      <c r="AY889" s="26">
        <v>0</v>
      </c>
      <c r="AZ889" s="26">
        <v>0</v>
      </c>
      <c r="BA889" s="26">
        <v>0</v>
      </c>
      <c r="BB889" s="26">
        <v>0</v>
      </c>
      <c r="BC889" s="26">
        <v>0</v>
      </c>
      <c r="BD889" s="26">
        <v>0</v>
      </c>
      <c r="BE889" s="26">
        <v>0</v>
      </c>
      <c r="BF889" s="26">
        <v>0</v>
      </c>
      <c r="BG889" s="26">
        <v>0</v>
      </c>
      <c r="BH889" s="26">
        <v>0</v>
      </c>
      <c r="BI889" s="26">
        <v>0</v>
      </c>
      <c r="BJ889" s="26">
        <v>0</v>
      </c>
      <c r="BK889" s="26">
        <v>0</v>
      </c>
      <c r="BL889" s="26">
        <v>0</v>
      </c>
      <c r="BM889" s="26">
        <v>0</v>
      </c>
      <c r="BN889" s="26">
        <v>0</v>
      </c>
      <c r="BO889" s="26">
        <v>0</v>
      </c>
      <c r="BP889" s="26">
        <v>0</v>
      </c>
      <c r="BQ889" s="26"/>
      <c r="BR889" s="26"/>
      <c r="BS889" s="26"/>
      <c r="BT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</row>
    <row r="890" spans="1:85" hidden="1" outlineLevel="3" x14ac:dyDescent="0.25">
      <c r="A890" s="105" t="s">
        <v>1760</v>
      </c>
      <c r="B890" s="105">
        <f t="shared" si="207"/>
        <v>6</v>
      </c>
      <c r="C890" s="105" t="s">
        <v>1484</v>
      </c>
      <c r="D890" s="105" t="s">
        <v>451</v>
      </c>
      <c r="E890" s="26">
        <f t="shared" si="202"/>
        <v>0</v>
      </c>
      <c r="F890" s="26">
        <f t="shared" si="203"/>
        <v>5002333</v>
      </c>
      <c r="G890" s="26">
        <f t="shared" si="204"/>
        <v>7118350</v>
      </c>
      <c r="H890" s="26">
        <f t="shared" si="205"/>
        <v>6001694</v>
      </c>
      <c r="I890" s="26">
        <f t="shared" si="200"/>
        <v>0</v>
      </c>
      <c r="J890" s="26">
        <f t="shared" si="201"/>
        <v>0</v>
      </c>
      <c r="K890" s="26">
        <f t="shared" si="206"/>
        <v>0</v>
      </c>
      <c r="L890" s="146">
        <f t="shared" si="199"/>
        <v>-1</v>
      </c>
      <c r="M890" s="26">
        <v>0</v>
      </c>
      <c r="N890" s="26">
        <v>0</v>
      </c>
      <c r="O890" s="26">
        <v>0</v>
      </c>
      <c r="P890" s="26">
        <v>0</v>
      </c>
      <c r="Q890" s="26">
        <v>0</v>
      </c>
      <c r="R890" s="26">
        <v>0</v>
      </c>
      <c r="S890" s="26">
        <v>0</v>
      </c>
      <c r="T890" s="26">
        <v>0</v>
      </c>
      <c r="U890" s="26">
        <v>0</v>
      </c>
      <c r="V890" s="26">
        <v>0</v>
      </c>
      <c r="W890" s="26">
        <v>0</v>
      </c>
      <c r="X890" s="26">
        <v>0</v>
      </c>
      <c r="Y890" s="26">
        <v>0</v>
      </c>
      <c r="Z890" s="26">
        <v>0</v>
      </c>
      <c r="AA890" s="26">
        <v>0</v>
      </c>
      <c r="AB890" s="26">
        <v>0</v>
      </c>
      <c r="AC890" s="26">
        <v>0</v>
      </c>
      <c r="AD890" s="26">
        <v>0</v>
      </c>
      <c r="AE890" s="26">
        <v>0</v>
      </c>
      <c r="AF890" s="26">
        <v>0</v>
      </c>
      <c r="AG890" s="26">
        <v>0</v>
      </c>
      <c r="AH890" s="26">
        <v>0</v>
      </c>
      <c r="AI890" s="26">
        <v>3412333</v>
      </c>
      <c r="AJ890" s="26">
        <v>1590000</v>
      </c>
      <c r="AK890" s="26">
        <v>1590000</v>
      </c>
      <c r="AL890" s="26">
        <v>0</v>
      </c>
      <c r="AM890" s="26">
        <v>0</v>
      </c>
      <c r="AN890" s="26">
        <v>2700000</v>
      </c>
      <c r="AO890" s="26">
        <v>1350000</v>
      </c>
      <c r="AP890" s="26">
        <v>653350</v>
      </c>
      <c r="AQ890" s="26">
        <v>0</v>
      </c>
      <c r="AR890" s="26">
        <v>225000</v>
      </c>
      <c r="AS890" s="26">
        <v>0</v>
      </c>
      <c r="AT890" s="26">
        <v>375000</v>
      </c>
      <c r="AU890" s="26">
        <v>225000</v>
      </c>
      <c r="AV890" s="26">
        <v>0</v>
      </c>
      <c r="AW890" s="26">
        <v>0</v>
      </c>
      <c r="AX890" s="26">
        <v>0</v>
      </c>
      <c r="AY890" s="26">
        <v>0</v>
      </c>
      <c r="AZ890" s="26">
        <v>0</v>
      </c>
      <c r="BA890" s="26">
        <v>0</v>
      </c>
      <c r="BB890" s="26">
        <v>0</v>
      </c>
      <c r="BC890" s="26">
        <v>0</v>
      </c>
      <c r="BD890" s="26">
        <v>0</v>
      </c>
      <c r="BE890" s="26">
        <v>0</v>
      </c>
      <c r="BF890" s="26">
        <v>0</v>
      </c>
      <c r="BG890" s="26">
        <v>0</v>
      </c>
      <c r="BH890" s="26">
        <v>6001694</v>
      </c>
      <c r="BI890" s="26">
        <v>0</v>
      </c>
      <c r="BJ890" s="26">
        <v>0</v>
      </c>
      <c r="BK890" s="26">
        <v>0</v>
      </c>
      <c r="BL890" s="26">
        <v>0</v>
      </c>
      <c r="BM890" s="26">
        <v>0</v>
      </c>
      <c r="BN890" s="26">
        <v>0</v>
      </c>
      <c r="BO890" s="26">
        <v>0</v>
      </c>
      <c r="BP890" s="26">
        <v>0</v>
      </c>
      <c r="BQ890" s="26"/>
      <c r="BR890" s="26"/>
      <c r="BS890" s="26"/>
      <c r="BT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</row>
    <row r="891" spans="1:85" hidden="1" outlineLevel="3" x14ac:dyDescent="0.25">
      <c r="A891" s="105" t="s">
        <v>1760</v>
      </c>
      <c r="B891" s="105">
        <f t="shared" si="207"/>
        <v>6</v>
      </c>
      <c r="C891" s="105" t="s">
        <v>1485</v>
      </c>
      <c r="D891" s="105" t="s">
        <v>1486</v>
      </c>
      <c r="E891" s="26">
        <f t="shared" si="202"/>
        <v>0</v>
      </c>
      <c r="F891" s="26">
        <f t="shared" si="203"/>
        <v>1473200</v>
      </c>
      <c r="G891" s="26">
        <f t="shared" si="204"/>
        <v>31200</v>
      </c>
      <c r="H891" s="26">
        <f t="shared" si="205"/>
        <v>6775830</v>
      </c>
      <c r="I891" s="26">
        <f t="shared" si="200"/>
        <v>0</v>
      </c>
      <c r="J891" s="26">
        <f t="shared" si="201"/>
        <v>6617054</v>
      </c>
      <c r="K891" s="26">
        <f t="shared" si="206"/>
        <v>0</v>
      </c>
      <c r="L891" s="146">
        <f t="shared" si="199"/>
        <v>-1</v>
      </c>
      <c r="M891" s="26">
        <v>0</v>
      </c>
      <c r="N891" s="26">
        <v>0</v>
      </c>
      <c r="O891" s="26">
        <v>0</v>
      </c>
      <c r="P891" s="26">
        <v>0</v>
      </c>
      <c r="Q891" s="26">
        <v>0</v>
      </c>
      <c r="R891" s="26">
        <v>0</v>
      </c>
      <c r="S891" s="26">
        <v>0</v>
      </c>
      <c r="T891" s="26">
        <v>0</v>
      </c>
      <c r="U891" s="26">
        <v>0</v>
      </c>
      <c r="V891" s="26">
        <v>0</v>
      </c>
      <c r="W891" s="26">
        <v>0</v>
      </c>
      <c r="X891" s="26">
        <v>0</v>
      </c>
      <c r="Y891" s="26">
        <v>0</v>
      </c>
      <c r="Z891" s="26">
        <v>0</v>
      </c>
      <c r="AA891" s="26">
        <v>0</v>
      </c>
      <c r="AB891" s="26">
        <v>0</v>
      </c>
      <c r="AC891" s="26">
        <v>0</v>
      </c>
      <c r="AD891" s="26">
        <v>0</v>
      </c>
      <c r="AE891" s="26">
        <v>261000</v>
      </c>
      <c r="AF891" s="26">
        <v>522000</v>
      </c>
      <c r="AG891" s="26">
        <v>522000</v>
      </c>
      <c r="AH891" s="26">
        <v>214600</v>
      </c>
      <c r="AI891" s="26">
        <v>-46400</v>
      </c>
      <c r="AJ891" s="26">
        <v>0</v>
      </c>
      <c r="AK891" s="26">
        <v>0</v>
      </c>
      <c r="AL891" s="26">
        <v>0</v>
      </c>
      <c r="AM891" s="26">
        <v>0</v>
      </c>
      <c r="AN891" s="26">
        <v>0</v>
      </c>
      <c r="AO891" s="26">
        <v>0</v>
      </c>
      <c r="AP891" s="26">
        <v>31200</v>
      </c>
      <c r="AQ891" s="26">
        <v>0</v>
      </c>
      <c r="AR891" s="26">
        <v>0</v>
      </c>
      <c r="AS891" s="26">
        <v>0</v>
      </c>
      <c r="AT891" s="26">
        <v>0</v>
      </c>
      <c r="AU891" s="26">
        <v>0</v>
      </c>
      <c r="AV891" s="26">
        <v>0</v>
      </c>
      <c r="AW891" s="26">
        <v>0</v>
      </c>
      <c r="AX891" s="26">
        <v>0</v>
      </c>
      <c r="AY891" s="26">
        <v>0</v>
      </c>
      <c r="AZ891" s="26">
        <v>0</v>
      </c>
      <c r="BA891" s="26">
        <v>0</v>
      </c>
      <c r="BB891" s="26">
        <v>0</v>
      </c>
      <c r="BC891" s="26">
        <v>0</v>
      </c>
      <c r="BD891" s="26">
        <v>0</v>
      </c>
      <c r="BE891" s="26">
        <v>982000</v>
      </c>
      <c r="BF891" s="26">
        <v>2163365</v>
      </c>
      <c r="BG891" s="26">
        <v>1713665</v>
      </c>
      <c r="BH891" s="26">
        <v>1916800</v>
      </c>
      <c r="BI891" s="26">
        <v>818033</v>
      </c>
      <c r="BJ891" s="26">
        <v>796554</v>
      </c>
      <c r="BK891" s="26">
        <v>749000</v>
      </c>
      <c r="BL891" s="26">
        <v>1396000</v>
      </c>
      <c r="BM891" s="26">
        <v>0</v>
      </c>
      <c r="BN891" s="26">
        <v>0</v>
      </c>
      <c r="BO891" s="26">
        <v>1243400</v>
      </c>
      <c r="BP891" s="26">
        <v>1614067</v>
      </c>
      <c r="BQ891" s="26"/>
      <c r="BR891" s="26"/>
      <c r="BS891" s="26"/>
      <c r="BT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</row>
    <row r="892" spans="1:85" hidden="1" outlineLevel="2" collapsed="1" x14ac:dyDescent="0.25">
      <c r="A892" s="103" t="s">
        <v>1760</v>
      </c>
      <c r="B892" s="103">
        <f t="shared" si="207"/>
        <v>4</v>
      </c>
      <c r="C892" s="103" t="s">
        <v>1487</v>
      </c>
      <c r="D892" s="103" t="s">
        <v>1212</v>
      </c>
      <c r="E892" s="104">
        <f t="shared" si="202"/>
        <v>0</v>
      </c>
      <c r="F892" s="104">
        <f t="shared" si="203"/>
        <v>5144000</v>
      </c>
      <c r="G892" s="104">
        <f t="shared" si="204"/>
        <v>5320000</v>
      </c>
      <c r="H892" s="104">
        <f t="shared" si="205"/>
        <v>8516240</v>
      </c>
      <c r="I892" s="104">
        <f t="shared" si="200"/>
        <v>5756240</v>
      </c>
      <c r="J892" s="104">
        <f t="shared" si="201"/>
        <v>6415271</v>
      </c>
      <c r="K892" s="104">
        <f t="shared" si="206"/>
        <v>0</v>
      </c>
      <c r="L892" s="146">
        <f t="shared" si="199"/>
        <v>-1</v>
      </c>
      <c r="M892" s="104">
        <v>0</v>
      </c>
      <c r="N892" s="104">
        <v>0</v>
      </c>
      <c r="O892" s="104">
        <v>0</v>
      </c>
      <c r="P892" s="104">
        <v>0</v>
      </c>
      <c r="Q892" s="104">
        <v>0</v>
      </c>
      <c r="R892" s="104">
        <v>0</v>
      </c>
      <c r="S892" s="104">
        <v>0</v>
      </c>
      <c r="T892" s="104">
        <v>0</v>
      </c>
      <c r="U892" s="104">
        <v>0</v>
      </c>
      <c r="V892" s="104">
        <v>0</v>
      </c>
      <c r="W892" s="104">
        <v>0</v>
      </c>
      <c r="X892" s="104">
        <v>0</v>
      </c>
      <c r="Y892" s="104">
        <v>0</v>
      </c>
      <c r="Z892" s="104">
        <v>0</v>
      </c>
      <c r="AA892" s="104">
        <v>0</v>
      </c>
      <c r="AB892" s="104">
        <v>0</v>
      </c>
      <c r="AC892" s="104">
        <v>0</v>
      </c>
      <c r="AD892" s="104">
        <v>0</v>
      </c>
      <c r="AE892" s="104">
        <v>5144000</v>
      </c>
      <c r="AF892" s="104">
        <v>0</v>
      </c>
      <c r="AG892" s="104">
        <v>0</v>
      </c>
      <c r="AH892" s="104">
        <v>0</v>
      </c>
      <c r="AI892" s="104">
        <v>0</v>
      </c>
      <c r="AJ892" s="104">
        <v>0</v>
      </c>
      <c r="AK892" s="104">
        <v>0</v>
      </c>
      <c r="AL892" s="104">
        <v>0</v>
      </c>
      <c r="AM892" s="104">
        <v>0</v>
      </c>
      <c r="AN892" s="104">
        <v>0</v>
      </c>
      <c r="AO892" s="104">
        <v>0</v>
      </c>
      <c r="AP892" s="104">
        <v>0</v>
      </c>
      <c r="AQ892" s="104">
        <v>5320000</v>
      </c>
      <c r="AR892" s="104">
        <v>0</v>
      </c>
      <c r="AS892" s="104">
        <v>0</v>
      </c>
      <c r="AT892" s="104">
        <v>0</v>
      </c>
      <c r="AU892" s="104">
        <v>0</v>
      </c>
      <c r="AV892" s="104">
        <v>0</v>
      </c>
      <c r="AW892" s="104">
        <v>0</v>
      </c>
      <c r="AX892" s="104">
        <v>0</v>
      </c>
      <c r="AY892" s="104">
        <v>0</v>
      </c>
      <c r="AZ892" s="104">
        <v>0</v>
      </c>
      <c r="BA892" s="104">
        <v>0</v>
      </c>
      <c r="BB892" s="104">
        <v>5756240</v>
      </c>
      <c r="BC892" s="104">
        <v>0</v>
      </c>
      <c r="BD892" s="104">
        <v>0</v>
      </c>
      <c r="BE892" s="104">
        <v>0</v>
      </c>
      <c r="BF892" s="104">
        <v>0</v>
      </c>
      <c r="BG892" s="104">
        <v>2760000</v>
      </c>
      <c r="BH892" s="104">
        <v>0</v>
      </c>
      <c r="BI892" s="104">
        <v>0</v>
      </c>
      <c r="BJ892" s="104">
        <v>0</v>
      </c>
      <c r="BK892" s="104">
        <v>0</v>
      </c>
      <c r="BL892" s="104">
        <v>0</v>
      </c>
      <c r="BM892" s="104">
        <v>0</v>
      </c>
      <c r="BN892" s="104">
        <v>400000</v>
      </c>
      <c r="BO892" s="104">
        <v>6015271</v>
      </c>
      <c r="BP892" s="104">
        <v>0</v>
      </c>
      <c r="BQ892" s="104"/>
      <c r="BR892" s="104"/>
      <c r="BS892" s="104"/>
      <c r="BT892" s="104"/>
      <c r="BV892" s="144"/>
      <c r="BW892" s="144"/>
      <c r="BX892" s="144"/>
      <c r="BY892" s="144"/>
      <c r="BZ892" s="144"/>
      <c r="CA892" s="144"/>
      <c r="CB892" s="144"/>
      <c r="CC892" s="144"/>
      <c r="CD892" s="144"/>
      <c r="CE892" s="144"/>
      <c r="CF892" s="144"/>
      <c r="CG892" s="144"/>
    </row>
    <row r="893" spans="1:85" hidden="1" outlineLevel="3" x14ac:dyDescent="0.25">
      <c r="A893" s="105" t="s">
        <v>1760</v>
      </c>
      <c r="B893" s="105">
        <f t="shared" si="207"/>
        <v>6</v>
      </c>
      <c r="C893" s="105" t="s">
        <v>1488</v>
      </c>
      <c r="D893" s="105" t="s">
        <v>1218</v>
      </c>
      <c r="E893" s="26">
        <f t="shared" si="202"/>
        <v>0</v>
      </c>
      <c r="F893" s="26">
        <f t="shared" si="203"/>
        <v>5144000</v>
      </c>
      <c r="G893" s="26">
        <f t="shared" si="204"/>
        <v>5320000</v>
      </c>
      <c r="H893" s="26">
        <f t="shared" si="205"/>
        <v>8516240</v>
      </c>
      <c r="I893" s="26">
        <f t="shared" si="200"/>
        <v>5756240</v>
      </c>
      <c r="J893" s="26">
        <f t="shared" si="201"/>
        <v>6415271</v>
      </c>
      <c r="K893" s="26">
        <f t="shared" si="206"/>
        <v>0</v>
      </c>
      <c r="L893" s="146">
        <f t="shared" si="199"/>
        <v>-1</v>
      </c>
      <c r="M893" s="26">
        <v>0</v>
      </c>
      <c r="N893" s="26">
        <v>0</v>
      </c>
      <c r="O893" s="26">
        <v>0</v>
      </c>
      <c r="P893" s="26">
        <v>0</v>
      </c>
      <c r="Q893" s="26">
        <v>0</v>
      </c>
      <c r="R893" s="26">
        <v>0</v>
      </c>
      <c r="S893" s="26">
        <v>0</v>
      </c>
      <c r="T893" s="26">
        <v>0</v>
      </c>
      <c r="U893" s="26">
        <v>0</v>
      </c>
      <c r="V893" s="26">
        <v>0</v>
      </c>
      <c r="W893" s="26">
        <v>0</v>
      </c>
      <c r="X893" s="26">
        <v>0</v>
      </c>
      <c r="Y893" s="26">
        <v>0</v>
      </c>
      <c r="Z893" s="26">
        <v>0</v>
      </c>
      <c r="AA893" s="26">
        <v>0</v>
      </c>
      <c r="AB893" s="26">
        <v>0</v>
      </c>
      <c r="AC893" s="26">
        <v>0</v>
      </c>
      <c r="AD893" s="26">
        <v>0</v>
      </c>
      <c r="AE893" s="26">
        <v>5144000</v>
      </c>
      <c r="AF893" s="26">
        <v>0</v>
      </c>
      <c r="AG893" s="26">
        <v>0</v>
      </c>
      <c r="AH893" s="26">
        <v>0</v>
      </c>
      <c r="AI893" s="26">
        <v>0</v>
      </c>
      <c r="AJ893" s="26">
        <v>0</v>
      </c>
      <c r="AK893" s="26">
        <v>0</v>
      </c>
      <c r="AL893" s="26">
        <v>0</v>
      </c>
      <c r="AM893" s="26">
        <v>0</v>
      </c>
      <c r="AN893" s="26">
        <v>0</v>
      </c>
      <c r="AO893" s="26">
        <v>0</v>
      </c>
      <c r="AP893" s="26">
        <v>0</v>
      </c>
      <c r="AQ893" s="26">
        <v>5320000</v>
      </c>
      <c r="AR893" s="26">
        <v>0</v>
      </c>
      <c r="AS893" s="26">
        <v>0</v>
      </c>
      <c r="AT893" s="26">
        <v>0</v>
      </c>
      <c r="AU893" s="26">
        <v>0</v>
      </c>
      <c r="AV893" s="26">
        <v>0</v>
      </c>
      <c r="AW893" s="26">
        <v>0</v>
      </c>
      <c r="AX893" s="26">
        <v>0</v>
      </c>
      <c r="AY893" s="26">
        <v>0</v>
      </c>
      <c r="AZ893" s="26">
        <v>0</v>
      </c>
      <c r="BA893" s="26">
        <v>0</v>
      </c>
      <c r="BB893" s="26">
        <v>5756240</v>
      </c>
      <c r="BC893" s="26">
        <v>0</v>
      </c>
      <c r="BD893" s="26">
        <v>0</v>
      </c>
      <c r="BE893" s="26">
        <v>0</v>
      </c>
      <c r="BF893" s="26">
        <v>0</v>
      </c>
      <c r="BG893" s="26">
        <v>2760000</v>
      </c>
      <c r="BH893" s="26">
        <v>0</v>
      </c>
      <c r="BI893" s="26">
        <v>0</v>
      </c>
      <c r="BJ893" s="26">
        <v>0</v>
      </c>
      <c r="BK893" s="26">
        <v>0</v>
      </c>
      <c r="BL893" s="26">
        <v>0</v>
      </c>
      <c r="BM893" s="26">
        <v>0</v>
      </c>
      <c r="BN893" s="26">
        <v>400000</v>
      </c>
      <c r="BO893" s="26">
        <v>6015271</v>
      </c>
      <c r="BP893" s="26">
        <v>0</v>
      </c>
      <c r="BQ893" s="26"/>
      <c r="BR893" s="26"/>
      <c r="BS893" s="26"/>
      <c r="BT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</row>
    <row r="894" spans="1:85" hidden="1" outlineLevel="2" collapsed="1" x14ac:dyDescent="0.25">
      <c r="A894" s="103" t="s">
        <v>1760</v>
      </c>
      <c r="B894" s="103">
        <f t="shared" si="207"/>
        <v>4</v>
      </c>
      <c r="C894" s="103" t="s">
        <v>1489</v>
      </c>
      <c r="D894" s="103" t="s">
        <v>1083</v>
      </c>
      <c r="E894" s="104">
        <f t="shared" si="202"/>
        <v>248754780</v>
      </c>
      <c r="F894" s="104">
        <f t="shared" si="203"/>
        <v>176968573</v>
      </c>
      <c r="G894" s="104">
        <f t="shared" si="204"/>
        <v>243353445</v>
      </c>
      <c r="H894" s="104">
        <f t="shared" si="205"/>
        <v>159479728</v>
      </c>
      <c r="I894" s="104">
        <f t="shared" si="200"/>
        <v>130085156</v>
      </c>
      <c r="J894" s="104">
        <f t="shared" si="201"/>
        <v>63491434</v>
      </c>
      <c r="K894" s="104">
        <f t="shared" si="206"/>
        <v>0</v>
      </c>
      <c r="L894" s="146">
        <f t="shared" si="199"/>
        <v>-1</v>
      </c>
      <c r="M894" s="104">
        <v>1405517</v>
      </c>
      <c r="N894" s="104">
        <v>11437928</v>
      </c>
      <c r="O894" s="104">
        <v>2228894</v>
      </c>
      <c r="P894" s="104">
        <v>873289</v>
      </c>
      <c r="Q894" s="104">
        <v>8746884</v>
      </c>
      <c r="R894" s="104">
        <v>34505241</v>
      </c>
      <c r="S894" s="104">
        <v>4820352</v>
      </c>
      <c r="T894" s="104">
        <v>15187789</v>
      </c>
      <c r="U894" s="104">
        <v>21044601</v>
      </c>
      <c r="V894" s="104">
        <v>14520472</v>
      </c>
      <c r="W894" s="104">
        <v>38086024</v>
      </c>
      <c r="X894" s="104">
        <v>95897789</v>
      </c>
      <c r="Y894" s="104">
        <v>2799549</v>
      </c>
      <c r="Z894" s="104">
        <v>9828158</v>
      </c>
      <c r="AA894" s="104">
        <v>28425670</v>
      </c>
      <c r="AB894" s="104">
        <v>6458149</v>
      </c>
      <c r="AC894" s="104">
        <v>1063000</v>
      </c>
      <c r="AD894" s="104">
        <v>6593992</v>
      </c>
      <c r="AE894" s="104">
        <v>13573884</v>
      </c>
      <c r="AF894" s="104">
        <v>39653384</v>
      </c>
      <c r="AG894" s="104">
        <v>7547616</v>
      </c>
      <c r="AH894" s="104">
        <v>11899585</v>
      </c>
      <c r="AI894" s="104">
        <v>23547411</v>
      </c>
      <c r="AJ894" s="104">
        <v>25578175</v>
      </c>
      <c r="AK894" s="104">
        <v>8140513</v>
      </c>
      <c r="AL894" s="104">
        <v>2590500</v>
      </c>
      <c r="AM894" s="104">
        <v>20922395</v>
      </c>
      <c r="AN894" s="104">
        <v>28158241</v>
      </c>
      <c r="AO894" s="104">
        <v>44962248</v>
      </c>
      <c r="AP894" s="104">
        <v>16859446</v>
      </c>
      <c r="AQ894" s="104">
        <v>19832236</v>
      </c>
      <c r="AR894" s="104">
        <v>5898155</v>
      </c>
      <c r="AS894" s="104">
        <v>41007665</v>
      </c>
      <c r="AT894" s="104">
        <v>6767201</v>
      </c>
      <c r="AU894" s="104">
        <v>27838343</v>
      </c>
      <c r="AV894" s="104">
        <v>20376502</v>
      </c>
      <c r="AW894" s="104">
        <v>14778732</v>
      </c>
      <c r="AX894" s="104">
        <v>65648076</v>
      </c>
      <c r="AY894" s="104">
        <v>16152251</v>
      </c>
      <c r="AZ894" s="104">
        <v>8873211</v>
      </c>
      <c r="BA894" s="104">
        <v>363168</v>
      </c>
      <c r="BB894" s="104">
        <v>19851666</v>
      </c>
      <c r="BC894" s="104">
        <v>1852177</v>
      </c>
      <c r="BD894" s="104">
        <v>2565875</v>
      </c>
      <c r="BE894" s="104">
        <v>6989666</v>
      </c>
      <c r="BF894" s="104">
        <v>5278163</v>
      </c>
      <c r="BG894" s="104">
        <v>9734051</v>
      </c>
      <c r="BH894" s="104">
        <v>7392692</v>
      </c>
      <c r="BI894" s="104">
        <v>5047778</v>
      </c>
      <c r="BJ894" s="104">
        <v>2105427</v>
      </c>
      <c r="BK894" s="104">
        <v>3913818</v>
      </c>
      <c r="BL894" s="104">
        <v>18568649</v>
      </c>
      <c r="BM894" s="104">
        <v>12513966</v>
      </c>
      <c r="BN894" s="104">
        <v>13267026</v>
      </c>
      <c r="BO894" s="104">
        <v>2125696</v>
      </c>
      <c r="BP894" s="104">
        <v>5949074</v>
      </c>
      <c r="BQ894" s="104"/>
      <c r="BR894" s="104"/>
      <c r="BS894" s="104"/>
      <c r="BT894" s="104"/>
      <c r="BV894" s="144"/>
      <c r="BW894" s="144"/>
      <c r="BX894" s="144"/>
      <c r="BY894" s="144"/>
      <c r="BZ894" s="144"/>
      <c r="CA894" s="144"/>
      <c r="CB894" s="144"/>
      <c r="CC894" s="144"/>
      <c r="CD894" s="144"/>
      <c r="CE894" s="144"/>
      <c r="CF894" s="144"/>
      <c r="CG894" s="144"/>
    </row>
    <row r="895" spans="1:85" hidden="1" outlineLevel="3" x14ac:dyDescent="0.25">
      <c r="A895" s="105" t="s">
        <v>1760</v>
      </c>
      <c r="B895" s="105">
        <f t="shared" si="207"/>
        <v>6</v>
      </c>
      <c r="C895" s="105" t="s">
        <v>1490</v>
      </c>
      <c r="D895" s="105" t="s">
        <v>1223</v>
      </c>
      <c r="E895" s="26">
        <f t="shared" si="202"/>
        <v>140985186</v>
      </c>
      <c r="F895" s="26">
        <f t="shared" si="203"/>
        <v>151062863</v>
      </c>
      <c r="G895" s="26">
        <f t="shared" si="204"/>
        <v>145095327</v>
      </c>
      <c r="H895" s="26">
        <f t="shared" si="205"/>
        <v>82420182</v>
      </c>
      <c r="I895" s="26">
        <f t="shared" si="200"/>
        <v>57555151</v>
      </c>
      <c r="J895" s="26">
        <f t="shared" si="201"/>
        <v>39359301</v>
      </c>
      <c r="K895" s="26">
        <f t="shared" si="206"/>
        <v>0</v>
      </c>
      <c r="L895" s="146">
        <f t="shared" si="199"/>
        <v>-1</v>
      </c>
      <c r="M895" s="26">
        <v>1153550</v>
      </c>
      <c r="N895" s="26">
        <v>8822020</v>
      </c>
      <c r="O895" s="26">
        <v>1294226</v>
      </c>
      <c r="P895" s="26">
        <v>748854</v>
      </c>
      <c r="Q895" s="26">
        <v>7764651</v>
      </c>
      <c r="R895" s="26">
        <v>1872179</v>
      </c>
      <c r="S895" s="26">
        <v>3887958</v>
      </c>
      <c r="T895" s="26">
        <v>14482878</v>
      </c>
      <c r="U895" s="26">
        <v>19517263</v>
      </c>
      <c r="V895" s="26">
        <v>13634402</v>
      </c>
      <c r="W895" s="26">
        <v>37065469</v>
      </c>
      <c r="X895" s="26">
        <v>30741736</v>
      </c>
      <c r="Y895" s="26">
        <v>2701154</v>
      </c>
      <c r="Z895" s="26">
        <v>8284143</v>
      </c>
      <c r="AA895" s="26">
        <v>15452002</v>
      </c>
      <c r="AB895" s="26">
        <v>6458149</v>
      </c>
      <c r="AC895" s="26">
        <v>905838</v>
      </c>
      <c r="AD895" s="26">
        <v>5498765</v>
      </c>
      <c r="AE895" s="26">
        <v>11859791</v>
      </c>
      <c r="AF895" s="26">
        <v>36468612</v>
      </c>
      <c r="AG895" s="26">
        <v>5466083</v>
      </c>
      <c r="AH895" s="26">
        <v>9395568</v>
      </c>
      <c r="AI895" s="26">
        <v>19936340</v>
      </c>
      <c r="AJ895" s="26">
        <v>28636418</v>
      </c>
      <c r="AK895" s="26">
        <v>6919140</v>
      </c>
      <c r="AL895" s="26">
        <v>2789484</v>
      </c>
      <c r="AM895" s="26">
        <v>15781679</v>
      </c>
      <c r="AN895" s="26">
        <v>17160671</v>
      </c>
      <c r="AO895" s="26">
        <v>1570083</v>
      </c>
      <c r="AP895" s="26">
        <v>15776626</v>
      </c>
      <c r="AQ895" s="26">
        <v>14616573</v>
      </c>
      <c r="AR895" s="26">
        <v>4674553</v>
      </c>
      <c r="AS895" s="26">
        <v>19149191</v>
      </c>
      <c r="AT895" s="26">
        <v>2924333</v>
      </c>
      <c r="AU895" s="26">
        <v>27127150</v>
      </c>
      <c r="AV895" s="26">
        <v>16605844</v>
      </c>
      <c r="AW895" s="26">
        <v>14778732</v>
      </c>
      <c r="AX895" s="26">
        <v>437665</v>
      </c>
      <c r="AY895" s="26">
        <v>13936474</v>
      </c>
      <c r="AZ895" s="26">
        <v>8244634</v>
      </c>
      <c r="BA895" s="26">
        <v>363168</v>
      </c>
      <c r="BB895" s="26">
        <v>16302520</v>
      </c>
      <c r="BC895" s="26">
        <v>1437714</v>
      </c>
      <c r="BD895" s="26">
        <v>2054244</v>
      </c>
      <c r="BE895" s="26">
        <v>6862873</v>
      </c>
      <c r="BF895" s="26">
        <v>3896008</v>
      </c>
      <c r="BG895" s="26">
        <v>9502349</v>
      </c>
      <c r="BH895" s="26">
        <v>4603801</v>
      </c>
      <c r="BI895" s="26">
        <v>4870126</v>
      </c>
      <c r="BJ895" s="26">
        <v>1971115</v>
      </c>
      <c r="BK895" s="26">
        <v>1944681</v>
      </c>
      <c r="BL895" s="26">
        <v>2701566</v>
      </c>
      <c r="BM895" s="26">
        <v>11063825</v>
      </c>
      <c r="BN895" s="26">
        <v>9208808</v>
      </c>
      <c r="BO895" s="26">
        <v>2050996</v>
      </c>
      <c r="BP895" s="26">
        <v>5548184</v>
      </c>
      <c r="BQ895" s="26"/>
      <c r="BR895" s="26"/>
      <c r="BS895" s="26"/>
      <c r="BT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</row>
    <row r="896" spans="1:85" hidden="1" outlineLevel="3" x14ac:dyDescent="0.25">
      <c r="A896" s="105" t="s">
        <v>1760</v>
      </c>
      <c r="B896" s="105">
        <f t="shared" si="207"/>
        <v>6</v>
      </c>
      <c r="C896" s="105" t="s">
        <v>1491</v>
      </c>
      <c r="D896" s="105" t="s">
        <v>1237</v>
      </c>
      <c r="E896" s="26">
        <f t="shared" si="202"/>
        <v>107769594</v>
      </c>
      <c r="F896" s="26">
        <f t="shared" si="203"/>
        <v>25905710</v>
      </c>
      <c r="G896" s="26">
        <f t="shared" si="204"/>
        <v>98258118</v>
      </c>
      <c r="H896" s="26">
        <f t="shared" si="205"/>
        <v>77059546</v>
      </c>
      <c r="I896" s="26">
        <f t="shared" si="200"/>
        <v>72530005</v>
      </c>
      <c r="J896" s="26">
        <f t="shared" si="201"/>
        <v>24132133</v>
      </c>
      <c r="K896" s="26">
        <f t="shared" si="206"/>
        <v>0</v>
      </c>
      <c r="L896" s="146">
        <f t="shared" si="199"/>
        <v>-1</v>
      </c>
      <c r="M896" s="26">
        <v>251967</v>
      </c>
      <c r="N896" s="26">
        <v>2615908</v>
      </c>
      <c r="O896" s="26">
        <v>934668</v>
      </c>
      <c r="P896" s="26">
        <v>124435</v>
      </c>
      <c r="Q896" s="26">
        <v>982233</v>
      </c>
      <c r="R896" s="26">
        <v>32633062</v>
      </c>
      <c r="S896" s="26">
        <v>932394</v>
      </c>
      <c r="T896" s="26">
        <v>704911</v>
      </c>
      <c r="U896" s="26">
        <v>1527338</v>
      </c>
      <c r="V896" s="26">
        <v>886070</v>
      </c>
      <c r="W896" s="26">
        <v>1020555</v>
      </c>
      <c r="X896" s="26">
        <v>65156053</v>
      </c>
      <c r="Y896" s="26">
        <v>98395</v>
      </c>
      <c r="Z896" s="26">
        <v>1544015</v>
      </c>
      <c r="AA896" s="26">
        <v>12973668</v>
      </c>
      <c r="AB896" s="26">
        <v>0</v>
      </c>
      <c r="AC896" s="26">
        <v>157162</v>
      </c>
      <c r="AD896" s="26">
        <v>1095227</v>
      </c>
      <c r="AE896" s="26">
        <v>1714093</v>
      </c>
      <c r="AF896" s="26">
        <v>3184772</v>
      </c>
      <c r="AG896" s="26">
        <v>2081533</v>
      </c>
      <c r="AH896" s="26">
        <v>2504017</v>
      </c>
      <c r="AI896" s="26">
        <v>3611071</v>
      </c>
      <c r="AJ896" s="26">
        <v>-3058243</v>
      </c>
      <c r="AK896" s="26">
        <v>1221373</v>
      </c>
      <c r="AL896" s="26">
        <v>-198984</v>
      </c>
      <c r="AM896" s="26">
        <v>5140716</v>
      </c>
      <c r="AN896" s="26">
        <v>10997570</v>
      </c>
      <c r="AO896" s="26">
        <v>43392165</v>
      </c>
      <c r="AP896" s="26">
        <v>1082820</v>
      </c>
      <c r="AQ896" s="26">
        <v>5215663</v>
      </c>
      <c r="AR896" s="26">
        <v>1223602</v>
      </c>
      <c r="AS896" s="26">
        <v>21858474</v>
      </c>
      <c r="AT896" s="26">
        <v>3842868</v>
      </c>
      <c r="AU896" s="26">
        <v>711193</v>
      </c>
      <c r="AV896" s="26">
        <v>3770658</v>
      </c>
      <c r="AW896" s="26">
        <v>0</v>
      </c>
      <c r="AX896" s="26">
        <v>65210411</v>
      </c>
      <c r="AY896" s="26">
        <v>2215777</v>
      </c>
      <c r="AZ896" s="26">
        <v>628577</v>
      </c>
      <c r="BA896" s="26">
        <v>0</v>
      </c>
      <c r="BB896" s="26">
        <v>3549146</v>
      </c>
      <c r="BC896" s="26">
        <v>414463</v>
      </c>
      <c r="BD896" s="26">
        <v>511631</v>
      </c>
      <c r="BE896" s="26">
        <v>126793</v>
      </c>
      <c r="BF896" s="26">
        <v>1382155</v>
      </c>
      <c r="BG896" s="26">
        <v>231702</v>
      </c>
      <c r="BH896" s="26">
        <v>2788891</v>
      </c>
      <c r="BI896" s="26">
        <v>177652</v>
      </c>
      <c r="BJ896" s="26">
        <v>134312</v>
      </c>
      <c r="BK896" s="26">
        <v>1969137</v>
      </c>
      <c r="BL896" s="26">
        <v>15867083</v>
      </c>
      <c r="BM896" s="26">
        <v>1450141</v>
      </c>
      <c r="BN896" s="26">
        <v>4058218</v>
      </c>
      <c r="BO896" s="26">
        <v>74700</v>
      </c>
      <c r="BP896" s="26">
        <v>400890</v>
      </c>
      <c r="BQ896" s="26"/>
      <c r="BR896" s="26"/>
      <c r="BS896" s="26"/>
      <c r="BT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</row>
    <row r="897" spans="1:85" hidden="1" outlineLevel="2" collapsed="1" x14ac:dyDescent="0.25">
      <c r="A897" s="103" t="s">
        <v>1760</v>
      </c>
      <c r="B897" s="103">
        <f t="shared" si="207"/>
        <v>4</v>
      </c>
      <c r="C897" s="103" t="s">
        <v>1492</v>
      </c>
      <c r="D897" s="103" t="s">
        <v>244</v>
      </c>
      <c r="E897" s="104">
        <f t="shared" si="202"/>
        <v>131568416</v>
      </c>
      <c r="F897" s="104">
        <f t="shared" si="203"/>
        <v>220121885</v>
      </c>
      <c r="G897" s="104">
        <f t="shared" si="204"/>
        <v>212626314</v>
      </c>
      <c r="H897" s="104">
        <f t="shared" si="205"/>
        <v>217623978</v>
      </c>
      <c r="I897" s="104">
        <f t="shared" si="200"/>
        <v>127955984</v>
      </c>
      <c r="J897" s="104">
        <f t="shared" si="201"/>
        <v>151974679</v>
      </c>
      <c r="K897" s="104">
        <f t="shared" si="206"/>
        <v>0</v>
      </c>
      <c r="L897" s="146">
        <f t="shared" si="199"/>
        <v>-1</v>
      </c>
      <c r="M897" s="104">
        <v>6793994</v>
      </c>
      <c r="N897" s="104">
        <v>9119720</v>
      </c>
      <c r="O897" s="104">
        <v>7047225</v>
      </c>
      <c r="P897" s="104">
        <v>7284034</v>
      </c>
      <c r="Q897" s="104">
        <v>18731955</v>
      </c>
      <c r="R897" s="104">
        <v>9606593</v>
      </c>
      <c r="S897" s="104">
        <v>9452351</v>
      </c>
      <c r="T897" s="104">
        <v>10684733</v>
      </c>
      <c r="U897" s="104">
        <v>14974063</v>
      </c>
      <c r="V897" s="104">
        <v>12253479</v>
      </c>
      <c r="W897" s="104">
        <v>12568628</v>
      </c>
      <c r="X897" s="104">
        <v>13051641</v>
      </c>
      <c r="Y897" s="104">
        <v>12778870</v>
      </c>
      <c r="Z897" s="104">
        <v>17109271</v>
      </c>
      <c r="AA897" s="104">
        <v>19790960</v>
      </c>
      <c r="AB897" s="104">
        <v>15985051</v>
      </c>
      <c r="AC897" s="104">
        <v>13195592</v>
      </c>
      <c r="AD897" s="104">
        <v>20765041</v>
      </c>
      <c r="AE897" s="104">
        <v>12477123</v>
      </c>
      <c r="AF897" s="104">
        <v>19349710</v>
      </c>
      <c r="AG897" s="104">
        <v>21214338</v>
      </c>
      <c r="AH897" s="104">
        <v>21136382</v>
      </c>
      <c r="AI897" s="104">
        <v>20301181</v>
      </c>
      <c r="AJ897" s="104">
        <v>26018366</v>
      </c>
      <c r="AK897" s="104">
        <v>12256658</v>
      </c>
      <c r="AL897" s="104">
        <v>17353868</v>
      </c>
      <c r="AM897" s="104">
        <v>17824700</v>
      </c>
      <c r="AN897" s="104">
        <v>19369075</v>
      </c>
      <c r="AO897" s="104">
        <v>17810563</v>
      </c>
      <c r="AP897" s="104">
        <v>22628856</v>
      </c>
      <c r="AQ897" s="104">
        <v>18864094</v>
      </c>
      <c r="AR897" s="104">
        <v>17845907</v>
      </c>
      <c r="AS897" s="104">
        <v>15834602</v>
      </c>
      <c r="AT897" s="104">
        <v>15695855</v>
      </c>
      <c r="AU897" s="104">
        <v>18620269</v>
      </c>
      <c r="AV897" s="104">
        <v>18521867</v>
      </c>
      <c r="AW897" s="104">
        <v>10058518</v>
      </c>
      <c r="AX897" s="104">
        <v>11759245</v>
      </c>
      <c r="AY897" s="104">
        <v>14058140</v>
      </c>
      <c r="AZ897" s="104">
        <v>23645346</v>
      </c>
      <c r="BA897" s="104">
        <v>18000702</v>
      </c>
      <c r="BB897" s="104">
        <v>17897694</v>
      </c>
      <c r="BC897" s="104">
        <v>15685065</v>
      </c>
      <c r="BD897" s="104">
        <v>16851274</v>
      </c>
      <c r="BE897" s="104">
        <v>22247960</v>
      </c>
      <c r="BF897" s="104">
        <v>20035252</v>
      </c>
      <c r="BG897" s="104">
        <v>18610725</v>
      </c>
      <c r="BH897" s="104">
        <v>28774057</v>
      </c>
      <c r="BI897" s="104">
        <v>20066614</v>
      </c>
      <c r="BJ897" s="104">
        <v>16154063</v>
      </c>
      <c r="BK897" s="104">
        <v>17089455</v>
      </c>
      <c r="BL897" s="104">
        <v>14184920</v>
      </c>
      <c r="BM897" s="104">
        <v>27188531</v>
      </c>
      <c r="BN897" s="104">
        <v>20363256</v>
      </c>
      <c r="BO897" s="104">
        <v>18722406</v>
      </c>
      <c r="BP897" s="104">
        <v>18205434</v>
      </c>
      <c r="BQ897" s="104"/>
      <c r="BR897" s="104"/>
      <c r="BS897" s="104"/>
      <c r="BT897" s="104"/>
      <c r="BV897" s="144"/>
      <c r="BW897" s="144"/>
      <c r="BX897" s="144"/>
      <c r="BY897" s="144"/>
      <c r="BZ897" s="144"/>
      <c r="CA897" s="144"/>
      <c r="CB897" s="144"/>
      <c r="CC897" s="144"/>
      <c r="CD897" s="144"/>
      <c r="CE897" s="144"/>
      <c r="CF897" s="144"/>
      <c r="CG897" s="144"/>
    </row>
    <row r="898" spans="1:85" hidden="1" outlineLevel="3" x14ac:dyDescent="0.25">
      <c r="A898" s="105" t="s">
        <v>1760</v>
      </c>
      <c r="B898" s="105">
        <f t="shared" si="207"/>
        <v>6</v>
      </c>
      <c r="C898" s="105" t="s">
        <v>1493</v>
      </c>
      <c r="D898" s="105" t="s">
        <v>1241</v>
      </c>
      <c r="E898" s="26">
        <f t="shared" si="202"/>
        <v>2099400</v>
      </c>
      <c r="F898" s="26">
        <f t="shared" si="203"/>
        <v>0</v>
      </c>
      <c r="G898" s="26">
        <f t="shared" si="204"/>
        <v>0</v>
      </c>
      <c r="H898" s="26">
        <f t="shared" si="205"/>
        <v>168125</v>
      </c>
      <c r="I898" s="26">
        <f t="shared" si="200"/>
        <v>168125</v>
      </c>
      <c r="J898" s="26">
        <f t="shared" si="201"/>
        <v>275000</v>
      </c>
      <c r="K898" s="26">
        <f t="shared" si="206"/>
        <v>0</v>
      </c>
      <c r="L898" s="146">
        <f t="shared" si="199"/>
        <v>-1</v>
      </c>
      <c r="M898" s="26">
        <v>174950</v>
      </c>
      <c r="N898" s="26">
        <v>174950</v>
      </c>
      <c r="O898" s="26">
        <v>174950</v>
      </c>
      <c r="P898" s="26">
        <v>174950</v>
      </c>
      <c r="Q898" s="26">
        <v>174950</v>
      </c>
      <c r="R898" s="26">
        <v>174950</v>
      </c>
      <c r="S898" s="26">
        <v>174950</v>
      </c>
      <c r="T898" s="26">
        <v>174950</v>
      </c>
      <c r="U898" s="26">
        <v>174950</v>
      </c>
      <c r="V898" s="26">
        <v>174950</v>
      </c>
      <c r="W898" s="26">
        <v>174950</v>
      </c>
      <c r="X898" s="26">
        <v>174950</v>
      </c>
      <c r="Y898" s="26">
        <v>0</v>
      </c>
      <c r="Z898" s="26">
        <v>0</v>
      </c>
      <c r="AA898" s="26">
        <v>0</v>
      </c>
      <c r="AB898" s="26">
        <v>0</v>
      </c>
      <c r="AC898" s="26">
        <v>0</v>
      </c>
      <c r="AD898" s="26">
        <v>0</v>
      </c>
      <c r="AE898" s="26">
        <v>0</v>
      </c>
      <c r="AF898" s="26">
        <v>0</v>
      </c>
      <c r="AG898" s="26">
        <v>0</v>
      </c>
      <c r="AH898" s="26">
        <v>0</v>
      </c>
      <c r="AI898" s="26">
        <v>0</v>
      </c>
      <c r="AJ898" s="26">
        <v>0</v>
      </c>
      <c r="AK898" s="26">
        <v>0</v>
      </c>
      <c r="AL898" s="26">
        <v>0</v>
      </c>
      <c r="AM898" s="26">
        <v>0</v>
      </c>
      <c r="AN898" s="26">
        <v>0</v>
      </c>
      <c r="AO898" s="26">
        <v>0</v>
      </c>
      <c r="AP898" s="26">
        <v>0</v>
      </c>
      <c r="AQ898" s="26">
        <v>0</v>
      </c>
      <c r="AR898" s="26">
        <v>0</v>
      </c>
      <c r="AS898" s="26">
        <v>0</v>
      </c>
      <c r="AT898" s="26">
        <v>0</v>
      </c>
      <c r="AU898" s="26">
        <v>0</v>
      </c>
      <c r="AV898" s="26">
        <v>0</v>
      </c>
      <c r="AW898" s="26">
        <v>0</v>
      </c>
      <c r="AX898" s="26">
        <v>0</v>
      </c>
      <c r="AY898" s="26">
        <v>0</v>
      </c>
      <c r="AZ898" s="26">
        <v>0</v>
      </c>
      <c r="BA898" s="26">
        <v>0</v>
      </c>
      <c r="BB898" s="26">
        <v>0</v>
      </c>
      <c r="BC898" s="26">
        <v>0</v>
      </c>
      <c r="BD898" s="26">
        <v>168125</v>
      </c>
      <c r="BE898" s="26">
        <v>0</v>
      </c>
      <c r="BF898" s="26">
        <v>0</v>
      </c>
      <c r="BG898" s="26">
        <v>0</v>
      </c>
      <c r="BH898" s="26">
        <v>0</v>
      </c>
      <c r="BI898" s="26">
        <v>0</v>
      </c>
      <c r="BJ898" s="26">
        <v>275000</v>
      </c>
      <c r="BK898" s="26">
        <v>0</v>
      </c>
      <c r="BL898" s="26">
        <v>0</v>
      </c>
      <c r="BM898" s="26">
        <v>0</v>
      </c>
      <c r="BN898" s="26">
        <v>0</v>
      </c>
      <c r="BO898" s="26">
        <v>0</v>
      </c>
      <c r="BP898" s="26">
        <v>0</v>
      </c>
      <c r="BQ898" s="26"/>
      <c r="BR898" s="26"/>
      <c r="BS898" s="26"/>
      <c r="BT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</row>
    <row r="899" spans="1:85" hidden="1" outlineLevel="3" x14ac:dyDescent="0.25">
      <c r="A899" s="105" t="s">
        <v>1760</v>
      </c>
      <c r="B899" s="105">
        <f t="shared" si="207"/>
        <v>6</v>
      </c>
      <c r="C899" s="105" t="s">
        <v>1494</v>
      </c>
      <c r="D899" s="105" t="s">
        <v>1243</v>
      </c>
      <c r="E899" s="26">
        <f t="shared" si="202"/>
        <v>9243409</v>
      </c>
      <c r="F899" s="26">
        <f t="shared" si="203"/>
        <v>9466037</v>
      </c>
      <c r="G899" s="26">
        <f t="shared" si="204"/>
        <v>1521535</v>
      </c>
      <c r="H899" s="26">
        <f t="shared" si="205"/>
        <v>669200</v>
      </c>
      <c r="I899" s="26">
        <f t="shared" si="200"/>
        <v>139000</v>
      </c>
      <c r="J899" s="26">
        <f t="shared" si="201"/>
        <v>4712751</v>
      </c>
      <c r="K899" s="26">
        <f t="shared" si="206"/>
        <v>0</v>
      </c>
      <c r="L899" s="146">
        <f t="shared" si="199"/>
        <v>-1</v>
      </c>
      <c r="M899" s="26">
        <v>400800</v>
      </c>
      <c r="N899" s="26">
        <v>1334779</v>
      </c>
      <c r="O899" s="26">
        <v>0</v>
      </c>
      <c r="P899" s="26">
        <v>0</v>
      </c>
      <c r="Q899" s="26">
        <v>156600</v>
      </c>
      <c r="R899" s="26">
        <v>124900</v>
      </c>
      <c r="S899" s="26">
        <v>0</v>
      </c>
      <c r="T899" s="26">
        <v>160000</v>
      </c>
      <c r="U899" s="26">
        <v>4247500</v>
      </c>
      <c r="V899" s="26">
        <v>315000</v>
      </c>
      <c r="W899" s="26">
        <v>1904950</v>
      </c>
      <c r="X899" s="26">
        <v>598880</v>
      </c>
      <c r="Y899" s="26">
        <v>2292750</v>
      </c>
      <c r="Z899" s="26">
        <v>4699500</v>
      </c>
      <c r="AA899" s="26">
        <v>1058000</v>
      </c>
      <c r="AB899" s="26">
        <v>186400</v>
      </c>
      <c r="AC899" s="26">
        <v>0</v>
      </c>
      <c r="AD899" s="26">
        <v>291600</v>
      </c>
      <c r="AE899" s="26">
        <v>54400</v>
      </c>
      <c r="AF899" s="26">
        <v>355000</v>
      </c>
      <c r="AG899" s="26">
        <v>250800</v>
      </c>
      <c r="AH899" s="26">
        <v>0</v>
      </c>
      <c r="AI899" s="26">
        <v>0</v>
      </c>
      <c r="AJ899" s="26">
        <v>277587</v>
      </c>
      <c r="AK899" s="26">
        <v>0</v>
      </c>
      <c r="AL899" s="26">
        <v>0</v>
      </c>
      <c r="AM899" s="26">
        <v>1059460</v>
      </c>
      <c r="AN899" s="26">
        <v>0</v>
      </c>
      <c r="AO899" s="26">
        <v>0</v>
      </c>
      <c r="AP899" s="26">
        <v>0</v>
      </c>
      <c r="AQ899" s="26">
        <v>0</v>
      </c>
      <c r="AR899" s="26">
        <v>0</v>
      </c>
      <c r="AS899" s="26">
        <v>0</v>
      </c>
      <c r="AT899" s="26">
        <v>0</v>
      </c>
      <c r="AU899" s="26">
        <v>246558</v>
      </c>
      <c r="AV899" s="26">
        <v>215517</v>
      </c>
      <c r="AW899" s="26">
        <v>0</v>
      </c>
      <c r="AX899" s="26">
        <v>0</v>
      </c>
      <c r="AY899" s="26">
        <v>0</v>
      </c>
      <c r="AZ899" s="26">
        <v>0</v>
      </c>
      <c r="BA899" s="26">
        <v>0</v>
      </c>
      <c r="BB899" s="26">
        <v>0</v>
      </c>
      <c r="BC899" s="26">
        <v>0</v>
      </c>
      <c r="BD899" s="26">
        <v>139000</v>
      </c>
      <c r="BE899" s="26">
        <v>189700</v>
      </c>
      <c r="BF899" s="26">
        <v>0</v>
      </c>
      <c r="BG899" s="26">
        <v>0</v>
      </c>
      <c r="BH899" s="26">
        <v>340500</v>
      </c>
      <c r="BI899" s="26">
        <v>91700</v>
      </c>
      <c r="BJ899" s="26">
        <v>207850</v>
      </c>
      <c r="BK899" s="26">
        <v>0</v>
      </c>
      <c r="BL899" s="26">
        <v>0</v>
      </c>
      <c r="BM899" s="26">
        <v>3813800</v>
      </c>
      <c r="BN899" s="26">
        <v>31540</v>
      </c>
      <c r="BO899" s="26">
        <v>85500</v>
      </c>
      <c r="BP899" s="26">
        <v>482361</v>
      </c>
      <c r="BQ899" s="26"/>
      <c r="BR899" s="26"/>
      <c r="BS899" s="26"/>
      <c r="BT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</row>
    <row r="900" spans="1:85" hidden="1" outlineLevel="3" x14ac:dyDescent="0.25">
      <c r="A900" s="105" t="s">
        <v>1760</v>
      </c>
      <c r="B900" s="105">
        <f t="shared" si="207"/>
        <v>6</v>
      </c>
      <c r="C900" s="105" t="s">
        <v>1495</v>
      </c>
      <c r="D900" s="105" t="s">
        <v>1245</v>
      </c>
      <c r="E900" s="26">
        <f t="shared" si="202"/>
        <v>0</v>
      </c>
      <c r="F900" s="26">
        <f t="shared" si="203"/>
        <v>1163808</v>
      </c>
      <c r="G900" s="26">
        <f t="shared" si="204"/>
        <v>1401476</v>
      </c>
      <c r="H900" s="26">
        <f t="shared" si="205"/>
        <v>424622</v>
      </c>
      <c r="I900" s="26">
        <f t="shared" si="200"/>
        <v>0</v>
      </c>
      <c r="J900" s="26">
        <f t="shared" si="201"/>
        <v>1337982</v>
      </c>
      <c r="K900" s="26">
        <f t="shared" si="206"/>
        <v>0</v>
      </c>
      <c r="L900" s="146">
        <f t="shared" si="199"/>
        <v>-1</v>
      </c>
      <c r="M900" s="26">
        <v>0</v>
      </c>
      <c r="N900" s="26">
        <v>0</v>
      </c>
      <c r="O900" s="26">
        <v>0</v>
      </c>
      <c r="P900" s="26">
        <v>0</v>
      </c>
      <c r="Q900" s="26">
        <v>0</v>
      </c>
      <c r="R900" s="26">
        <v>0</v>
      </c>
      <c r="S900" s="26">
        <v>0</v>
      </c>
      <c r="T900" s="26">
        <v>0</v>
      </c>
      <c r="U900" s="26">
        <v>0</v>
      </c>
      <c r="V900" s="26">
        <v>0</v>
      </c>
      <c r="W900" s="26">
        <v>0</v>
      </c>
      <c r="X900" s="26">
        <v>0</v>
      </c>
      <c r="Y900" s="26">
        <v>0</v>
      </c>
      <c r="Z900" s="26">
        <v>0</v>
      </c>
      <c r="AA900" s="26">
        <v>161361</v>
      </c>
      <c r="AB900" s="26">
        <v>80570</v>
      </c>
      <c r="AC900" s="26">
        <v>92080</v>
      </c>
      <c r="AD900" s="26">
        <v>317</v>
      </c>
      <c r="AE900" s="26">
        <v>218690</v>
      </c>
      <c r="AF900" s="26">
        <v>119220</v>
      </c>
      <c r="AG900" s="26">
        <v>122980</v>
      </c>
      <c r="AH900" s="26">
        <v>114390</v>
      </c>
      <c r="AI900" s="26">
        <v>152520</v>
      </c>
      <c r="AJ900" s="26">
        <v>101680</v>
      </c>
      <c r="AK900" s="26">
        <v>88970</v>
      </c>
      <c r="AL900" s="26">
        <v>228780</v>
      </c>
      <c r="AM900" s="26">
        <v>145354</v>
      </c>
      <c r="AN900" s="26">
        <v>171782</v>
      </c>
      <c r="AO900" s="26">
        <v>158568</v>
      </c>
      <c r="AP900" s="26">
        <v>184996</v>
      </c>
      <c r="AQ900" s="26">
        <v>218336</v>
      </c>
      <c r="AR900" s="26">
        <v>0</v>
      </c>
      <c r="AS900" s="26">
        <v>0</v>
      </c>
      <c r="AT900" s="26">
        <v>204690</v>
      </c>
      <c r="AU900" s="26">
        <v>0</v>
      </c>
      <c r="AV900" s="26">
        <v>0</v>
      </c>
      <c r="AW900" s="26">
        <v>0</v>
      </c>
      <c r="AX900" s="26">
        <v>0</v>
      </c>
      <c r="AY900" s="26">
        <v>0</v>
      </c>
      <c r="AZ900" s="26">
        <v>0</v>
      </c>
      <c r="BA900" s="26">
        <v>0</v>
      </c>
      <c r="BB900" s="26">
        <v>0</v>
      </c>
      <c r="BC900" s="26">
        <v>0</v>
      </c>
      <c r="BD900" s="26">
        <v>0</v>
      </c>
      <c r="BE900" s="26">
        <v>0</v>
      </c>
      <c r="BF900" s="26">
        <v>0</v>
      </c>
      <c r="BG900" s="26">
        <v>157100</v>
      </c>
      <c r="BH900" s="26">
        <v>267522</v>
      </c>
      <c r="BI900" s="26">
        <v>98600</v>
      </c>
      <c r="BJ900" s="26">
        <v>308013</v>
      </c>
      <c r="BK900" s="26">
        <v>56381</v>
      </c>
      <c r="BL900" s="26">
        <v>255578</v>
      </c>
      <c r="BM900" s="26">
        <v>180000</v>
      </c>
      <c r="BN900" s="26">
        <v>243654</v>
      </c>
      <c r="BO900" s="26">
        <v>107766</v>
      </c>
      <c r="BP900" s="26">
        <v>87990</v>
      </c>
      <c r="BQ900" s="26"/>
      <c r="BR900" s="26"/>
      <c r="BS900" s="26"/>
      <c r="BT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</row>
    <row r="901" spans="1:85" hidden="1" outlineLevel="3" x14ac:dyDescent="0.25">
      <c r="A901" s="105" t="s">
        <v>1760</v>
      </c>
      <c r="B901" s="105">
        <f t="shared" si="207"/>
        <v>6</v>
      </c>
      <c r="C901" s="105" t="s">
        <v>1496</v>
      </c>
      <c r="D901" s="105" t="s">
        <v>1497</v>
      </c>
      <c r="E901" s="26">
        <f t="shared" si="202"/>
        <v>283389</v>
      </c>
      <c r="F901" s="26">
        <f t="shared" si="203"/>
        <v>21564756</v>
      </c>
      <c r="G901" s="26">
        <f t="shared" si="204"/>
        <v>5794831</v>
      </c>
      <c r="H901" s="26">
        <f t="shared" si="205"/>
        <v>290499</v>
      </c>
      <c r="I901" s="26">
        <f t="shared" si="200"/>
        <v>0</v>
      </c>
      <c r="J901" s="26">
        <f t="shared" si="201"/>
        <v>942837</v>
      </c>
      <c r="K901" s="26">
        <f t="shared" si="206"/>
        <v>0</v>
      </c>
      <c r="L901" s="146">
        <f t="shared" si="199"/>
        <v>-1</v>
      </c>
      <c r="M901" s="26">
        <v>0</v>
      </c>
      <c r="N901" s="26">
        <v>0</v>
      </c>
      <c r="O901" s="26">
        <v>0</v>
      </c>
      <c r="P901" s="26">
        <v>0</v>
      </c>
      <c r="Q901" s="26">
        <v>0</v>
      </c>
      <c r="R901" s="26">
        <v>0</v>
      </c>
      <c r="S901" s="26">
        <v>0</v>
      </c>
      <c r="T901" s="26">
        <v>0</v>
      </c>
      <c r="U901" s="26">
        <v>0</v>
      </c>
      <c r="V901" s="26">
        <v>0</v>
      </c>
      <c r="W901" s="26">
        <v>0</v>
      </c>
      <c r="X901" s="26">
        <v>283389</v>
      </c>
      <c r="Y901" s="26">
        <v>344224</v>
      </c>
      <c r="Z901" s="26">
        <v>1266200</v>
      </c>
      <c r="AA901" s="26">
        <v>1232454</v>
      </c>
      <c r="AB901" s="26">
        <v>1028166</v>
      </c>
      <c r="AC901" s="26">
        <v>1249959</v>
      </c>
      <c r="AD901" s="26">
        <v>2018506</v>
      </c>
      <c r="AE901" s="26">
        <v>2491958</v>
      </c>
      <c r="AF901" s="26">
        <v>2771782</v>
      </c>
      <c r="AG901" s="26">
        <v>2223992</v>
      </c>
      <c r="AH901" s="26">
        <v>2497799</v>
      </c>
      <c r="AI901" s="26">
        <v>2419316</v>
      </c>
      <c r="AJ901" s="26">
        <v>2020400</v>
      </c>
      <c r="AK901" s="26">
        <v>703936</v>
      </c>
      <c r="AL901" s="26">
        <v>770735</v>
      </c>
      <c r="AM901" s="26">
        <v>392026</v>
      </c>
      <c r="AN901" s="26">
        <v>822732</v>
      </c>
      <c r="AO901" s="26">
        <v>781428</v>
      </c>
      <c r="AP901" s="26">
        <v>1037226</v>
      </c>
      <c r="AQ901" s="26">
        <v>801481</v>
      </c>
      <c r="AR901" s="26">
        <v>0</v>
      </c>
      <c r="AS901" s="26">
        <v>0</v>
      </c>
      <c r="AT901" s="26">
        <v>485267</v>
      </c>
      <c r="AU901" s="26">
        <v>0</v>
      </c>
      <c r="AV901" s="26">
        <v>0</v>
      </c>
      <c r="AW901" s="26">
        <v>0</v>
      </c>
      <c r="AX901" s="26">
        <v>0</v>
      </c>
      <c r="AY901" s="26">
        <v>0</v>
      </c>
      <c r="AZ901" s="26">
        <v>0</v>
      </c>
      <c r="BA901" s="26">
        <v>0</v>
      </c>
      <c r="BB901" s="26">
        <v>0</v>
      </c>
      <c r="BC901" s="26">
        <v>0</v>
      </c>
      <c r="BD901" s="26">
        <v>0</v>
      </c>
      <c r="BE901" s="26">
        <v>0</v>
      </c>
      <c r="BF901" s="26">
        <v>0</v>
      </c>
      <c r="BG901" s="26">
        <v>0</v>
      </c>
      <c r="BH901" s="26">
        <v>290499</v>
      </c>
      <c r="BI901" s="26">
        <v>3600</v>
      </c>
      <c r="BJ901" s="26">
        <v>133387</v>
      </c>
      <c r="BK901" s="26">
        <v>101748</v>
      </c>
      <c r="BL901" s="26">
        <v>99146</v>
      </c>
      <c r="BM901" s="26">
        <v>181764</v>
      </c>
      <c r="BN901" s="26">
        <v>235545</v>
      </c>
      <c r="BO901" s="26">
        <v>96222</v>
      </c>
      <c r="BP901" s="26">
        <v>91425</v>
      </c>
      <c r="BQ901" s="26"/>
      <c r="BR901" s="26"/>
      <c r="BS901" s="26"/>
      <c r="BT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</row>
    <row r="902" spans="1:85" hidden="1" outlineLevel="3" x14ac:dyDescent="0.25">
      <c r="A902" s="105" t="s">
        <v>1760</v>
      </c>
      <c r="B902" s="105">
        <f t="shared" si="207"/>
        <v>6</v>
      </c>
      <c r="C902" s="105" t="s">
        <v>1498</v>
      </c>
      <c r="D902" s="105" t="s">
        <v>1249</v>
      </c>
      <c r="E902" s="26">
        <f t="shared" si="202"/>
        <v>65415789</v>
      </c>
      <c r="F902" s="26">
        <f t="shared" si="203"/>
        <v>72454431</v>
      </c>
      <c r="G902" s="26">
        <f t="shared" si="204"/>
        <v>63982085</v>
      </c>
      <c r="H902" s="26">
        <f t="shared" si="205"/>
        <v>70929465</v>
      </c>
      <c r="I902" s="26">
        <f t="shared" si="200"/>
        <v>44562775</v>
      </c>
      <c r="J902" s="26">
        <f t="shared" si="201"/>
        <v>48796028</v>
      </c>
      <c r="K902" s="26">
        <f t="shared" si="206"/>
        <v>0</v>
      </c>
      <c r="L902" s="146">
        <f t="shared" si="199"/>
        <v>-1</v>
      </c>
      <c r="M902" s="26">
        <v>4816873</v>
      </c>
      <c r="N902" s="26">
        <v>4787990</v>
      </c>
      <c r="O902" s="26">
        <v>4768537</v>
      </c>
      <c r="P902" s="26">
        <v>5604018</v>
      </c>
      <c r="Q902" s="26">
        <v>5089065</v>
      </c>
      <c r="R902" s="26">
        <v>4701257</v>
      </c>
      <c r="S902" s="26">
        <v>5324167</v>
      </c>
      <c r="T902" s="26">
        <v>5210919</v>
      </c>
      <c r="U902" s="26">
        <v>5383084</v>
      </c>
      <c r="V902" s="26">
        <v>7359709</v>
      </c>
      <c r="W902" s="26">
        <v>5788747</v>
      </c>
      <c r="X902" s="26">
        <v>6581423</v>
      </c>
      <c r="Y902" s="26">
        <v>4769781</v>
      </c>
      <c r="Z902" s="26">
        <v>6515966</v>
      </c>
      <c r="AA902" s="26">
        <v>11604650</v>
      </c>
      <c r="AB902" s="26">
        <v>5177348</v>
      </c>
      <c r="AC902" s="26">
        <v>3959033</v>
      </c>
      <c r="AD902" s="26">
        <v>7201450</v>
      </c>
      <c r="AE902" s="26">
        <v>1974751</v>
      </c>
      <c r="AF902" s="26">
        <v>6518264</v>
      </c>
      <c r="AG902" s="26">
        <v>6630703</v>
      </c>
      <c r="AH902" s="26">
        <v>5734606</v>
      </c>
      <c r="AI902" s="26">
        <v>6204135</v>
      </c>
      <c r="AJ902" s="26">
        <v>6163744</v>
      </c>
      <c r="AK902" s="26">
        <v>1692334</v>
      </c>
      <c r="AL902" s="26">
        <v>5853908</v>
      </c>
      <c r="AM902" s="26">
        <v>6218776</v>
      </c>
      <c r="AN902" s="26">
        <v>6355179</v>
      </c>
      <c r="AO902" s="26">
        <v>5859851</v>
      </c>
      <c r="AP902" s="26">
        <v>5901094</v>
      </c>
      <c r="AQ902" s="26">
        <v>6027098</v>
      </c>
      <c r="AR902" s="26">
        <v>6218811</v>
      </c>
      <c r="AS902" s="26">
        <v>4887795</v>
      </c>
      <c r="AT902" s="26">
        <v>4700017</v>
      </c>
      <c r="AU902" s="26">
        <v>5199953</v>
      </c>
      <c r="AV902" s="26">
        <v>5067269</v>
      </c>
      <c r="AW902" s="26">
        <v>5572184</v>
      </c>
      <c r="AX902" s="26">
        <v>5717156</v>
      </c>
      <c r="AY902" s="26">
        <v>5077276</v>
      </c>
      <c r="AZ902" s="26">
        <v>5942880</v>
      </c>
      <c r="BA902" s="26">
        <v>5824078</v>
      </c>
      <c r="BB902" s="26">
        <v>5203862</v>
      </c>
      <c r="BC902" s="26">
        <v>5544943</v>
      </c>
      <c r="BD902" s="26">
        <v>5680396</v>
      </c>
      <c r="BE902" s="26">
        <v>9945361</v>
      </c>
      <c r="BF902" s="26">
        <v>5612303</v>
      </c>
      <c r="BG902" s="26">
        <v>5878403</v>
      </c>
      <c r="BH902" s="26">
        <v>4930623</v>
      </c>
      <c r="BI902" s="26">
        <v>8471494</v>
      </c>
      <c r="BJ902" s="26">
        <v>5737457</v>
      </c>
      <c r="BK902" s="26">
        <v>5844752</v>
      </c>
      <c r="BL902" s="26">
        <v>270317</v>
      </c>
      <c r="BM902" s="26">
        <v>9339723</v>
      </c>
      <c r="BN902" s="26">
        <v>7379875</v>
      </c>
      <c r="BO902" s="26">
        <v>5523662</v>
      </c>
      <c r="BP902" s="26">
        <v>6228748</v>
      </c>
      <c r="BQ902" s="26"/>
      <c r="BR902" s="26"/>
      <c r="BS902" s="26"/>
      <c r="BT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</row>
    <row r="903" spans="1:85" hidden="1" outlineLevel="3" x14ac:dyDescent="0.25">
      <c r="A903" s="105" t="s">
        <v>1760</v>
      </c>
      <c r="B903" s="105">
        <f t="shared" si="207"/>
        <v>6</v>
      </c>
      <c r="C903" s="105" t="s">
        <v>1499</v>
      </c>
      <c r="D903" s="105" t="s">
        <v>1251</v>
      </c>
      <c r="E903" s="26">
        <f t="shared" si="202"/>
        <v>24751004</v>
      </c>
      <c r="F903" s="26">
        <f t="shared" si="203"/>
        <v>25714566</v>
      </c>
      <c r="G903" s="26">
        <f t="shared" si="204"/>
        <v>28722284</v>
      </c>
      <c r="H903" s="26">
        <f t="shared" si="205"/>
        <v>38448736</v>
      </c>
      <c r="I903" s="26">
        <f t="shared" si="200"/>
        <v>22409514</v>
      </c>
      <c r="J903" s="26">
        <f t="shared" si="201"/>
        <v>24327042</v>
      </c>
      <c r="K903" s="26">
        <f t="shared" si="206"/>
        <v>0</v>
      </c>
      <c r="L903" s="146">
        <f t="shared" si="199"/>
        <v>-1</v>
      </c>
      <c r="M903" s="26">
        <v>0</v>
      </c>
      <c r="N903" s="26">
        <v>0</v>
      </c>
      <c r="O903" s="26">
        <v>700000</v>
      </c>
      <c r="P903" s="26">
        <v>330000</v>
      </c>
      <c r="Q903" s="26">
        <v>9832160</v>
      </c>
      <c r="R903" s="26">
        <v>1542492</v>
      </c>
      <c r="S903" s="26">
        <v>1865137</v>
      </c>
      <c r="T903" s="26">
        <v>2211195</v>
      </c>
      <c r="U903" s="26">
        <v>2539748</v>
      </c>
      <c r="V903" s="26">
        <v>2290179</v>
      </c>
      <c r="W903" s="26">
        <v>1572683</v>
      </c>
      <c r="X903" s="26">
        <v>1867410</v>
      </c>
      <c r="Y903" s="26">
        <v>461150</v>
      </c>
      <c r="Z903" s="26">
        <v>1494370</v>
      </c>
      <c r="AA903" s="26">
        <v>2294656</v>
      </c>
      <c r="AB903" s="26">
        <v>2831633</v>
      </c>
      <c r="AC903" s="26">
        <v>654777</v>
      </c>
      <c r="AD903" s="26">
        <v>1904319</v>
      </c>
      <c r="AE903" s="26">
        <v>1162262</v>
      </c>
      <c r="AF903" s="26">
        <v>2287490</v>
      </c>
      <c r="AG903" s="26">
        <v>4009825</v>
      </c>
      <c r="AH903" s="26">
        <v>3071450</v>
      </c>
      <c r="AI903" s="26">
        <v>1968099</v>
      </c>
      <c r="AJ903" s="26">
        <v>3574535</v>
      </c>
      <c r="AK903" s="26">
        <v>1743697</v>
      </c>
      <c r="AL903" s="26">
        <v>1585652</v>
      </c>
      <c r="AM903" s="26">
        <v>1628779</v>
      </c>
      <c r="AN903" s="26">
        <v>3279333</v>
      </c>
      <c r="AO903" s="26">
        <v>2376940</v>
      </c>
      <c r="AP903" s="26">
        <v>3405935</v>
      </c>
      <c r="AQ903" s="26">
        <v>1589777</v>
      </c>
      <c r="AR903" s="26">
        <v>3067175</v>
      </c>
      <c r="AS903" s="26">
        <v>2154895</v>
      </c>
      <c r="AT903" s="26">
        <v>2144764</v>
      </c>
      <c r="AU903" s="26">
        <v>3969422</v>
      </c>
      <c r="AV903" s="26">
        <v>1775915</v>
      </c>
      <c r="AW903" s="26">
        <v>2288611</v>
      </c>
      <c r="AX903" s="26">
        <v>2214906</v>
      </c>
      <c r="AY903" s="26">
        <v>2773414</v>
      </c>
      <c r="AZ903" s="26">
        <v>4570259</v>
      </c>
      <c r="BA903" s="26">
        <v>2730672</v>
      </c>
      <c r="BB903" s="26">
        <v>2742563</v>
      </c>
      <c r="BC903" s="26">
        <v>2525042</v>
      </c>
      <c r="BD903" s="26">
        <v>2564047</v>
      </c>
      <c r="BE903" s="26">
        <v>3148163</v>
      </c>
      <c r="BF903" s="26">
        <v>3927214</v>
      </c>
      <c r="BG903" s="26">
        <v>3361698</v>
      </c>
      <c r="BH903" s="26">
        <v>5602147</v>
      </c>
      <c r="BI903" s="26">
        <v>3229783</v>
      </c>
      <c r="BJ903" s="26">
        <v>3926060</v>
      </c>
      <c r="BK903" s="26">
        <v>3655089</v>
      </c>
      <c r="BL903" s="26">
        <v>4212013</v>
      </c>
      <c r="BM903" s="26">
        <v>2976606</v>
      </c>
      <c r="BN903" s="26">
        <v>2328191</v>
      </c>
      <c r="BO903" s="26">
        <v>2071500</v>
      </c>
      <c r="BP903" s="26">
        <v>1927800</v>
      </c>
      <c r="BQ903" s="26"/>
      <c r="BR903" s="26"/>
      <c r="BS903" s="26"/>
      <c r="BT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</row>
    <row r="904" spans="1:85" hidden="1" outlineLevel="3" x14ac:dyDescent="0.25">
      <c r="A904" s="105" t="s">
        <v>1760</v>
      </c>
      <c r="B904" s="105">
        <f t="shared" si="207"/>
        <v>6</v>
      </c>
      <c r="C904" s="105" t="s">
        <v>1500</v>
      </c>
      <c r="D904" s="105" t="s">
        <v>1253</v>
      </c>
      <c r="E904" s="26">
        <f t="shared" si="202"/>
        <v>8600655</v>
      </c>
      <c r="F904" s="26">
        <f t="shared" si="203"/>
        <v>19791698</v>
      </c>
      <c r="G904" s="26">
        <f t="shared" si="204"/>
        <v>26901331</v>
      </c>
      <c r="H904" s="26">
        <f t="shared" si="205"/>
        <v>32483796</v>
      </c>
      <c r="I904" s="26">
        <f t="shared" si="200"/>
        <v>22352405</v>
      </c>
      <c r="J904" s="26">
        <f t="shared" si="201"/>
        <v>20121534</v>
      </c>
      <c r="K904" s="26">
        <f t="shared" si="206"/>
        <v>0</v>
      </c>
      <c r="L904" s="146">
        <f t="shared" si="199"/>
        <v>-1</v>
      </c>
      <c r="M904" s="26">
        <v>550371</v>
      </c>
      <c r="N904" s="26">
        <v>559001</v>
      </c>
      <c r="O904" s="26">
        <v>807968</v>
      </c>
      <c r="P904" s="26">
        <v>710066</v>
      </c>
      <c r="Q904" s="26">
        <v>667180</v>
      </c>
      <c r="R904" s="26">
        <v>878994</v>
      </c>
      <c r="S904" s="26">
        <v>588097</v>
      </c>
      <c r="T904" s="26">
        <v>567669</v>
      </c>
      <c r="U904" s="26">
        <v>600781</v>
      </c>
      <c r="V904" s="26">
        <v>613641</v>
      </c>
      <c r="W904" s="26">
        <v>1023298</v>
      </c>
      <c r="X904" s="26">
        <v>1033589</v>
      </c>
      <c r="Y904" s="26">
        <v>684235</v>
      </c>
      <c r="Z904" s="26">
        <v>739235</v>
      </c>
      <c r="AA904" s="26">
        <v>787837</v>
      </c>
      <c r="AB904" s="26">
        <v>2099587</v>
      </c>
      <c r="AC904" s="26">
        <v>775343</v>
      </c>
      <c r="AD904" s="26">
        <v>1895115</v>
      </c>
      <c r="AE904" s="26">
        <v>1685062</v>
      </c>
      <c r="AF904" s="26">
        <v>1908154</v>
      </c>
      <c r="AG904" s="26">
        <v>1910738</v>
      </c>
      <c r="AH904" s="26">
        <v>1790361</v>
      </c>
      <c r="AI904" s="26">
        <v>2120611</v>
      </c>
      <c r="AJ904" s="26">
        <v>3395420</v>
      </c>
      <c r="AK904" s="26">
        <v>2012721</v>
      </c>
      <c r="AL904" s="26">
        <v>2180293</v>
      </c>
      <c r="AM904" s="26">
        <v>2290305</v>
      </c>
      <c r="AN904" s="26">
        <v>2200249</v>
      </c>
      <c r="AO904" s="26">
        <v>2223776</v>
      </c>
      <c r="AP904" s="26">
        <v>2402083</v>
      </c>
      <c r="AQ904" s="26">
        <v>2164352</v>
      </c>
      <c r="AR904" s="26">
        <v>2410621</v>
      </c>
      <c r="AS904" s="26">
        <v>2231912</v>
      </c>
      <c r="AT904" s="26">
        <v>1739117</v>
      </c>
      <c r="AU904" s="26">
        <v>2027536</v>
      </c>
      <c r="AV904" s="26">
        <v>3018366</v>
      </c>
      <c r="AW904" s="26">
        <v>1817723</v>
      </c>
      <c r="AX904" s="26">
        <v>521808</v>
      </c>
      <c r="AY904" s="26">
        <v>1328714</v>
      </c>
      <c r="AZ904" s="26">
        <v>8039507</v>
      </c>
      <c r="BA904" s="26">
        <v>4280152</v>
      </c>
      <c r="BB904" s="26">
        <v>1900426</v>
      </c>
      <c r="BC904" s="26">
        <v>2218063</v>
      </c>
      <c r="BD904" s="26">
        <v>2246012</v>
      </c>
      <c r="BE904" s="26">
        <v>2147460</v>
      </c>
      <c r="BF904" s="26">
        <v>2577635</v>
      </c>
      <c r="BG904" s="26">
        <v>2559824</v>
      </c>
      <c r="BH904" s="26">
        <v>2846472</v>
      </c>
      <c r="BI904" s="26">
        <v>1826387</v>
      </c>
      <c r="BJ904" s="26">
        <v>2168870</v>
      </c>
      <c r="BK904" s="26">
        <v>1469865</v>
      </c>
      <c r="BL904" s="26">
        <v>2467226</v>
      </c>
      <c r="BM904" s="26">
        <v>2496875</v>
      </c>
      <c r="BN904" s="26">
        <v>2610791</v>
      </c>
      <c r="BO904" s="26">
        <v>4434306</v>
      </c>
      <c r="BP904" s="26">
        <v>2647214</v>
      </c>
      <c r="BQ904" s="26"/>
      <c r="BR904" s="26"/>
      <c r="BS904" s="26"/>
      <c r="BT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</row>
    <row r="905" spans="1:85" hidden="1" outlineLevel="3" x14ac:dyDescent="0.25">
      <c r="A905" s="105" t="s">
        <v>1760</v>
      </c>
      <c r="B905" s="105">
        <f t="shared" si="207"/>
        <v>6</v>
      </c>
      <c r="C905" s="105" t="s">
        <v>1501</v>
      </c>
      <c r="D905" s="105" t="s">
        <v>1255</v>
      </c>
      <c r="E905" s="26">
        <f t="shared" si="202"/>
        <v>21174770</v>
      </c>
      <c r="F905" s="26">
        <f t="shared" si="203"/>
        <v>69966589</v>
      </c>
      <c r="G905" s="26">
        <f t="shared" si="204"/>
        <v>84302772</v>
      </c>
      <c r="H905" s="26">
        <f t="shared" si="205"/>
        <v>74209535</v>
      </c>
      <c r="I905" s="26">
        <f t="shared" si="200"/>
        <v>38324165</v>
      </c>
      <c r="J905" s="26">
        <f t="shared" si="201"/>
        <v>46711375</v>
      </c>
      <c r="K905" s="26">
        <f t="shared" si="206"/>
        <v>0</v>
      </c>
      <c r="L905" s="146">
        <f t="shared" si="199"/>
        <v>-1</v>
      </c>
      <c r="M905" s="26">
        <v>851000</v>
      </c>
      <c r="N905" s="26">
        <v>2263000</v>
      </c>
      <c r="O905" s="26">
        <v>595770</v>
      </c>
      <c r="P905" s="26">
        <v>465000</v>
      </c>
      <c r="Q905" s="26">
        <v>2812000</v>
      </c>
      <c r="R905" s="26">
        <v>2184000</v>
      </c>
      <c r="S905" s="26">
        <v>1500000</v>
      </c>
      <c r="T905" s="26">
        <v>2360000</v>
      </c>
      <c r="U905" s="26">
        <v>2028000</v>
      </c>
      <c r="V905" s="26">
        <v>1500000</v>
      </c>
      <c r="W905" s="26">
        <v>2104000</v>
      </c>
      <c r="X905" s="26">
        <v>2512000</v>
      </c>
      <c r="Y905" s="26">
        <v>4226730</v>
      </c>
      <c r="Z905" s="26">
        <v>2394000</v>
      </c>
      <c r="AA905" s="26">
        <v>2652002</v>
      </c>
      <c r="AB905" s="26">
        <v>4581347</v>
      </c>
      <c r="AC905" s="26">
        <v>6464400</v>
      </c>
      <c r="AD905" s="26">
        <v>7453734</v>
      </c>
      <c r="AE905" s="26">
        <v>4890000</v>
      </c>
      <c r="AF905" s="26">
        <v>5389800</v>
      </c>
      <c r="AG905" s="26">
        <v>6065300</v>
      </c>
      <c r="AH905" s="26">
        <v>7927776</v>
      </c>
      <c r="AI905" s="26">
        <v>7436500</v>
      </c>
      <c r="AJ905" s="26">
        <v>10485000</v>
      </c>
      <c r="AK905" s="26">
        <v>6015000</v>
      </c>
      <c r="AL905" s="26">
        <v>6734500</v>
      </c>
      <c r="AM905" s="26">
        <v>6090000</v>
      </c>
      <c r="AN905" s="26">
        <v>6539800</v>
      </c>
      <c r="AO905" s="26">
        <v>6410000</v>
      </c>
      <c r="AP905" s="26">
        <v>9697522</v>
      </c>
      <c r="AQ905" s="26">
        <v>8063050</v>
      </c>
      <c r="AR905" s="26">
        <v>6149300</v>
      </c>
      <c r="AS905" s="26">
        <v>6560000</v>
      </c>
      <c r="AT905" s="26">
        <v>6422000</v>
      </c>
      <c r="AU905" s="26">
        <v>7176800</v>
      </c>
      <c r="AV905" s="26">
        <v>8444800</v>
      </c>
      <c r="AW905" s="26">
        <v>380000</v>
      </c>
      <c r="AX905" s="26">
        <v>3305375</v>
      </c>
      <c r="AY905" s="26">
        <v>4878736</v>
      </c>
      <c r="AZ905" s="26">
        <v>5092700</v>
      </c>
      <c r="BA905" s="26">
        <v>5165800</v>
      </c>
      <c r="BB905" s="26">
        <v>8050843</v>
      </c>
      <c r="BC905" s="26">
        <v>5397017</v>
      </c>
      <c r="BD905" s="26">
        <v>6053694</v>
      </c>
      <c r="BE905" s="26">
        <v>6817276</v>
      </c>
      <c r="BF905" s="26">
        <v>7918100</v>
      </c>
      <c r="BG905" s="26">
        <v>6653700</v>
      </c>
      <c r="BH905" s="26">
        <v>14496294</v>
      </c>
      <c r="BI905" s="26">
        <v>5616800</v>
      </c>
      <c r="BJ905" s="26">
        <v>2751816</v>
      </c>
      <c r="BK905" s="26">
        <v>5455000</v>
      </c>
      <c r="BL905" s="26">
        <v>6312000</v>
      </c>
      <c r="BM905" s="26">
        <v>7634753</v>
      </c>
      <c r="BN905" s="26">
        <v>6935000</v>
      </c>
      <c r="BO905" s="26">
        <v>5834780</v>
      </c>
      <c r="BP905" s="26">
        <v>6171226</v>
      </c>
      <c r="BQ905" s="26"/>
      <c r="BR905" s="26"/>
      <c r="BS905" s="26"/>
      <c r="BT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</row>
    <row r="906" spans="1:85" hidden="1" outlineLevel="3" x14ac:dyDescent="0.25">
      <c r="A906" s="105" t="s">
        <v>1760</v>
      </c>
      <c r="B906" s="105">
        <f t="shared" si="207"/>
        <v>6</v>
      </c>
      <c r="C906" s="105" t="s">
        <v>1502</v>
      </c>
      <c r="D906" s="105" t="s">
        <v>1503</v>
      </c>
      <c r="E906" s="26">
        <f t="shared" si="202"/>
        <v>0</v>
      </c>
      <c r="F906" s="26">
        <f t="shared" si="203"/>
        <v>0</v>
      </c>
      <c r="G906" s="26">
        <f t="shared" si="204"/>
        <v>0</v>
      </c>
      <c r="H906" s="26">
        <f t="shared" si="205"/>
        <v>0</v>
      </c>
      <c r="I906" s="26">
        <f t="shared" si="200"/>
        <v>0</v>
      </c>
      <c r="J906" s="26">
        <f t="shared" si="201"/>
        <v>25730</v>
      </c>
      <c r="K906" s="26">
        <f t="shared" si="206"/>
        <v>0</v>
      </c>
      <c r="L906" s="146" t="e">
        <f t="shared" si="199"/>
        <v>#DIV/0!</v>
      </c>
      <c r="M906" s="26">
        <v>0</v>
      </c>
      <c r="N906" s="26">
        <v>0</v>
      </c>
      <c r="O906" s="26">
        <v>0</v>
      </c>
      <c r="P906" s="26">
        <v>0</v>
      </c>
      <c r="Q906" s="26">
        <v>0</v>
      </c>
      <c r="R906" s="26">
        <v>0</v>
      </c>
      <c r="S906" s="26">
        <v>0</v>
      </c>
      <c r="T906" s="26">
        <v>0</v>
      </c>
      <c r="U906" s="26">
        <v>0</v>
      </c>
      <c r="V906" s="26">
        <v>0</v>
      </c>
      <c r="W906" s="26">
        <v>0</v>
      </c>
      <c r="X906" s="26">
        <v>0</v>
      </c>
      <c r="Y906" s="26">
        <v>0</v>
      </c>
      <c r="Z906" s="26">
        <v>0</v>
      </c>
      <c r="AA906" s="26">
        <v>0</v>
      </c>
      <c r="AB906" s="26">
        <v>0</v>
      </c>
      <c r="AC906" s="26">
        <v>0</v>
      </c>
      <c r="AD906" s="26">
        <v>0</v>
      </c>
      <c r="AE906" s="26">
        <v>0</v>
      </c>
      <c r="AF906" s="26">
        <v>0</v>
      </c>
      <c r="AG906" s="26">
        <v>0</v>
      </c>
      <c r="AH906" s="26">
        <v>0</v>
      </c>
      <c r="AI906" s="26">
        <v>0</v>
      </c>
      <c r="AJ906" s="26">
        <v>0</v>
      </c>
      <c r="AK906" s="26">
        <v>0</v>
      </c>
      <c r="AL906" s="26">
        <v>0</v>
      </c>
      <c r="AM906" s="26">
        <v>0</v>
      </c>
      <c r="AN906" s="26">
        <v>0</v>
      </c>
      <c r="AO906" s="26">
        <v>0</v>
      </c>
      <c r="AP906" s="26">
        <v>0</v>
      </c>
      <c r="AQ906" s="26">
        <v>0</v>
      </c>
      <c r="AR906" s="26">
        <v>0</v>
      </c>
      <c r="AS906" s="26">
        <v>0</v>
      </c>
      <c r="AT906" s="26">
        <v>0</v>
      </c>
      <c r="AU906" s="26">
        <v>0</v>
      </c>
      <c r="AV906" s="26">
        <v>0</v>
      </c>
      <c r="AW906" s="26">
        <v>0</v>
      </c>
      <c r="AX906" s="26">
        <v>0</v>
      </c>
      <c r="AY906" s="26">
        <v>0</v>
      </c>
      <c r="AZ906" s="26">
        <v>0</v>
      </c>
      <c r="BA906" s="26">
        <v>0</v>
      </c>
      <c r="BB906" s="26">
        <v>0</v>
      </c>
      <c r="BC906" s="26">
        <v>0</v>
      </c>
      <c r="BD906" s="26">
        <v>0</v>
      </c>
      <c r="BE906" s="26">
        <v>0</v>
      </c>
      <c r="BF906" s="26">
        <v>0</v>
      </c>
      <c r="BG906" s="26">
        <v>0</v>
      </c>
      <c r="BH906" s="26">
        <v>0</v>
      </c>
      <c r="BI906" s="26">
        <v>3850</v>
      </c>
      <c r="BJ906" s="26">
        <v>3610</v>
      </c>
      <c r="BK906" s="26">
        <v>3620</v>
      </c>
      <c r="BL906" s="26">
        <v>3640</v>
      </c>
      <c r="BM906" s="26">
        <v>10</v>
      </c>
      <c r="BN906" s="26">
        <v>3660</v>
      </c>
      <c r="BO906" s="26">
        <v>3670</v>
      </c>
      <c r="BP906" s="26">
        <v>3670</v>
      </c>
      <c r="BQ906" s="26"/>
      <c r="BR906" s="26"/>
      <c r="BS906" s="26"/>
      <c r="BT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</row>
    <row r="907" spans="1:85" hidden="1" outlineLevel="3" x14ac:dyDescent="0.25">
      <c r="A907" s="105" t="s">
        <v>1760</v>
      </c>
      <c r="B907" s="105">
        <f>LEN(C907)</f>
        <v>6</v>
      </c>
      <c r="C907" s="105" t="s">
        <v>1964</v>
      </c>
      <c r="D907" s="105" t="s">
        <v>1257</v>
      </c>
      <c r="E907" s="26">
        <f>SUM(M907:X907)</f>
        <v>0</v>
      </c>
      <c r="F907" s="26">
        <f>SUM(Y907:AJ907)</f>
        <v>0</v>
      </c>
      <c r="G907" s="26">
        <f>SUM(AK907:AV907)</f>
        <v>0</v>
      </c>
      <c r="H907" s="26">
        <f>SUM(AW907:BH907)</f>
        <v>0</v>
      </c>
      <c r="I907" s="26">
        <f t="shared" si="200"/>
        <v>0</v>
      </c>
      <c r="J907" s="26">
        <f t="shared" si="201"/>
        <v>4724400</v>
      </c>
      <c r="K907" s="26">
        <f t="shared" si="206"/>
        <v>0</v>
      </c>
      <c r="L907" s="146" t="e">
        <f t="shared" si="199"/>
        <v>#DIV/0!</v>
      </c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>
        <v>0</v>
      </c>
      <c r="BI907" s="26">
        <v>724400</v>
      </c>
      <c r="BJ907" s="26">
        <v>642000</v>
      </c>
      <c r="BK907" s="26">
        <v>503000</v>
      </c>
      <c r="BL907" s="26">
        <v>565000</v>
      </c>
      <c r="BM907" s="26">
        <v>565000</v>
      </c>
      <c r="BN907" s="26">
        <v>595000</v>
      </c>
      <c r="BO907" s="26">
        <v>565000</v>
      </c>
      <c r="BP907" s="26">
        <v>565000</v>
      </c>
      <c r="BQ907" s="26"/>
      <c r="BR907" s="26"/>
      <c r="BS907" s="26"/>
      <c r="BT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</row>
    <row r="908" spans="1:85" hidden="1" outlineLevel="2" collapsed="1" x14ac:dyDescent="0.25">
      <c r="A908" s="103" t="s">
        <v>1760</v>
      </c>
      <c r="B908" s="103">
        <f t="shared" si="207"/>
        <v>4</v>
      </c>
      <c r="C908" s="103" t="s">
        <v>1504</v>
      </c>
      <c r="D908" s="103" t="s">
        <v>1262</v>
      </c>
      <c r="E908" s="104">
        <f t="shared" si="202"/>
        <v>0</v>
      </c>
      <c r="F908" s="104">
        <f t="shared" si="203"/>
        <v>32432633</v>
      </c>
      <c r="G908" s="104">
        <f t="shared" si="204"/>
        <v>5285889</v>
      </c>
      <c r="H908" s="104">
        <f t="shared" si="205"/>
        <v>2829832</v>
      </c>
      <c r="I908" s="104">
        <f t="shared" si="200"/>
        <v>2565332</v>
      </c>
      <c r="J908" s="104">
        <f t="shared" si="201"/>
        <v>911100</v>
      </c>
      <c r="K908" s="104">
        <f t="shared" si="206"/>
        <v>0</v>
      </c>
      <c r="L908" s="146">
        <f t="shared" si="199"/>
        <v>-1</v>
      </c>
      <c r="M908" s="104">
        <v>0</v>
      </c>
      <c r="N908" s="104">
        <v>0</v>
      </c>
      <c r="O908" s="104">
        <v>0</v>
      </c>
      <c r="P908" s="104">
        <v>0</v>
      </c>
      <c r="Q908" s="104">
        <v>0</v>
      </c>
      <c r="R908" s="104">
        <v>0</v>
      </c>
      <c r="S908" s="104">
        <v>0</v>
      </c>
      <c r="T908" s="104">
        <v>0</v>
      </c>
      <c r="U908" s="104">
        <v>0</v>
      </c>
      <c r="V908" s="104">
        <v>0</v>
      </c>
      <c r="W908" s="104">
        <v>0</v>
      </c>
      <c r="X908" s="104">
        <v>0</v>
      </c>
      <c r="Y908" s="104">
        <v>0</v>
      </c>
      <c r="Z908" s="104">
        <v>3221750</v>
      </c>
      <c r="AA908" s="104">
        <v>4510550</v>
      </c>
      <c r="AB908" s="104">
        <v>0</v>
      </c>
      <c r="AC908" s="104">
        <v>0</v>
      </c>
      <c r="AD908" s="104">
        <v>3866150</v>
      </c>
      <c r="AE908" s="104">
        <v>7732300</v>
      </c>
      <c r="AF908" s="104">
        <v>0</v>
      </c>
      <c r="AG908" s="104">
        <v>0</v>
      </c>
      <c r="AH908" s="104">
        <v>6443500</v>
      </c>
      <c r="AI908" s="104">
        <v>536958</v>
      </c>
      <c r="AJ908" s="104">
        <v>6121425</v>
      </c>
      <c r="AK908" s="104">
        <v>4136800</v>
      </c>
      <c r="AL908" s="104">
        <v>0</v>
      </c>
      <c r="AM908" s="104">
        <v>0</v>
      </c>
      <c r="AN908" s="104">
        <v>0</v>
      </c>
      <c r="AO908" s="104">
        <v>0</v>
      </c>
      <c r="AP908" s="104">
        <v>574545</v>
      </c>
      <c r="AQ908" s="104">
        <v>574544</v>
      </c>
      <c r="AR908" s="104">
        <v>0</v>
      </c>
      <c r="AS908" s="104">
        <v>0</v>
      </c>
      <c r="AT908" s="104">
        <v>0</v>
      </c>
      <c r="AU908" s="104">
        <v>0</v>
      </c>
      <c r="AV908" s="104">
        <v>0</v>
      </c>
      <c r="AW908" s="104">
        <v>0</v>
      </c>
      <c r="AX908" s="104">
        <v>0</v>
      </c>
      <c r="AY908" s="104">
        <v>0</v>
      </c>
      <c r="AZ908" s="104">
        <v>66116</v>
      </c>
      <c r="BA908" s="104">
        <v>0</v>
      </c>
      <c r="BB908" s="104">
        <v>0</v>
      </c>
      <c r="BC908" s="104">
        <v>2499216</v>
      </c>
      <c r="BD908" s="104">
        <v>0</v>
      </c>
      <c r="BE908" s="104">
        <v>0</v>
      </c>
      <c r="BF908" s="104">
        <v>0</v>
      </c>
      <c r="BG908" s="104">
        <v>0</v>
      </c>
      <c r="BH908" s="104">
        <v>264500</v>
      </c>
      <c r="BI908" s="104">
        <v>311500</v>
      </c>
      <c r="BJ908" s="104">
        <v>60000</v>
      </c>
      <c r="BK908" s="104">
        <v>0</v>
      </c>
      <c r="BL908" s="104">
        <v>60000</v>
      </c>
      <c r="BM908" s="104">
        <v>70600</v>
      </c>
      <c r="BN908" s="104">
        <v>149000</v>
      </c>
      <c r="BO908" s="104">
        <v>140000</v>
      </c>
      <c r="BP908" s="104">
        <v>120000</v>
      </c>
      <c r="BQ908" s="104"/>
      <c r="BR908" s="104"/>
      <c r="BS908" s="104"/>
      <c r="BT908" s="104"/>
      <c r="BV908" s="144"/>
      <c r="BW908" s="144"/>
      <c r="BX908" s="144"/>
      <c r="BY908" s="144"/>
      <c r="BZ908" s="144"/>
      <c r="CA908" s="144"/>
      <c r="CB908" s="144"/>
      <c r="CC908" s="144"/>
      <c r="CD908" s="144"/>
      <c r="CE908" s="144"/>
      <c r="CF908" s="144"/>
      <c r="CG908" s="144"/>
    </row>
    <row r="909" spans="1:85" hidden="1" outlineLevel="3" x14ac:dyDescent="0.25">
      <c r="A909" s="105" t="s">
        <v>1760</v>
      </c>
      <c r="B909" s="105">
        <f t="shared" si="207"/>
        <v>6</v>
      </c>
      <c r="C909" s="105" t="s">
        <v>1505</v>
      </c>
      <c r="D909" s="105" t="s">
        <v>1264</v>
      </c>
      <c r="E909" s="26">
        <f t="shared" si="202"/>
        <v>0</v>
      </c>
      <c r="F909" s="26">
        <f t="shared" si="203"/>
        <v>0</v>
      </c>
      <c r="G909" s="26">
        <f t="shared" si="204"/>
        <v>0</v>
      </c>
      <c r="H909" s="26">
        <f t="shared" si="205"/>
        <v>0</v>
      </c>
      <c r="I909" s="26">
        <f t="shared" si="200"/>
        <v>0</v>
      </c>
      <c r="J909" s="26">
        <f t="shared" si="201"/>
        <v>0</v>
      </c>
      <c r="K909" s="26">
        <f t="shared" si="206"/>
        <v>0</v>
      </c>
      <c r="L909" s="146" t="e">
        <f t="shared" si="199"/>
        <v>#DIV/0!</v>
      </c>
      <c r="M909" s="26">
        <v>0</v>
      </c>
      <c r="N909" s="26">
        <v>0</v>
      </c>
      <c r="O909" s="26">
        <v>0</v>
      </c>
      <c r="P909" s="26">
        <v>0</v>
      </c>
      <c r="Q909" s="26">
        <v>0</v>
      </c>
      <c r="R909" s="26">
        <v>0</v>
      </c>
      <c r="S909" s="26">
        <v>0</v>
      </c>
      <c r="T909" s="26">
        <v>0</v>
      </c>
      <c r="U909" s="26">
        <v>0</v>
      </c>
      <c r="V909" s="26">
        <v>0</v>
      </c>
      <c r="W909" s="26">
        <v>0</v>
      </c>
      <c r="X909" s="26">
        <v>0</v>
      </c>
      <c r="Y909" s="26">
        <v>0</v>
      </c>
      <c r="Z909" s="26">
        <v>0</v>
      </c>
      <c r="AA909" s="26">
        <v>0</v>
      </c>
      <c r="AB909" s="26">
        <v>0</v>
      </c>
      <c r="AC909" s="26">
        <v>0</v>
      </c>
      <c r="AD909" s="26">
        <v>0</v>
      </c>
      <c r="AE909" s="26">
        <v>0</v>
      </c>
      <c r="AF909" s="26">
        <v>0</v>
      </c>
      <c r="AG909" s="26">
        <v>0</v>
      </c>
      <c r="AH909" s="26">
        <v>0</v>
      </c>
      <c r="AI909" s="26">
        <v>0</v>
      </c>
      <c r="AJ909" s="26">
        <v>0</v>
      </c>
      <c r="AK909" s="26">
        <v>0</v>
      </c>
      <c r="AL909" s="26">
        <v>0</v>
      </c>
      <c r="AM909" s="26">
        <v>0</v>
      </c>
      <c r="AN909" s="26">
        <v>0</v>
      </c>
      <c r="AO909" s="26">
        <v>0</v>
      </c>
      <c r="AP909" s="26">
        <v>0</v>
      </c>
      <c r="AQ909" s="26">
        <v>0</v>
      </c>
      <c r="AR909" s="26">
        <v>0</v>
      </c>
      <c r="AS909" s="26">
        <v>0</v>
      </c>
      <c r="AT909" s="26">
        <v>0</v>
      </c>
      <c r="AU909" s="26">
        <v>0</v>
      </c>
      <c r="AV909" s="26">
        <v>0</v>
      </c>
      <c r="AW909" s="26">
        <v>0</v>
      </c>
      <c r="AX909" s="26">
        <v>0</v>
      </c>
      <c r="AY909" s="26">
        <v>0</v>
      </c>
      <c r="AZ909" s="26">
        <v>0</v>
      </c>
      <c r="BA909" s="26">
        <v>0</v>
      </c>
      <c r="BB909" s="26">
        <v>0</v>
      </c>
      <c r="BC909" s="26">
        <v>0</v>
      </c>
      <c r="BD909" s="26">
        <v>0</v>
      </c>
      <c r="BE909" s="26">
        <v>0</v>
      </c>
      <c r="BF909" s="26">
        <v>0</v>
      </c>
      <c r="BG909" s="26">
        <v>0</v>
      </c>
      <c r="BH909" s="26">
        <v>0</v>
      </c>
      <c r="BI909" s="26">
        <v>0</v>
      </c>
      <c r="BJ909" s="26">
        <v>0</v>
      </c>
      <c r="BK909" s="26">
        <v>0</v>
      </c>
      <c r="BL909" s="26">
        <v>0</v>
      </c>
      <c r="BM909" s="26">
        <v>0</v>
      </c>
      <c r="BN909" s="26">
        <v>0</v>
      </c>
      <c r="BO909" s="26">
        <v>0</v>
      </c>
      <c r="BP909" s="26">
        <v>0</v>
      </c>
      <c r="BQ909" s="26"/>
      <c r="BR909" s="26"/>
      <c r="BS909" s="26"/>
      <c r="BT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</row>
    <row r="910" spans="1:85" hidden="1" outlineLevel="3" x14ac:dyDescent="0.25">
      <c r="A910" s="105" t="s">
        <v>1760</v>
      </c>
      <c r="B910" s="105">
        <f t="shared" si="207"/>
        <v>6</v>
      </c>
      <c r="C910" s="105" t="s">
        <v>1506</v>
      </c>
      <c r="D910" s="105" t="s">
        <v>1268</v>
      </c>
      <c r="E910" s="26">
        <f t="shared" si="202"/>
        <v>0</v>
      </c>
      <c r="F910" s="26">
        <f t="shared" si="203"/>
        <v>32432633</v>
      </c>
      <c r="G910" s="26">
        <f t="shared" si="204"/>
        <v>5285889</v>
      </c>
      <c r="H910" s="26">
        <f t="shared" si="205"/>
        <v>2829832</v>
      </c>
      <c r="I910" s="26">
        <f t="shared" si="200"/>
        <v>2565332</v>
      </c>
      <c r="J910" s="26">
        <f t="shared" si="201"/>
        <v>911100</v>
      </c>
      <c r="K910" s="26">
        <f t="shared" si="206"/>
        <v>0</v>
      </c>
      <c r="L910" s="146">
        <f t="shared" si="199"/>
        <v>-1</v>
      </c>
      <c r="M910" s="26">
        <v>0</v>
      </c>
      <c r="N910" s="26">
        <v>0</v>
      </c>
      <c r="O910" s="26">
        <v>0</v>
      </c>
      <c r="P910" s="26">
        <v>0</v>
      </c>
      <c r="Q910" s="26">
        <v>0</v>
      </c>
      <c r="R910" s="26">
        <v>0</v>
      </c>
      <c r="S910" s="26">
        <v>0</v>
      </c>
      <c r="T910" s="26">
        <v>0</v>
      </c>
      <c r="U910" s="26">
        <v>0</v>
      </c>
      <c r="V910" s="26">
        <v>0</v>
      </c>
      <c r="W910" s="26">
        <v>0</v>
      </c>
      <c r="X910" s="26">
        <v>0</v>
      </c>
      <c r="Y910" s="26">
        <v>0</v>
      </c>
      <c r="Z910" s="26">
        <v>3221750</v>
      </c>
      <c r="AA910" s="26">
        <v>4510550</v>
      </c>
      <c r="AB910" s="26">
        <v>0</v>
      </c>
      <c r="AC910" s="26">
        <v>0</v>
      </c>
      <c r="AD910" s="26">
        <v>3866150</v>
      </c>
      <c r="AE910" s="26">
        <v>7732300</v>
      </c>
      <c r="AF910" s="26">
        <v>0</v>
      </c>
      <c r="AG910" s="26">
        <v>0</v>
      </c>
      <c r="AH910" s="26">
        <v>6443500</v>
      </c>
      <c r="AI910" s="26">
        <v>536958</v>
      </c>
      <c r="AJ910" s="26">
        <v>6121425</v>
      </c>
      <c r="AK910" s="26">
        <v>4136800</v>
      </c>
      <c r="AL910" s="26">
        <v>0</v>
      </c>
      <c r="AM910" s="26">
        <v>0</v>
      </c>
      <c r="AN910" s="26">
        <v>0</v>
      </c>
      <c r="AO910" s="26">
        <v>0</v>
      </c>
      <c r="AP910" s="26">
        <v>574545</v>
      </c>
      <c r="AQ910" s="26">
        <v>574544</v>
      </c>
      <c r="AR910" s="26">
        <v>0</v>
      </c>
      <c r="AS910" s="26">
        <v>0</v>
      </c>
      <c r="AT910" s="26">
        <v>0</v>
      </c>
      <c r="AU910" s="26">
        <v>0</v>
      </c>
      <c r="AV910" s="26">
        <v>0</v>
      </c>
      <c r="AW910" s="26">
        <v>0</v>
      </c>
      <c r="AX910" s="26">
        <v>0</v>
      </c>
      <c r="AY910" s="26">
        <v>0</v>
      </c>
      <c r="AZ910" s="26">
        <v>66116</v>
      </c>
      <c r="BA910" s="26">
        <v>0</v>
      </c>
      <c r="BB910" s="26">
        <v>0</v>
      </c>
      <c r="BC910" s="26">
        <v>2499216</v>
      </c>
      <c r="BD910" s="26">
        <v>0</v>
      </c>
      <c r="BE910" s="26">
        <v>0</v>
      </c>
      <c r="BF910" s="26">
        <v>0</v>
      </c>
      <c r="BG910" s="26">
        <v>0</v>
      </c>
      <c r="BH910" s="26">
        <v>264500</v>
      </c>
      <c r="BI910" s="26">
        <v>311500</v>
      </c>
      <c r="BJ910" s="26">
        <v>60000</v>
      </c>
      <c r="BK910" s="26">
        <v>0</v>
      </c>
      <c r="BL910" s="26">
        <v>60000</v>
      </c>
      <c r="BM910" s="26">
        <v>70600</v>
      </c>
      <c r="BN910" s="26">
        <v>149000</v>
      </c>
      <c r="BO910" s="26">
        <v>140000</v>
      </c>
      <c r="BP910" s="26">
        <v>120000</v>
      </c>
      <c r="BQ910" s="26"/>
      <c r="BR910" s="26"/>
      <c r="BS910" s="26"/>
      <c r="BT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</row>
    <row r="911" spans="1:85" hidden="1" outlineLevel="2" collapsed="1" x14ac:dyDescent="0.25">
      <c r="A911" s="103" t="s">
        <v>1760</v>
      </c>
      <c r="B911" s="103">
        <f t="shared" si="207"/>
        <v>4</v>
      </c>
      <c r="C911" s="103" t="s">
        <v>1507</v>
      </c>
      <c r="D911" s="103" t="s">
        <v>1273</v>
      </c>
      <c r="E911" s="104">
        <f t="shared" si="202"/>
        <v>6996000</v>
      </c>
      <c r="F911" s="104">
        <f t="shared" si="203"/>
        <v>26294000</v>
      </c>
      <c r="G911" s="104">
        <f t="shared" si="204"/>
        <v>14075500</v>
      </c>
      <c r="H911" s="104">
        <f t="shared" si="205"/>
        <v>19985083</v>
      </c>
      <c r="I911" s="104">
        <f t="shared" si="200"/>
        <v>14527283</v>
      </c>
      <c r="J911" s="104">
        <f t="shared" si="201"/>
        <v>37735850</v>
      </c>
      <c r="K911" s="104">
        <f t="shared" si="206"/>
        <v>0</v>
      </c>
      <c r="L911" s="146">
        <f t="shared" si="199"/>
        <v>-1</v>
      </c>
      <c r="M911" s="104">
        <v>0</v>
      </c>
      <c r="N911" s="104">
        <v>0</v>
      </c>
      <c r="O911" s="104">
        <v>676000</v>
      </c>
      <c r="P911" s="104">
        <v>511000</v>
      </c>
      <c r="Q911" s="104">
        <v>2170000</v>
      </c>
      <c r="R911" s="104">
        <v>0</v>
      </c>
      <c r="S911" s="104">
        <v>1154000</v>
      </c>
      <c r="T911" s="104">
        <v>0</v>
      </c>
      <c r="U911" s="104">
        <v>1689000</v>
      </c>
      <c r="V911" s="104">
        <v>0</v>
      </c>
      <c r="W911" s="104">
        <v>0</v>
      </c>
      <c r="X911" s="104">
        <v>796000</v>
      </c>
      <c r="Y911" s="104">
        <v>0</v>
      </c>
      <c r="Z911" s="104">
        <v>6044000</v>
      </c>
      <c r="AA911" s="104">
        <v>0</v>
      </c>
      <c r="AB911" s="104">
        <v>4800000</v>
      </c>
      <c r="AC911" s="104">
        <v>1764000</v>
      </c>
      <c r="AD911" s="104">
        <v>4968000</v>
      </c>
      <c r="AE911" s="104">
        <v>5874000</v>
      </c>
      <c r="AF911" s="104">
        <v>230000</v>
      </c>
      <c r="AG911" s="104">
        <v>1544000</v>
      </c>
      <c r="AH911" s="104">
        <v>215000</v>
      </c>
      <c r="AI911" s="104">
        <v>0</v>
      </c>
      <c r="AJ911" s="104">
        <v>855000</v>
      </c>
      <c r="AK911" s="104">
        <v>0</v>
      </c>
      <c r="AL911" s="104">
        <v>1947800</v>
      </c>
      <c r="AM911" s="104">
        <v>290000</v>
      </c>
      <c r="AN911" s="104">
        <v>683000</v>
      </c>
      <c r="AO911" s="104">
        <v>352500</v>
      </c>
      <c r="AP911" s="104">
        <v>366200</v>
      </c>
      <c r="AQ911" s="104">
        <v>3991000</v>
      </c>
      <c r="AR911" s="104">
        <v>115000</v>
      </c>
      <c r="AS911" s="104">
        <v>445000</v>
      </c>
      <c r="AT911" s="104">
        <v>3840000</v>
      </c>
      <c r="AU911" s="104">
        <v>2045000</v>
      </c>
      <c r="AV911" s="104">
        <v>0</v>
      </c>
      <c r="AW911" s="104">
        <v>0</v>
      </c>
      <c r="AX911" s="104">
        <v>1380000</v>
      </c>
      <c r="AY911" s="104">
        <v>4266710</v>
      </c>
      <c r="AZ911" s="104">
        <v>892000</v>
      </c>
      <c r="BA911" s="104">
        <v>230000</v>
      </c>
      <c r="BB911" s="104">
        <v>423600</v>
      </c>
      <c r="BC911" s="104">
        <v>2521822</v>
      </c>
      <c r="BD911" s="104">
        <v>4813151</v>
      </c>
      <c r="BE911" s="104">
        <v>90000</v>
      </c>
      <c r="BF911" s="104">
        <v>2079000</v>
      </c>
      <c r="BG911" s="104">
        <v>3147000</v>
      </c>
      <c r="BH911" s="104">
        <v>141800</v>
      </c>
      <c r="BI911" s="104">
        <v>3664160</v>
      </c>
      <c r="BJ911" s="104">
        <v>365000</v>
      </c>
      <c r="BK911" s="104">
        <v>2639832</v>
      </c>
      <c r="BL911" s="104">
        <v>5040800</v>
      </c>
      <c r="BM911" s="104">
        <v>0</v>
      </c>
      <c r="BN911" s="104">
        <v>22822285</v>
      </c>
      <c r="BO911" s="104">
        <v>2307774</v>
      </c>
      <c r="BP911" s="104">
        <v>895999</v>
      </c>
      <c r="BQ911" s="104"/>
      <c r="BR911" s="104"/>
      <c r="BS911" s="104"/>
      <c r="BT911" s="104"/>
      <c r="BV911" s="144"/>
      <c r="BW911" s="144"/>
      <c r="BX911" s="144"/>
      <c r="BY911" s="144"/>
      <c r="BZ911" s="144"/>
      <c r="CA911" s="144"/>
      <c r="CB911" s="144"/>
      <c r="CC911" s="144"/>
      <c r="CD911" s="144"/>
      <c r="CE911" s="144"/>
      <c r="CF911" s="144"/>
      <c r="CG911" s="144"/>
    </row>
    <row r="912" spans="1:85" hidden="1" outlineLevel="3" x14ac:dyDescent="0.25">
      <c r="A912" s="105" t="s">
        <v>1760</v>
      </c>
      <c r="B912" s="105">
        <f t="shared" si="207"/>
        <v>6</v>
      </c>
      <c r="C912" s="105" t="s">
        <v>1508</v>
      </c>
      <c r="D912" s="105" t="s">
        <v>433</v>
      </c>
      <c r="E912" s="26">
        <f t="shared" si="202"/>
        <v>0</v>
      </c>
      <c r="F912" s="26">
        <f t="shared" si="203"/>
        <v>80000</v>
      </c>
      <c r="G912" s="26">
        <f t="shared" si="204"/>
        <v>0</v>
      </c>
      <c r="H912" s="26">
        <f t="shared" si="205"/>
        <v>0</v>
      </c>
      <c r="I912" s="26">
        <f t="shared" si="200"/>
        <v>0</v>
      </c>
      <c r="J912" s="26">
        <f t="shared" si="201"/>
        <v>26113058</v>
      </c>
      <c r="K912" s="26">
        <f t="shared" si="206"/>
        <v>0</v>
      </c>
      <c r="L912" s="146" t="e">
        <f t="shared" ref="L912:L955" si="208">(K912-H912)/H912</f>
        <v>#DIV/0!</v>
      </c>
      <c r="M912" s="26">
        <v>0</v>
      </c>
      <c r="N912" s="26">
        <v>0</v>
      </c>
      <c r="O912" s="26">
        <v>0</v>
      </c>
      <c r="P912" s="26">
        <v>0</v>
      </c>
      <c r="Q912" s="26">
        <v>0</v>
      </c>
      <c r="R912" s="26">
        <v>0</v>
      </c>
      <c r="S912" s="26">
        <v>0</v>
      </c>
      <c r="T912" s="26">
        <v>0</v>
      </c>
      <c r="U912" s="26">
        <v>0</v>
      </c>
      <c r="V912" s="26">
        <v>0</v>
      </c>
      <c r="W912" s="26">
        <v>0</v>
      </c>
      <c r="X912" s="26">
        <v>0</v>
      </c>
      <c r="Y912" s="26">
        <v>0</v>
      </c>
      <c r="Z912" s="26">
        <v>0</v>
      </c>
      <c r="AA912" s="26">
        <v>0</v>
      </c>
      <c r="AB912" s="26">
        <v>0</v>
      </c>
      <c r="AC912" s="26">
        <v>0</v>
      </c>
      <c r="AD912" s="26">
        <v>0</v>
      </c>
      <c r="AE912" s="26">
        <v>0</v>
      </c>
      <c r="AF912" s="26">
        <v>80000</v>
      </c>
      <c r="AG912" s="26">
        <v>0</v>
      </c>
      <c r="AH912" s="26">
        <v>0</v>
      </c>
      <c r="AI912" s="26">
        <v>0</v>
      </c>
      <c r="AJ912" s="26">
        <v>0</v>
      </c>
      <c r="AK912" s="26">
        <v>0</v>
      </c>
      <c r="AL912" s="26">
        <v>0</v>
      </c>
      <c r="AM912" s="26">
        <v>0</v>
      </c>
      <c r="AN912" s="26">
        <v>0</v>
      </c>
      <c r="AO912" s="26">
        <v>0</v>
      </c>
      <c r="AP912" s="26">
        <v>0</v>
      </c>
      <c r="AQ912" s="26">
        <v>0</v>
      </c>
      <c r="AR912" s="26">
        <v>0</v>
      </c>
      <c r="AS912" s="26">
        <v>0</v>
      </c>
      <c r="AT912" s="26">
        <v>0</v>
      </c>
      <c r="AU912" s="26">
        <v>0</v>
      </c>
      <c r="AV912" s="26">
        <v>0</v>
      </c>
      <c r="AW912" s="26">
        <v>0</v>
      </c>
      <c r="AX912" s="26">
        <v>0</v>
      </c>
      <c r="AY912" s="26">
        <v>0</v>
      </c>
      <c r="AZ912" s="26">
        <v>0</v>
      </c>
      <c r="BA912" s="26">
        <v>0</v>
      </c>
      <c r="BB912" s="26">
        <v>0</v>
      </c>
      <c r="BC912" s="26">
        <v>0</v>
      </c>
      <c r="BD912" s="26">
        <v>0</v>
      </c>
      <c r="BE912" s="26">
        <v>0</v>
      </c>
      <c r="BF912" s="26">
        <v>0</v>
      </c>
      <c r="BG912" s="26">
        <v>0</v>
      </c>
      <c r="BH912" s="26">
        <v>0</v>
      </c>
      <c r="BI912" s="26">
        <v>357000</v>
      </c>
      <c r="BJ912" s="26">
        <v>250000</v>
      </c>
      <c r="BK912" s="26">
        <v>0</v>
      </c>
      <c r="BL912" s="26">
        <v>0</v>
      </c>
      <c r="BM912" s="26">
        <v>0</v>
      </c>
      <c r="BN912" s="26">
        <v>22822285</v>
      </c>
      <c r="BO912" s="26">
        <v>1787774</v>
      </c>
      <c r="BP912" s="26">
        <v>895999</v>
      </c>
      <c r="BQ912" s="26"/>
      <c r="BR912" s="26"/>
      <c r="BS912" s="26"/>
      <c r="BT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</row>
    <row r="913" spans="1:85" hidden="1" outlineLevel="3" x14ac:dyDescent="0.25">
      <c r="A913" s="105" t="s">
        <v>1760</v>
      </c>
      <c r="B913" s="105">
        <f t="shared" si="207"/>
        <v>6</v>
      </c>
      <c r="C913" s="105" t="s">
        <v>1509</v>
      </c>
      <c r="D913" s="105" t="s">
        <v>1276</v>
      </c>
      <c r="E913" s="26">
        <f t="shared" si="202"/>
        <v>666000</v>
      </c>
      <c r="F913" s="26">
        <f t="shared" si="203"/>
        <v>1867000</v>
      </c>
      <c r="G913" s="26">
        <f t="shared" si="204"/>
        <v>885500</v>
      </c>
      <c r="H913" s="26">
        <f t="shared" si="205"/>
        <v>6024773</v>
      </c>
      <c r="I913" s="26">
        <f t="shared" ref="I913:I977" si="209">SUM(AW913:BD913)</f>
        <v>5242973</v>
      </c>
      <c r="J913" s="26">
        <f t="shared" ref="J913:J977" si="210">SUM(BI913:BP913)</f>
        <v>3521992</v>
      </c>
      <c r="K913" s="26">
        <f t="shared" si="206"/>
        <v>0</v>
      </c>
      <c r="L913" s="146">
        <f t="shared" si="208"/>
        <v>-1</v>
      </c>
      <c r="M913" s="26">
        <v>0</v>
      </c>
      <c r="N913" s="26">
        <v>0</v>
      </c>
      <c r="O913" s="26">
        <v>0</v>
      </c>
      <c r="P913" s="26">
        <v>0</v>
      </c>
      <c r="Q913" s="26">
        <v>0</v>
      </c>
      <c r="R913" s="26">
        <v>0</v>
      </c>
      <c r="S913" s="26">
        <v>0</v>
      </c>
      <c r="T913" s="26">
        <v>0</v>
      </c>
      <c r="U913" s="26">
        <v>30000</v>
      </c>
      <c r="V913" s="26">
        <v>0</v>
      </c>
      <c r="W913" s="26">
        <v>0</v>
      </c>
      <c r="X913" s="26">
        <v>636000</v>
      </c>
      <c r="Y913" s="26">
        <v>0</v>
      </c>
      <c r="Z913" s="26">
        <v>1544000</v>
      </c>
      <c r="AA913" s="26">
        <v>0</v>
      </c>
      <c r="AB913" s="26">
        <v>0</v>
      </c>
      <c r="AC913" s="26">
        <v>0</v>
      </c>
      <c r="AD913" s="26">
        <v>128000</v>
      </c>
      <c r="AE913" s="26">
        <v>45000</v>
      </c>
      <c r="AF913" s="26">
        <v>150000</v>
      </c>
      <c r="AG913" s="26">
        <v>0</v>
      </c>
      <c r="AH913" s="26">
        <v>0</v>
      </c>
      <c r="AI913" s="26">
        <v>0</v>
      </c>
      <c r="AJ913" s="26">
        <v>0</v>
      </c>
      <c r="AK913" s="26">
        <v>0</v>
      </c>
      <c r="AL913" s="26">
        <v>133800</v>
      </c>
      <c r="AM913" s="26">
        <v>0</v>
      </c>
      <c r="AN913" s="26">
        <v>100000</v>
      </c>
      <c r="AO913" s="26">
        <v>0</v>
      </c>
      <c r="AP913" s="26">
        <v>92700</v>
      </c>
      <c r="AQ913" s="26">
        <v>75000</v>
      </c>
      <c r="AR913" s="26">
        <v>0</v>
      </c>
      <c r="AS913" s="26">
        <v>189000</v>
      </c>
      <c r="AT913" s="26">
        <v>250000</v>
      </c>
      <c r="AU913" s="26">
        <v>45000</v>
      </c>
      <c r="AV913" s="26">
        <v>0</v>
      </c>
      <c r="AW913" s="26">
        <v>0</v>
      </c>
      <c r="AX913" s="26">
        <v>100000</v>
      </c>
      <c r="AY913" s="26">
        <v>0</v>
      </c>
      <c r="AZ913" s="26">
        <v>0</v>
      </c>
      <c r="BA913" s="26">
        <v>0</v>
      </c>
      <c r="BB913" s="26">
        <v>95000</v>
      </c>
      <c r="BC913" s="26">
        <v>299822</v>
      </c>
      <c r="BD913" s="26">
        <v>4748151</v>
      </c>
      <c r="BE913" s="26">
        <v>90000</v>
      </c>
      <c r="BF913" s="26">
        <v>300000</v>
      </c>
      <c r="BG913" s="26">
        <v>250000</v>
      </c>
      <c r="BH913" s="26">
        <v>141800</v>
      </c>
      <c r="BI913" s="26">
        <v>3307160</v>
      </c>
      <c r="BJ913" s="26">
        <v>115000</v>
      </c>
      <c r="BK913" s="26">
        <v>79832</v>
      </c>
      <c r="BL913" s="26">
        <v>20000</v>
      </c>
      <c r="BM913" s="26">
        <v>0</v>
      </c>
      <c r="BN913" s="26">
        <v>0</v>
      </c>
      <c r="BO913" s="26">
        <v>0</v>
      </c>
      <c r="BP913" s="26">
        <v>0</v>
      </c>
      <c r="BQ913" s="26"/>
      <c r="BR913" s="26"/>
      <c r="BS913" s="26"/>
      <c r="BT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</row>
    <row r="914" spans="1:85" hidden="1" outlineLevel="3" x14ac:dyDescent="0.25">
      <c r="A914" s="105" t="s">
        <v>1760</v>
      </c>
      <c r="B914" s="105">
        <f t="shared" si="207"/>
        <v>6</v>
      </c>
      <c r="C914" s="105" t="s">
        <v>1510</v>
      </c>
      <c r="D914" s="105" t="s">
        <v>1278</v>
      </c>
      <c r="E914" s="26">
        <f t="shared" si="202"/>
        <v>6330000</v>
      </c>
      <c r="F914" s="26">
        <f t="shared" si="203"/>
        <v>24347000</v>
      </c>
      <c r="G914" s="26">
        <f t="shared" si="204"/>
        <v>13190000</v>
      </c>
      <c r="H914" s="26">
        <f t="shared" si="205"/>
        <v>13960310</v>
      </c>
      <c r="I914" s="26">
        <f t="shared" si="209"/>
        <v>9284310</v>
      </c>
      <c r="J914" s="26">
        <f t="shared" si="210"/>
        <v>8100800</v>
      </c>
      <c r="K914" s="26">
        <f t="shared" si="206"/>
        <v>0</v>
      </c>
      <c r="L914" s="146">
        <f t="shared" si="208"/>
        <v>-1</v>
      </c>
      <c r="M914" s="26">
        <v>0</v>
      </c>
      <c r="N914" s="26">
        <v>0</v>
      </c>
      <c r="O914" s="26">
        <v>676000</v>
      </c>
      <c r="P914" s="26">
        <v>511000</v>
      </c>
      <c r="Q914" s="26">
        <v>2170000</v>
      </c>
      <c r="R914" s="26">
        <v>0</v>
      </c>
      <c r="S914" s="26">
        <v>1154000</v>
      </c>
      <c r="T914" s="26">
        <v>0</v>
      </c>
      <c r="U914" s="26">
        <v>1659000</v>
      </c>
      <c r="V914" s="26">
        <v>0</v>
      </c>
      <c r="W914" s="26">
        <v>0</v>
      </c>
      <c r="X914" s="26">
        <v>160000</v>
      </c>
      <c r="Y914" s="26">
        <v>0</v>
      </c>
      <c r="Z914" s="26">
        <v>4500000</v>
      </c>
      <c r="AA914" s="26">
        <v>0</v>
      </c>
      <c r="AB914" s="26">
        <v>4800000</v>
      </c>
      <c r="AC914" s="26">
        <v>1764000</v>
      </c>
      <c r="AD914" s="26">
        <v>4840000</v>
      </c>
      <c r="AE914" s="26">
        <v>5829000</v>
      </c>
      <c r="AF914" s="26">
        <v>0</v>
      </c>
      <c r="AG914" s="26">
        <v>1544000</v>
      </c>
      <c r="AH914" s="26">
        <v>215000</v>
      </c>
      <c r="AI914" s="26">
        <v>0</v>
      </c>
      <c r="AJ914" s="26">
        <v>855000</v>
      </c>
      <c r="AK914" s="26">
        <v>0</v>
      </c>
      <c r="AL914" s="26">
        <v>1814000</v>
      </c>
      <c r="AM914" s="26">
        <v>290000</v>
      </c>
      <c r="AN914" s="26">
        <v>583000</v>
      </c>
      <c r="AO914" s="26">
        <v>352500</v>
      </c>
      <c r="AP914" s="26">
        <v>273500</v>
      </c>
      <c r="AQ914" s="26">
        <v>3916000</v>
      </c>
      <c r="AR914" s="26">
        <v>115000</v>
      </c>
      <c r="AS914" s="26">
        <v>256000</v>
      </c>
      <c r="AT914" s="26">
        <v>3590000</v>
      </c>
      <c r="AU914" s="26">
        <v>2000000</v>
      </c>
      <c r="AV914" s="26">
        <v>0</v>
      </c>
      <c r="AW914" s="26">
        <v>0</v>
      </c>
      <c r="AX914" s="26">
        <v>1280000</v>
      </c>
      <c r="AY914" s="26">
        <v>4266710</v>
      </c>
      <c r="AZ914" s="26">
        <v>892000</v>
      </c>
      <c r="BA914" s="26">
        <v>230000</v>
      </c>
      <c r="BB914" s="26">
        <v>328600</v>
      </c>
      <c r="BC914" s="26">
        <v>2222000</v>
      </c>
      <c r="BD914" s="26">
        <v>65000</v>
      </c>
      <c r="BE914" s="26">
        <v>0</v>
      </c>
      <c r="BF914" s="26">
        <v>1779000</v>
      </c>
      <c r="BG914" s="26">
        <v>2897000</v>
      </c>
      <c r="BH914" s="26">
        <v>0</v>
      </c>
      <c r="BI914" s="26">
        <v>0</v>
      </c>
      <c r="BJ914" s="26">
        <v>0</v>
      </c>
      <c r="BK914" s="26">
        <v>2560000</v>
      </c>
      <c r="BL914" s="26">
        <v>5020800</v>
      </c>
      <c r="BM914" s="26">
        <v>0</v>
      </c>
      <c r="BN914" s="26">
        <v>0</v>
      </c>
      <c r="BO914" s="26">
        <v>520000</v>
      </c>
      <c r="BP914" s="26">
        <v>0</v>
      </c>
      <c r="BQ914" s="26"/>
      <c r="BR914" s="26"/>
      <c r="BS914" s="26"/>
      <c r="BT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</row>
    <row r="915" spans="1:85" hidden="1" outlineLevel="2" collapsed="1" x14ac:dyDescent="0.25">
      <c r="A915" s="103" t="s">
        <v>1760</v>
      </c>
      <c r="B915" s="103">
        <f t="shared" si="207"/>
        <v>4</v>
      </c>
      <c r="C915" s="103" t="s">
        <v>1511</v>
      </c>
      <c r="D915" s="103" t="s">
        <v>554</v>
      </c>
      <c r="E915" s="104">
        <f t="shared" si="202"/>
        <v>273526587</v>
      </c>
      <c r="F915" s="104">
        <f t="shared" si="203"/>
        <v>353893612</v>
      </c>
      <c r="G915" s="104">
        <f t="shared" si="204"/>
        <v>265718669</v>
      </c>
      <c r="H915" s="104">
        <f t="shared" si="205"/>
        <v>209633185</v>
      </c>
      <c r="I915" s="104">
        <f t="shared" si="209"/>
        <v>123051023</v>
      </c>
      <c r="J915" s="104">
        <f t="shared" si="210"/>
        <v>218222628</v>
      </c>
      <c r="K915" s="104">
        <f t="shared" si="206"/>
        <v>0</v>
      </c>
      <c r="L915" s="146">
        <f t="shared" si="208"/>
        <v>-1</v>
      </c>
      <c r="M915" s="104">
        <v>9231496</v>
      </c>
      <c r="N915" s="104">
        <v>20187237</v>
      </c>
      <c r="O915" s="104">
        <v>16979855</v>
      </c>
      <c r="P915" s="104">
        <v>15137747</v>
      </c>
      <c r="Q915" s="104">
        <v>20374900</v>
      </c>
      <c r="R915" s="104">
        <v>19846571</v>
      </c>
      <c r="S915" s="104">
        <v>23386397</v>
      </c>
      <c r="T915" s="104">
        <v>35320449</v>
      </c>
      <c r="U915" s="104">
        <v>27583169</v>
      </c>
      <c r="V915" s="104">
        <v>35701133</v>
      </c>
      <c r="W915" s="104">
        <v>25455763</v>
      </c>
      <c r="X915" s="104">
        <v>24321870</v>
      </c>
      <c r="Y915" s="104">
        <v>15481010</v>
      </c>
      <c r="Z915" s="104">
        <v>28007944</v>
      </c>
      <c r="AA915" s="104">
        <v>21115370</v>
      </c>
      <c r="AB915" s="104">
        <v>15843919</v>
      </c>
      <c r="AC915" s="104">
        <v>8491384</v>
      </c>
      <c r="AD915" s="104">
        <v>20788101</v>
      </c>
      <c r="AE915" s="104">
        <v>38121942</v>
      </c>
      <c r="AF915" s="104">
        <v>40493454</v>
      </c>
      <c r="AG915" s="104">
        <v>43573385</v>
      </c>
      <c r="AH915" s="104">
        <v>34362671</v>
      </c>
      <c r="AI915" s="104">
        <v>55031884</v>
      </c>
      <c r="AJ915" s="104">
        <v>32582548</v>
      </c>
      <c r="AK915" s="104">
        <v>17882531</v>
      </c>
      <c r="AL915" s="104">
        <v>29518626</v>
      </c>
      <c r="AM915" s="104">
        <v>20695729</v>
      </c>
      <c r="AN915" s="104">
        <v>29451600</v>
      </c>
      <c r="AO915" s="104">
        <v>30076931</v>
      </c>
      <c r="AP915" s="104">
        <v>24686017</v>
      </c>
      <c r="AQ915" s="104">
        <v>28322344</v>
      </c>
      <c r="AR915" s="104">
        <v>15513172</v>
      </c>
      <c r="AS915" s="104">
        <v>15722600</v>
      </c>
      <c r="AT915" s="104">
        <v>18065081</v>
      </c>
      <c r="AU915" s="104">
        <v>25506718</v>
      </c>
      <c r="AV915" s="104">
        <v>10277320</v>
      </c>
      <c r="AW915" s="104">
        <v>19477353</v>
      </c>
      <c r="AX915" s="104">
        <v>11939333</v>
      </c>
      <c r="AY915" s="104">
        <v>17265049</v>
      </c>
      <c r="AZ915" s="104">
        <v>11099784</v>
      </c>
      <c r="BA915" s="104">
        <v>19891639</v>
      </c>
      <c r="BB915" s="104">
        <v>14191672</v>
      </c>
      <c r="BC915" s="104">
        <v>13949547</v>
      </c>
      <c r="BD915" s="104">
        <v>15236646</v>
      </c>
      <c r="BE915" s="104">
        <v>17185302</v>
      </c>
      <c r="BF915" s="104">
        <v>22569825</v>
      </c>
      <c r="BG915" s="104">
        <v>20595649</v>
      </c>
      <c r="BH915" s="104">
        <v>26231386</v>
      </c>
      <c r="BI915" s="104">
        <v>11236196</v>
      </c>
      <c r="BJ915" s="104">
        <v>30469580</v>
      </c>
      <c r="BK915" s="104">
        <v>24075422</v>
      </c>
      <c r="BL915" s="104">
        <v>36548461</v>
      </c>
      <c r="BM915" s="104">
        <v>24159820</v>
      </c>
      <c r="BN915" s="104">
        <v>33974936</v>
      </c>
      <c r="BO915" s="104">
        <v>27202411</v>
      </c>
      <c r="BP915" s="104">
        <v>30555802</v>
      </c>
      <c r="BQ915" s="104"/>
      <c r="BR915" s="104"/>
      <c r="BS915" s="104"/>
      <c r="BT915" s="104"/>
      <c r="BV915" s="144"/>
      <c r="BW915" s="144"/>
      <c r="BX915" s="144"/>
      <c r="BY915" s="144"/>
      <c r="BZ915" s="144"/>
      <c r="CA915" s="144"/>
      <c r="CB915" s="144"/>
      <c r="CC915" s="144"/>
      <c r="CD915" s="144"/>
      <c r="CE915" s="144"/>
      <c r="CF915" s="144"/>
      <c r="CG915" s="144"/>
    </row>
    <row r="916" spans="1:85" hidden="1" outlineLevel="3" x14ac:dyDescent="0.25">
      <c r="A916" s="105" t="s">
        <v>1760</v>
      </c>
      <c r="B916" s="105">
        <f t="shared" si="207"/>
        <v>6</v>
      </c>
      <c r="C916" s="105" t="s">
        <v>1512</v>
      </c>
      <c r="D916" s="105" t="s">
        <v>1287</v>
      </c>
      <c r="E916" s="26">
        <f t="shared" si="202"/>
        <v>51143089</v>
      </c>
      <c r="F916" s="26">
        <f t="shared" si="203"/>
        <v>89341479</v>
      </c>
      <c r="G916" s="26">
        <f t="shared" si="204"/>
        <v>48392352</v>
      </c>
      <c r="H916" s="26">
        <f t="shared" si="205"/>
        <v>48467470</v>
      </c>
      <c r="I916" s="26">
        <f t="shared" si="209"/>
        <v>23208820</v>
      </c>
      <c r="J916" s="26">
        <f t="shared" si="210"/>
        <v>61346382</v>
      </c>
      <c r="K916" s="26">
        <f t="shared" si="206"/>
        <v>0</v>
      </c>
      <c r="L916" s="146">
        <f t="shared" si="208"/>
        <v>-1</v>
      </c>
      <c r="M916" s="26">
        <v>2809981</v>
      </c>
      <c r="N916" s="26">
        <v>2429260</v>
      </c>
      <c r="O916" s="26">
        <v>3655000</v>
      </c>
      <c r="P916" s="26">
        <v>2425000</v>
      </c>
      <c r="Q916" s="26">
        <v>2010000</v>
      </c>
      <c r="R916" s="26">
        <v>2580850</v>
      </c>
      <c r="S916" s="26">
        <v>4529640</v>
      </c>
      <c r="T916" s="26">
        <v>6775280</v>
      </c>
      <c r="U916" s="26">
        <v>6108960</v>
      </c>
      <c r="V916" s="26">
        <v>6009415</v>
      </c>
      <c r="W916" s="26">
        <v>7881478</v>
      </c>
      <c r="X916" s="26">
        <v>3928225</v>
      </c>
      <c r="Y916" s="26">
        <v>4691000</v>
      </c>
      <c r="Z916" s="26">
        <v>7456275</v>
      </c>
      <c r="AA916" s="26">
        <v>3214000</v>
      </c>
      <c r="AB916" s="26">
        <v>2964000</v>
      </c>
      <c r="AC916" s="26">
        <v>2290000</v>
      </c>
      <c r="AD916" s="26">
        <v>5589890</v>
      </c>
      <c r="AE916" s="26">
        <v>18165845</v>
      </c>
      <c r="AF916" s="26">
        <v>9907000</v>
      </c>
      <c r="AG916" s="26">
        <v>8226742</v>
      </c>
      <c r="AH916" s="26">
        <v>7388803</v>
      </c>
      <c r="AI916" s="26">
        <v>10169720</v>
      </c>
      <c r="AJ916" s="26">
        <v>9278204</v>
      </c>
      <c r="AK916" s="26">
        <v>2380000</v>
      </c>
      <c r="AL916" s="26">
        <v>6814395</v>
      </c>
      <c r="AM916" s="26">
        <v>3843945</v>
      </c>
      <c r="AN916" s="26">
        <v>7776758</v>
      </c>
      <c r="AO916" s="26">
        <v>5292240</v>
      </c>
      <c r="AP916" s="26">
        <v>4779138</v>
      </c>
      <c r="AQ916" s="26">
        <v>4074965</v>
      </c>
      <c r="AR916" s="26">
        <v>2995000</v>
      </c>
      <c r="AS916" s="26">
        <v>3062903</v>
      </c>
      <c r="AT916" s="26">
        <v>2311580</v>
      </c>
      <c r="AU916" s="26">
        <v>3695428</v>
      </c>
      <c r="AV916" s="26">
        <v>1366000</v>
      </c>
      <c r="AW916" s="26">
        <v>3482487</v>
      </c>
      <c r="AX916" s="26">
        <v>1232000</v>
      </c>
      <c r="AY916" s="26">
        <v>2065000</v>
      </c>
      <c r="AZ916" s="26">
        <v>2596870</v>
      </c>
      <c r="BA916" s="26">
        <v>5544236</v>
      </c>
      <c r="BB916" s="26">
        <v>2513966</v>
      </c>
      <c r="BC916" s="26">
        <v>3144261</v>
      </c>
      <c r="BD916" s="26">
        <v>2630000</v>
      </c>
      <c r="BE916" s="26">
        <v>4877253</v>
      </c>
      <c r="BF916" s="26">
        <v>6519421</v>
      </c>
      <c r="BG916" s="26">
        <v>4149844</v>
      </c>
      <c r="BH916" s="26">
        <v>9712132</v>
      </c>
      <c r="BI916" s="26">
        <v>3469068</v>
      </c>
      <c r="BJ916" s="26">
        <v>5353201</v>
      </c>
      <c r="BK916" s="26">
        <v>5587936</v>
      </c>
      <c r="BL916" s="26">
        <v>8994503</v>
      </c>
      <c r="BM916" s="26">
        <v>6824958</v>
      </c>
      <c r="BN916" s="26">
        <v>12863507</v>
      </c>
      <c r="BO916" s="26">
        <v>10384807</v>
      </c>
      <c r="BP916" s="26">
        <v>7868402</v>
      </c>
      <c r="BQ916" s="26"/>
      <c r="BR916" s="26"/>
      <c r="BS916" s="26"/>
      <c r="BT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</row>
    <row r="917" spans="1:85" hidden="1" outlineLevel="3" x14ac:dyDescent="0.25">
      <c r="A917" s="105" t="s">
        <v>1760</v>
      </c>
      <c r="B917" s="105">
        <f t="shared" si="207"/>
        <v>6</v>
      </c>
      <c r="C917" s="105" t="s">
        <v>1513</v>
      </c>
      <c r="D917" s="105" t="s">
        <v>1289</v>
      </c>
      <c r="E917" s="26">
        <f t="shared" si="202"/>
        <v>161044168</v>
      </c>
      <c r="F917" s="26">
        <f t="shared" si="203"/>
        <v>218936701</v>
      </c>
      <c r="G917" s="26">
        <f t="shared" si="204"/>
        <v>187227497</v>
      </c>
      <c r="H917" s="26">
        <f t="shared" si="205"/>
        <v>122503448</v>
      </c>
      <c r="I917" s="26">
        <f t="shared" si="209"/>
        <v>76172897</v>
      </c>
      <c r="J917" s="26">
        <f t="shared" si="210"/>
        <v>119794561</v>
      </c>
      <c r="K917" s="26">
        <f t="shared" si="206"/>
        <v>0</v>
      </c>
      <c r="L917" s="146">
        <f t="shared" si="208"/>
        <v>-1</v>
      </c>
      <c r="M917" s="26">
        <v>3524496</v>
      </c>
      <c r="N917" s="26">
        <v>15472957</v>
      </c>
      <c r="O917" s="26">
        <v>9169855</v>
      </c>
      <c r="P917" s="26">
        <v>10087747</v>
      </c>
      <c r="Q917" s="26">
        <v>8489035</v>
      </c>
      <c r="R917" s="26">
        <v>13366206</v>
      </c>
      <c r="S917" s="26">
        <v>14155437</v>
      </c>
      <c r="T917" s="26">
        <v>21321580</v>
      </c>
      <c r="U917" s="26">
        <v>15081580</v>
      </c>
      <c r="V917" s="26">
        <v>23670466</v>
      </c>
      <c r="W917" s="26">
        <v>10700450</v>
      </c>
      <c r="X917" s="26">
        <v>16004359</v>
      </c>
      <c r="Y917" s="26">
        <v>6255010</v>
      </c>
      <c r="Z917" s="26">
        <v>17801669</v>
      </c>
      <c r="AA917" s="26">
        <v>15347370</v>
      </c>
      <c r="AB917" s="26">
        <v>9365919</v>
      </c>
      <c r="AC917" s="26">
        <v>4576384</v>
      </c>
      <c r="AD917" s="26">
        <v>11674091</v>
      </c>
      <c r="AE917" s="26">
        <v>14524097</v>
      </c>
      <c r="AF917" s="26">
        <v>25453454</v>
      </c>
      <c r="AG917" s="26">
        <v>30227143</v>
      </c>
      <c r="AH917" s="26">
        <v>22778868</v>
      </c>
      <c r="AI917" s="26">
        <v>39220164</v>
      </c>
      <c r="AJ917" s="26">
        <v>21712532</v>
      </c>
      <c r="AK917" s="26">
        <v>13157531</v>
      </c>
      <c r="AL917" s="26">
        <v>20174231</v>
      </c>
      <c r="AM917" s="26">
        <v>14955544</v>
      </c>
      <c r="AN917" s="26">
        <v>17515342</v>
      </c>
      <c r="AO917" s="26">
        <v>21504691</v>
      </c>
      <c r="AP917" s="26">
        <v>16711879</v>
      </c>
      <c r="AQ917" s="26">
        <v>22697379</v>
      </c>
      <c r="AR917" s="26">
        <v>9523172</v>
      </c>
      <c r="AS917" s="26">
        <v>10891197</v>
      </c>
      <c r="AT917" s="26">
        <v>13441921</v>
      </c>
      <c r="AU917" s="26">
        <v>18562290</v>
      </c>
      <c r="AV917" s="26">
        <v>8092320</v>
      </c>
      <c r="AW917" s="26">
        <v>13098188</v>
      </c>
      <c r="AX917" s="26">
        <v>9325333</v>
      </c>
      <c r="AY917" s="26">
        <v>11209699</v>
      </c>
      <c r="AZ917" s="26">
        <v>6670914</v>
      </c>
      <c r="BA917" s="26">
        <v>10851031</v>
      </c>
      <c r="BB917" s="26">
        <v>8892522</v>
      </c>
      <c r="BC917" s="26">
        <v>7251262</v>
      </c>
      <c r="BD917" s="26">
        <v>8873948</v>
      </c>
      <c r="BE917" s="26">
        <v>10558049</v>
      </c>
      <c r="BF917" s="26">
        <v>9994199</v>
      </c>
      <c r="BG917" s="26">
        <v>12061867</v>
      </c>
      <c r="BH917" s="26">
        <v>13716436</v>
      </c>
      <c r="BI917" s="26">
        <v>5471400</v>
      </c>
      <c r="BJ917" s="26">
        <v>22041379</v>
      </c>
      <c r="BK917" s="26">
        <v>13710930</v>
      </c>
      <c r="BL917" s="26">
        <v>22218957</v>
      </c>
      <c r="BM917" s="26">
        <v>13384862</v>
      </c>
      <c r="BN917" s="26">
        <v>11608933</v>
      </c>
      <c r="BO917" s="26">
        <v>12509700</v>
      </c>
      <c r="BP917" s="26">
        <v>18848400</v>
      </c>
      <c r="BQ917" s="26"/>
      <c r="BR917" s="26"/>
      <c r="BS917" s="26"/>
      <c r="BT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</row>
    <row r="918" spans="1:85" hidden="1" outlineLevel="3" x14ac:dyDescent="0.25">
      <c r="A918" s="105" t="s">
        <v>1760</v>
      </c>
      <c r="B918" s="105">
        <f t="shared" si="207"/>
        <v>6</v>
      </c>
      <c r="C918" s="105" t="s">
        <v>1514</v>
      </c>
      <c r="D918" s="105" t="s">
        <v>1291</v>
      </c>
      <c r="E918" s="26">
        <f t="shared" si="202"/>
        <v>61339330</v>
      </c>
      <c r="F918" s="26">
        <f t="shared" si="203"/>
        <v>45615432</v>
      </c>
      <c r="G918" s="26">
        <f t="shared" si="204"/>
        <v>30098820</v>
      </c>
      <c r="H918" s="26">
        <f t="shared" si="205"/>
        <v>38662267</v>
      </c>
      <c r="I918" s="26">
        <f t="shared" si="209"/>
        <v>23669306</v>
      </c>
      <c r="J918" s="26">
        <f t="shared" si="210"/>
        <v>37081685</v>
      </c>
      <c r="K918" s="26">
        <f t="shared" ref="K918:K954" si="211">SUM(BV918:CG918)</f>
        <v>0</v>
      </c>
      <c r="L918" s="146">
        <f t="shared" si="208"/>
        <v>-1</v>
      </c>
      <c r="M918" s="26">
        <v>2897019</v>
      </c>
      <c r="N918" s="26">
        <v>2285020</v>
      </c>
      <c r="O918" s="26">
        <v>4155000</v>
      </c>
      <c r="P918" s="26">
        <v>2625000</v>
      </c>
      <c r="Q918" s="26">
        <v>9875865</v>
      </c>
      <c r="R918" s="26">
        <v>3899515</v>
      </c>
      <c r="S918" s="26">
        <v>4701320</v>
      </c>
      <c r="T918" s="26">
        <v>7223589</v>
      </c>
      <c r="U918" s="26">
        <v>6392629</v>
      </c>
      <c r="V918" s="26">
        <v>6021252</v>
      </c>
      <c r="W918" s="26">
        <v>6873835</v>
      </c>
      <c r="X918" s="26">
        <v>4389286</v>
      </c>
      <c r="Y918" s="26">
        <v>4535000</v>
      </c>
      <c r="Z918" s="26">
        <v>2750000</v>
      </c>
      <c r="AA918" s="26">
        <v>2554000</v>
      </c>
      <c r="AB918" s="26">
        <v>3514000</v>
      </c>
      <c r="AC918" s="26">
        <v>1625000</v>
      </c>
      <c r="AD918" s="26">
        <v>3524120</v>
      </c>
      <c r="AE918" s="26">
        <v>5432000</v>
      </c>
      <c r="AF918" s="26">
        <v>5133000</v>
      </c>
      <c r="AG918" s="26">
        <v>5119500</v>
      </c>
      <c r="AH918" s="26">
        <v>4195000</v>
      </c>
      <c r="AI918" s="26">
        <v>5642000</v>
      </c>
      <c r="AJ918" s="26">
        <v>1591812</v>
      </c>
      <c r="AK918" s="26">
        <v>2345000</v>
      </c>
      <c r="AL918" s="26">
        <v>2530000</v>
      </c>
      <c r="AM918" s="26">
        <v>1896240</v>
      </c>
      <c r="AN918" s="26">
        <v>4159500</v>
      </c>
      <c r="AO918" s="26">
        <v>3280000</v>
      </c>
      <c r="AP918" s="26">
        <v>3195000</v>
      </c>
      <c r="AQ918" s="26">
        <v>1550000</v>
      </c>
      <c r="AR918" s="26">
        <v>2995000</v>
      </c>
      <c r="AS918" s="26">
        <v>1768500</v>
      </c>
      <c r="AT918" s="26">
        <v>2311580</v>
      </c>
      <c r="AU918" s="26">
        <v>3249000</v>
      </c>
      <c r="AV918" s="26">
        <v>819000</v>
      </c>
      <c r="AW918" s="26">
        <v>2896678</v>
      </c>
      <c r="AX918" s="26">
        <v>1382000</v>
      </c>
      <c r="AY918" s="26">
        <v>3990350</v>
      </c>
      <c r="AZ918" s="26">
        <v>1832000</v>
      </c>
      <c r="BA918" s="26">
        <v>3496372</v>
      </c>
      <c r="BB918" s="26">
        <v>2785184</v>
      </c>
      <c r="BC918" s="26">
        <v>3554024</v>
      </c>
      <c r="BD918" s="26">
        <v>3732698</v>
      </c>
      <c r="BE918" s="26">
        <v>1750000</v>
      </c>
      <c r="BF918" s="26">
        <v>6056205</v>
      </c>
      <c r="BG918" s="26">
        <v>4383938</v>
      </c>
      <c r="BH918" s="26">
        <v>2802818</v>
      </c>
      <c r="BI918" s="26">
        <v>2295728</v>
      </c>
      <c r="BJ918" s="26">
        <v>3075000</v>
      </c>
      <c r="BK918" s="26">
        <v>4776556</v>
      </c>
      <c r="BL918" s="26">
        <v>5335001</v>
      </c>
      <c r="BM918" s="26">
        <v>3950000</v>
      </c>
      <c r="BN918" s="26">
        <v>9502496</v>
      </c>
      <c r="BO918" s="26">
        <v>4307904</v>
      </c>
      <c r="BP918" s="26">
        <v>3839000</v>
      </c>
      <c r="BQ918" s="26"/>
      <c r="BR918" s="26"/>
      <c r="BS918" s="26"/>
      <c r="BT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</row>
    <row r="919" spans="1:85" hidden="1" outlineLevel="2" collapsed="1" x14ac:dyDescent="0.25">
      <c r="A919" s="103" t="s">
        <v>1760</v>
      </c>
      <c r="B919" s="103">
        <f t="shared" si="207"/>
        <v>4</v>
      </c>
      <c r="C919" s="103" t="s">
        <v>1972</v>
      </c>
      <c r="D919" s="103" t="s">
        <v>1973</v>
      </c>
      <c r="E919" s="104">
        <f>SUM(M919:X919)</f>
        <v>0</v>
      </c>
      <c r="F919" s="104">
        <f>SUM(Y919:AJ919)</f>
        <v>0</v>
      </c>
      <c r="G919" s="104">
        <f>SUM(AK919:AV919)</f>
        <v>0</v>
      </c>
      <c r="H919" s="104">
        <f>SUM(AW919:BH919)</f>
        <v>0</v>
      </c>
      <c r="I919" s="104">
        <f t="shared" si="209"/>
        <v>0</v>
      </c>
      <c r="J919" s="104">
        <f t="shared" si="210"/>
        <v>87888607</v>
      </c>
      <c r="K919" s="104">
        <f t="shared" si="211"/>
        <v>0</v>
      </c>
      <c r="L919" s="146" t="e">
        <f t="shared" si="208"/>
        <v>#DIV/0!</v>
      </c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  <c r="AB919" s="104"/>
      <c r="AC919" s="104"/>
      <c r="AD919" s="104"/>
      <c r="AE919" s="104"/>
      <c r="AF919" s="104"/>
      <c r="AG919" s="104"/>
      <c r="AH919" s="104"/>
      <c r="AI919" s="104"/>
      <c r="AJ919" s="104"/>
      <c r="AK919" s="104"/>
      <c r="AL919" s="104"/>
      <c r="AM919" s="104"/>
      <c r="AN919" s="104"/>
      <c r="AO919" s="104"/>
      <c r="AP919" s="104"/>
      <c r="AQ919" s="104"/>
      <c r="AR919" s="104"/>
      <c r="AS919" s="104"/>
      <c r="AT919" s="104"/>
      <c r="AU919" s="104"/>
      <c r="AV919" s="104"/>
      <c r="AW919" s="104"/>
      <c r="AX919" s="104"/>
      <c r="AY919" s="104"/>
      <c r="AZ919" s="104"/>
      <c r="BA919" s="104"/>
      <c r="BB919" s="104"/>
      <c r="BC919" s="104"/>
      <c r="BD919" s="104"/>
      <c r="BE919" s="104"/>
      <c r="BF919" s="104"/>
      <c r="BG919" s="104"/>
      <c r="BH919" s="104">
        <v>0</v>
      </c>
      <c r="BI919" s="104">
        <v>11501004</v>
      </c>
      <c r="BJ919" s="104">
        <v>19708069</v>
      </c>
      <c r="BK919" s="104">
        <v>0</v>
      </c>
      <c r="BL919" s="104">
        <v>0</v>
      </c>
      <c r="BM919" s="104">
        <v>3445340</v>
      </c>
      <c r="BN919" s="104">
        <v>11107435</v>
      </c>
      <c r="BO919" s="104">
        <v>0</v>
      </c>
      <c r="BP919" s="104">
        <v>42126759</v>
      </c>
      <c r="BQ919" s="104"/>
      <c r="BR919" s="104"/>
      <c r="BS919" s="104"/>
      <c r="BT919" s="104"/>
      <c r="BV919" s="144"/>
      <c r="BW919" s="144"/>
      <c r="BX919" s="144"/>
      <c r="BY919" s="144"/>
      <c r="BZ919" s="144"/>
      <c r="CA919" s="144"/>
      <c r="CB919" s="144"/>
      <c r="CC919" s="144"/>
      <c r="CD919" s="144"/>
      <c r="CE919" s="144"/>
      <c r="CF919" s="144"/>
      <c r="CG919" s="144"/>
    </row>
    <row r="920" spans="1:85" hidden="1" outlineLevel="3" x14ac:dyDescent="0.25">
      <c r="A920" s="105" t="s">
        <v>1760</v>
      </c>
      <c r="B920" s="105">
        <f t="shared" si="207"/>
        <v>6</v>
      </c>
      <c r="C920" s="105" t="s">
        <v>1974</v>
      </c>
      <c r="D920" s="105" t="s">
        <v>1975</v>
      </c>
      <c r="E920" s="26">
        <f>SUM(M920:X920)</f>
        <v>0</v>
      </c>
      <c r="F920" s="26">
        <f>SUM(Y920:AJ920)</f>
        <v>0</v>
      </c>
      <c r="G920" s="26">
        <f>SUM(AK920:AV920)</f>
        <v>0</v>
      </c>
      <c r="H920" s="26">
        <f>SUM(AW920:BH920)</f>
        <v>0</v>
      </c>
      <c r="I920" s="26">
        <f t="shared" si="209"/>
        <v>0</v>
      </c>
      <c r="J920" s="26">
        <f t="shared" si="210"/>
        <v>87888607</v>
      </c>
      <c r="K920" s="26">
        <f t="shared" si="211"/>
        <v>0</v>
      </c>
      <c r="L920" s="146" t="e">
        <f t="shared" si="208"/>
        <v>#DIV/0!</v>
      </c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>
        <v>0</v>
      </c>
      <c r="BI920" s="26">
        <v>11501004</v>
      </c>
      <c r="BJ920" s="26">
        <v>19708069</v>
      </c>
      <c r="BK920" s="26">
        <v>0</v>
      </c>
      <c r="BL920" s="26">
        <v>0</v>
      </c>
      <c r="BM920" s="26">
        <v>3445340</v>
      </c>
      <c r="BN920" s="26">
        <v>11107435</v>
      </c>
      <c r="BO920" s="26">
        <v>0</v>
      </c>
      <c r="BP920" s="26">
        <v>42126759</v>
      </c>
      <c r="BQ920" s="26"/>
      <c r="BR920" s="26"/>
      <c r="BS920" s="26"/>
      <c r="BT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</row>
    <row r="921" spans="1:85" hidden="1" outlineLevel="3" x14ac:dyDescent="0.25">
      <c r="A921" s="106" t="s">
        <v>1760</v>
      </c>
      <c r="B921" s="106">
        <f t="shared" si="207"/>
        <v>8</v>
      </c>
      <c r="C921" s="106" t="s">
        <v>1976</v>
      </c>
      <c r="D921" s="106" t="s">
        <v>474</v>
      </c>
      <c r="E921" s="108">
        <f>SUM(M921:X921)</f>
        <v>0</v>
      </c>
      <c r="F921" s="108">
        <f>SUM(Y921:AJ921)</f>
        <v>0</v>
      </c>
      <c r="G921" s="108">
        <f>SUM(AK921:AV921)</f>
        <v>0</v>
      </c>
      <c r="H921" s="108">
        <f>SUM(AW921:BH921)</f>
        <v>0</v>
      </c>
      <c r="I921" s="108">
        <f t="shared" si="209"/>
        <v>0</v>
      </c>
      <c r="J921" s="108">
        <f t="shared" si="210"/>
        <v>54928470</v>
      </c>
      <c r="K921" s="108">
        <f t="shared" si="211"/>
        <v>0</v>
      </c>
      <c r="L921" s="146" t="e">
        <f t="shared" si="208"/>
        <v>#DIV/0!</v>
      </c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108"/>
      <c r="AX921" s="108"/>
      <c r="AY921" s="108"/>
      <c r="AZ921" s="108"/>
      <c r="BA921" s="108"/>
      <c r="BB921" s="108"/>
      <c r="BC921" s="108"/>
      <c r="BD921" s="108"/>
      <c r="BE921" s="108"/>
      <c r="BF921" s="108"/>
      <c r="BG921" s="108"/>
      <c r="BH921" s="108">
        <v>0</v>
      </c>
      <c r="BI921" s="108">
        <v>6312604</v>
      </c>
      <c r="BJ921" s="108">
        <v>4907332</v>
      </c>
      <c r="BK921" s="108">
        <v>0</v>
      </c>
      <c r="BL921" s="26">
        <v>0</v>
      </c>
      <c r="BM921" s="26">
        <v>3445340</v>
      </c>
      <c r="BN921" s="26">
        <v>5157435</v>
      </c>
      <c r="BO921" s="26">
        <v>0</v>
      </c>
      <c r="BP921" s="83">
        <v>35105759</v>
      </c>
      <c r="BQ921" s="26"/>
      <c r="BR921" s="26"/>
      <c r="BS921" s="26"/>
      <c r="BT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</row>
    <row r="922" spans="1:85" hidden="1" outlineLevel="3" x14ac:dyDescent="0.25">
      <c r="A922" s="106" t="s">
        <v>1760</v>
      </c>
      <c r="B922" s="106">
        <f t="shared" si="207"/>
        <v>8</v>
      </c>
      <c r="C922" s="106" t="s">
        <v>1977</v>
      </c>
      <c r="D922" s="106" t="s">
        <v>477</v>
      </c>
      <c r="E922" s="108">
        <f>SUM(M922:X922)</f>
        <v>0</v>
      </c>
      <c r="F922" s="108">
        <f>SUM(Y922:AJ922)</f>
        <v>0</v>
      </c>
      <c r="G922" s="108">
        <f>SUM(AK922:AV922)</f>
        <v>0</v>
      </c>
      <c r="H922" s="108">
        <f>SUM(AW922:BH922)</f>
        <v>0</v>
      </c>
      <c r="I922" s="108">
        <f t="shared" si="209"/>
        <v>0</v>
      </c>
      <c r="J922" s="108">
        <f t="shared" si="210"/>
        <v>25418400</v>
      </c>
      <c r="K922" s="108">
        <f t="shared" si="211"/>
        <v>0</v>
      </c>
      <c r="L922" s="146" t="e">
        <f t="shared" si="208"/>
        <v>#DIV/0!</v>
      </c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108"/>
      <c r="AX922" s="108"/>
      <c r="AY922" s="108"/>
      <c r="AZ922" s="108"/>
      <c r="BA922" s="108"/>
      <c r="BB922" s="108"/>
      <c r="BC922" s="108"/>
      <c r="BD922" s="108"/>
      <c r="BE922" s="108"/>
      <c r="BF922" s="108"/>
      <c r="BG922" s="108"/>
      <c r="BH922" s="108">
        <v>0</v>
      </c>
      <c r="BI922" s="108">
        <v>5188400</v>
      </c>
      <c r="BJ922" s="108">
        <v>7259000</v>
      </c>
      <c r="BK922" s="108">
        <v>0</v>
      </c>
      <c r="BL922" s="26">
        <v>0</v>
      </c>
      <c r="BM922" s="26">
        <v>0</v>
      </c>
      <c r="BN922" s="26">
        <v>5950000</v>
      </c>
      <c r="BO922" s="26">
        <v>0</v>
      </c>
      <c r="BP922" s="26">
        <v>7021000</v>
      </c>
      <c r="BQ922" s="26"/>
      <c r="BR922" s="26"/>
      <c r="BS922" s="26"/>
      <c r="BT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</row>
    <row r="923" spans="1:85" hidden="1" outlineLevel="3" x14ac:dyDescent="0.25">
      <c r="A923" s="106" t="s">
        <v>1760</v>
      </c>
      <c r="B923" s="106">
        <f t="shared" si="207"/>
        <v>8</v>
      </c>
      <c r="C923" s="106" t="s">
        <v>1979</v>
      </c>
      <c r="D923" s="106" t="s">
        <v>1980</v>
      </c>
      <c r="E923" s="108"/>
      <c r="F923" s="108"/>
      <c r="G923" s="108">
        <f>SUM(AK923:AV923)</f>
        <v>0</v>
      </c>
      <c r="H923" s="108">
        <f>SUM(AW923:BH923)</f>
        <v>0</v>
      </c>
      <c r="I923" s="108">
        <f t="shared" si="209"/>
        <v>0</v>
      </c>
      <c r="J923" s="108">
        <f t="shared" si="210"/>
        <v>7541737</v>
      </c>
      <c r="K923" s="108">
        <f>SUM(BV923:CG923)</f>
        <v>0</v>
      </c>
      <c r="L923" s="146" t="e">
        <f>(K923-H923)/H923</f>
        <v>#DIV/0!</v>
      </c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108"/>
      <c r="AX923" s="108"/>
      <c r="AY923" s="108"/>
      <c r="AZ923" s="108"/>
      <c r="BA923" s="108"/>
      <c r="BB923" s="108"/>
      <c r="BC923" s="108"/>
      <c r="BD923" s="108"/>
      <c r="BE923" s="108"/>
      <c r="BF923" s="108"/>
      <c r="BG923" s="108"/>
      <c r="BH923" s="108">
        <v>0</v>
      </c>
      <c r="BI923" s="108">
        <v>0</v>
      </c>
      <c r="BJ923" s="108">
        <v>7541737</v>
      </c>
      <c r="BK923" s="108">
        <v>0</v>
      </c>
      <c r="BL923" s="26">
        <v>0</v>
      </c>
      <c r="BM923" s="26">
        <v>0</v>
      </c>
      <c r="BN923" s="26">
        <v>0</v>
      </c>
      <c r="BO923" s="26">
        <v>0</v>
      </c>
      <c r="BP923" s="26">
        <v>0</v>
      </c>
      <c r="BQ923" s="26"/>
      <c r="BR923" s="26"/>
      <c r="BS923" s="26"/>
      <c r="BT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</row>
    <row r="924" spans="1:85" hidden="1" outlineLevel="2" collapsed="1" x14ac:dyDescent="0.25">
      <c r="A924" s="103" t="s">
        <v>1760</v>
      </c>
      <c r="B924" s="103">
        <f t="shared" si="207"/>
        <v>4</v>
      </c>
      <c r="C924" s="103" t="s">
        <v>1515</v>
      </c>
      <c r="D924" s="103" t="s">
        <v>1103</v>
      </c>
      <c r="E924" s="104">
        <f t="shared" ref="E924:E954" si="212">SUM(M924:X924)</f>
        <v>1774319714.3099999</v>
      </c>
      <c r="F924" s="104">
        <f t="shared" ref="F924:F954" si="213">SUM(Y924:AJ924)</f>
        <v>1467052649</v>
      </c>
      <c r="G924" s="104">
        <f t="shared" ref="G924:G954" si="214">SUM(AK924:AV924)</f>
        <v>1226744531</v>
      </c>
      <c r="H924" s="104">
        <f t="shared" ref="H924:H954" si="215">SUM(AW924:BH924)</f>
        <v>772977904</v>
      </c>
      <c r="I924" s="104">
        <f t="shared" si="209"/>
        <v>453073038</v>
      </c>
      <c r="J924" s="104">
        <f t="shared" si="210"/>
        <v>519634109</v>
      </c>
      <c r="K924" s="104">
        <f t="shared" si="211"/>
        <v>0</v>
      </c>
      <c r="L924" s="146">
        <f t="shared" si="208"/>
        <v>-1</v>
      </c>
      <c r="M924" s="104">
        <v>32033697</v>
      </c>
      <c r="N924" s="104">
        <v>53665531</v>
      </c>
      <c r="O924" s="104">
        <v>36358495</v>
      </c>
      <c r="P924" s="104">
        <v>39480337</v>
      </c>
      <c r="Q924" s="104">
        <v>58321802</v>
      </c>
      <c r="R924" s="104">
        <v>23411334</v>
      </c>
      <c r="S924" s="104">
        <v>26347300</v>
      </c>
      <c r="T924" s="104">
        <v>998501623</v>
      </c>
      <c r="U924" s="104">
        <v>40934912</v>
      </c>
      <c r="V924" s="104">
        <v>42117318</v>
      </c>
      <c r="W924" s="104">
        <v>40494292</v>
      </c>
      <c r="X924" s="104">
        <v>382653073.31</v>
      </c>
      <c r="Y924" s="104">
        <v>24133620</v>
      </c>
      <c r="Z924" s="104">
        <v>60705286</v>
      </c>
      <c r="AA924" s="104">
        <v>61040203</v>
      </c>
      <c r="AB924" s="104">
        <v>29608398</v>
      </c>
      <c r="AC924" s="104">
        <v>36190897</v>
      </c>
      <c r="AD924" s="104">
        <v>37569081</v>
      </c>
      <c r="AE924" s="104">
        <v>67007728</v>
      </c>
      <c r="AF924" s="104">
        <v>39459367</v>
      </c>
      <c r="AG924" s="104">
        <v>518376009</v>
      </c>
      <c r="AH924" s="104">
        <v>48559145</v>
      </c>
      <c r="AI924" s="104">
        <v>224412460</v>
      </c>
      <c r="AJ924" s="104">
        <v>319990455</v>
      </c>
      <c r="AK924" s="104">
        <v>117364698</v>
      </c>
      <c r="AL924" s="104">
        <v>122668361</v>
      </c>
      <c r="AM924" s="104">
        <v>27717617</v>
      </c>
      <c r="AN924" s="104">
        <v>217888197</v>
      </c>
      <c r="AO924" s="104">
        <v>138848256</v>
      </c>
      <c r="AP924" s="104">
        <v>137918533</v>
      </c>
      <c r="AQ924" s="104">
        <v>136139137</v>
      </c>
      <c r="AR924" s="104">
        <v>136898328</v>
      </c>
      <c r="AS924" s="104">
        <v>30400040</v>
      </c>
      <c r="AT924" s="104">
        <v>51816524</v>
      </c>
      <c r="AU924" s="104">
        <v>51840947</v>
      </c>
      <c r="AV924" s="104">
        <v>57243893</v>
      </c>
      <c r="AW924" s="104">
        <v>67363148</v>
      </c>
      <c r="AX924" s="104">
        <v>43122372</v>
      </c>
      <c r="AY924" s="104">
        <v>58135058</v>
      </c>
      <c r="AZ924" s="104">
        <v>37213849</v>
      </c>
      <c r="BA924" s="104">
        <v>51693419</v>
      </c>
      <c r="BB924" s="104">
        <v>58138946</v>
      </c>
      <c r="BC924" s="104">
        <v>71404519</v>
      </c>
      <c r="BD924" s="104">
        <v>66001727</v>
      </c>
      <c r="BE924" s="104">
        <v>57550095</v>
      </c>
      <c r="BF924" s="104">
        <v>57826704</v>
      </c>
      <c r="BG924" s="104">
        <v>67484836</v>
      </c>
      <c r="BH924" s="104">
        <v>137043231</v>
      </c>
      <c r="BI924" s="104">
        <v>50981332</v>
      </c>
      <c r="BJ924" s="104">
        <v>47251619</v>
      </c>
      <c r="BK924" s="104">
        <v>61028281</v>
      </c>
      <c r="BL924" s="104">
        <v>47692780</v>
      </c>
      <c r="BM924" s="104">
        <v>79928518</v>
      </c>
      <c r="BN924" s="104">
        <v>60511653</v>
      </c>
      <c r="BO924" s="104">
        <v>99835196</v>
      </c>
      <c r="BP924" s="104">
        <v>72404730</v>
      </c>
      <c r="BQ924" s="104"/>
      <c r="BR924" s="104"/>
      <c r="BS924" s="104"/>
      <c r="BT924" s="104"/>
      <c r="BV924" s="144"/>
      <c r="BW924" s="144"/>
      <c r="BX924" s="144"/>
      <c r="BY924" s="144"/>
      <c r="BZ924" s="144"/>
      <c r="CA924" s="144"/>
      <c r="CB924" s="144"/>
      <c r="CC924" s="144"/>
      <c r="CD924" s="144"/>
      <c r="CE924" s="144"/>
      <c r="CF924" s="144"/>
      <c r="CG924" s="144"/>
    </row>
    <row r="925" spans="1:85" hidden="1" outlineLevel="3" x14ac:dyDescent="0.25">
      <c r="A925" s="105" t="s">
        <v>1760</v>
      </c>
      <c r="B925" s="105">
        <f t="shared" si="207"/>
        <v>6</v>
      </c>
      <c r="C925" s="105" t="s">
        <v>1516</v>
      </c>
      <c r="D925" s="105" t="s">
        <v>1321</v>
      </c>
      <c r="E925" s="26">
        <f t="shared" si="212"/>
        <v>0</v>
      </c>
      <c r="F925" s="26">
        <f t="shared" si="213"/>
        <v>0</v>
      </c>
      <c r="G925" s="26">
        <f t="shared" si="214"/>
        <v>0</v>
      </c>
      <c r="H925" s="26">
        <f t="shared" si="215"/>
        <v>0</v>
      </c>
      <c r="I925" s="26">
        <f t="shared" si="209"/>
        <v>0</v>
      </c>
      <c r="J925" s="26">
        <f t="shared" si="210"/>
        <v>0</v>
      </c>
      <c r="K925" s="26">
        <f t="shared" si="211"/>
        <v>0</v>
      </c>
      <c r="L925" s="146" t="e">
        <f t="shared" si="208"/>
        <v>#DIV/0!</v>
      </c>
      <c r="M925" s="26">
        <v>0</v>
      </c>
      <c r="N925" s="26">
        <v>0</v>
      </c>
      <c r="O925" s="26">
        <v>0</v>
      </c>
      <c r="P925" s="26">
        <v>0</v>
      </c>
      <c r="Q925" s="26">
        <v>0</v>
      </c>
      <c r="R925" s="26">
        <v>0</v>
      </c>
      <c r="S925" s="26">
        <v>0</v>
      </c>
      <c r="T925" s="26">
        <v>0</v>
      </c>
      <c r="U925" s="26">
        <v>0</v>
      </c>
      <c r="V925" s="26">
        <v>0</v>
      </c>
      <c r="W925" s="26">
        <v>0</v>
      </c>
      <c r="X925" s="26">
        <v>0</v>
      </c>
      <c r="Y925" s="26">
        <v>0</v>
      </c>
      <c r="Z925" s="26">
        <v>0</v>
      </c>
      <c r="AA925" s="26">
        <v>0</v>
      </c>
      <c r="AB925" s="26">
        <v>0</v>
      </c>
      <c r="AC925" s="26">
        <v>0</v>
      </c>
      <c r="AD925" s="26">
        <v>0</v>
      </c>
      <c r="AE925" s="26">
        <v>0</v>
      </c>
      <c r="AF925" s="26">
        <v>0</v>
      </c>
      <c r="AG925" s="26">
        <v>0</v>
      </c>
      <c r="AH925" s="26">
        <v>0</v>
      </c>
      <c r="AI925" s="26">
        <v>0</v>
      </c>
      <c r="AJ925" s="26">
        <v>0</v>
      </c>
      <c r="AK925" s="26">
        <v>0</v>
      </c>
      <c r="AL925" s="26">
        <v>0</v>
      </c>
      <c r="AM925" s="26">
        <v>0</v>
      </c>
      <c r="AN925" s="26">
        <v>0</v>
      </c>
      <c r="AO925" s="26">
        <v>0</v>
      </c>
      <c r="AP925" s="26">
        <v>0</v>
      </c>
      <c r="AQ925" s="26">
        <v>0</v>
      </c>
      <c r="AR925" s="26">
        <v>0</v>
      </c>
      <c r="AS925" s="26">
        <v>0</v>
      </c>
      <c r="AT925" s="26">
        <v>0</v>
      </c>
      <c r="AU925" s="26">
        <v>0</v>
      </c>
      <c r="AV925" s="26">
        <v>0</v>
      </c>
      <c r="AW925" s="26">
        <v>0</v>
      </c>
      <c r="AX925" s="26">
        <v>0</v>
      </c>
      <c r="AY925" s="26">
        <v>0</v>
      </c>
      <c r="AZ925" s="26">
        <v>0</v>
      </c>
      <c r="BA925" s="26">
        <v>0</v>
      </c>
      <c r="BB925" s="26">
        <v>0</v>
      </c>
      <c r="BC925" s="26">
        <v>0</v>
      </c>
      <c r="BD925" s="26">
        <v>0</v>
      </c>
      <c r="BE925" s="26">
        <v>0</v>
      </c>
      <c r="BF925" s="26">
        <v>0</v>
      </c>
      <c r="BG925" s="26">
        <v>0</v>
      </c>
      <c r="BH925" s="26">
        <v>0</v>
      </c>
      <c r="BI925" s="26">
        <v>0</v>
      </c>
      <c r="BJ925" s="26">
        <v>0</v>
      </c>
      <c r="BK925" s="26">
        <v>0</v>
      </c>
      <c r="BL925" s="26">
        <v>0</v>
      </c>
      <c r="BM925" s="26">
        <v>0</v>
      </c>
      <c r="BN925" s="26">
        <v>0</v>
      </c>
      <c r="BO925" s="26">
        <v>0</v>
      </c>
      <c r="BP925" s="26">
        <v>0</v>
      </c>
      <c r="BQ925" s="26"/>
      <c r="BR925" s="26"/>
      <c r="BS925" s="26"/>
      <c r="BT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</row>
    <row r="926" spans="1:85" hidden="1" outlineLevel="3" x14ac:dyDescent="0.25">
      <c r="A926" s="105" t="s">
        <v>1760</v>
      </c>
      <c r="B926" s="105">
        <f t="shared" si="207"/>
        <v>6</v>
      </c>
      <c r="C926" s="105" t="s">
        <v>1517</v>
      </c>
      <c r="D926" s="105" t="s">
        <v>1323</v>
      </c>
      <c r="E926" s="26">
        <f t="shared" si="212"/>
        <v>6565399</v>
      </c>
      <c r="F926" s="26">
        <f t="shared" si="213"/>
        <v>27682693</v>
      </c>
      <c r="G926" s="26">
        <f t="shared" si="214"/>
        <v>1717029</v>
      </c>
      <c r="H926" s="26">
        <f t="shared" si="215"/>
        <v>672967</v>
      </c>
      <c r="I926" s="26">
        <f t="shared" si="209"/>
        <v>672967</v>
      </c>
      <c r="J926" s="26">
        <f t="shared" si="210"/>
        <v>28655</v>
      </c>
      <c r="K926" s="26">
        <f t="shared" si="211"/>
        <v>0</v>
      </c>
      <c r="L926" s="146">
        <f t="shared" si="208"/>
        <v>-1</v>
      </c>
      <c r="M926" s="26">
        <v>0</v>
      </c>
      <c r="N926" s="26">
        <v>0</v>
      </c>
      <c r="O926" s="26">
        <v>0</v>
      </c>
      <c r="P926" s="26">
        <v>0</v>
      </c>
      <c r="Q926" s="26">
        <v>8400</v>
      </c>
      <c r="R926" s="26">
        <v>0</v>
      </c>
      <c r="S926" s="26">
        <v>1790160</v>
      </c>
      <c r="T926" s="26">
        <v>0</v>
      </c>
      <c r="U926" s="26">
        <v>854922</v>
      </c>
      <c r="V926" s="26">
        <v>1347150</v>
      </c>
      <c r="W926" s="26">
        <v>1398964</v>
      </c>
      <c r="X926" s="26">
        <v>1165803</v>
      </c>
      <c r="Y926" s="26">
        <v>2934075</v>
      </c>
      <c r="Z926" s="26">
        <v>4407742</v>
      </c>
      <c r="AA926" s="26">
        <v>4978610</v>
      </c>
      <c r="AB926" s="26">
        <v>6643378</v>
      </c>
      <c r="AC926" s="26">
        <v>4383420</v>
      </c>
      <c r="AD926" s="26">
        <v>4321244</v>
      </c>
      <c r="AE926" s="26">
        <v>0</v>
      </c>
      <c r="AF926" s="26">
        <v>0</v>
      </c>
      <c r="AG926" s="26">
        <v>0</v>
      </c>
      <c r="AH926" s="26">
        <v>0</v>
      </c>
      <c r="AI926" s="26">
        <v>0</v>
      </c>
      <c r="AJ926" s="26">
        <v>14224</v>
      </c>
      <c r="AK926" s="26">
        <v>0</v>
      </c>
      <c r="AL926" s="26">
        <v>0</v>
      </c>
      <c r="AM926" s="26">
        <v>0</v>
      </c>
      <c r="AN926" s="26">
        <v>0</v>
      </c>
      <c r="AO926" s="26">
        <v>0</v>
      </c>
      <c r="AP926" s="26">
        <v>0</v>
      </c>
      <c r="AQ926" s="26">
        <v>0</v>
      </c>
      <c r="AR926" s="26">
        <v>0</v>
      </c>
      <c r="AS926" s="26">
        <v>0</v>
      </c>
      <c r="AT926" s="26">
        <v>200000</v>
      </c>
      <c r="AU926" s="26">
        <v>904300</v>
      </c>
      <c r="AV926" s="26">
        <v>612729</v>
      </c>
      <c r="AW926" s="26">
        <v>672967</v>
      </c>
      <c r="AX926" s="26">
        <v>0</v>
      </c>
      <c r="AY926" s="26">
        <v>0</v>
      </c>
      <c r="AZ926" s="26">
        <v>0</v>
      </c>
      <c r="BA926" s="26">
        <v>0</v>
      </c>
      <c r="BB926" s="26">
        <v>0</v>
      </c>
      <c r="BC926" s="26">
        <v>0</v>
      </c>
      <c r="BD926" s="26">
        <v>0</v>
      </c>
      <c r="BE926" s="26">
        <v>0</v>
      </c>
      <c r="BF926" s="26">
        <v>0</v>
      </c>
      <c r="BG926" s="26">
        <v>0</v>
      </c>
      <c r="BH926" s="26">
        <v>0</v>
      </c>
      <c r="BI926" s="26">
        <v>0</v>
      </c>
      <c r="BJ926" s="26">
        <v>0</v>
      </c>
      <c r="BK926" s="26">
        <v>0</v>
      </c>
      <c r="BL926" s="26">
        <v>10000</v>
      </c>
      <c r="BM926" s="26">
        <v>0</v>
      </c>
      <c r="BN926" s="26">
        <v>0</v>
      </c>
      <c r="BO926" s="26">
        <v>18655</v>
      </c>
      <c r="BP926" s="26">
        <v>0</v>
      </c>
      <c r="BQ926" s="26"/>
      <c r="BR926" s="26"/>
      <c r="BS926" s="26"/>
      <c r="BT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</row>
    <row r="927" spans="1:85" hidden="1" outlineLevel="3" x14ac:dyDescent="0.25">
      <c r="A927" s="105" t="s">
        <v>1760</v>
      </c>
      <c r="B927" s="105">
        <f t="shared" si="207"/>
        <v>6</v>
      </c>
      <c r="C927" s="105" t="s">
        <v>1518</v>
      </c>
      <c r="D927" s="105" t="s">
        <v>1325</v>
      </c>
      <c r="E927" s="26">
        <f t="shared" si="212"/>
        <v>126875934</v>
      </c>
      <c r="F927" s="26">
        <f t="shared" si="213"/>
        <v>110659955</v>
      </c>
      <c r="G927" s="26">
        <f t="shared" si="214"/>
        <v>46535846</v>
      </c>
      <c r="H927" s="26">
        <f t="shared" si="215"/>
        <v>49735714</v>
      </c>
      <c r="I927" s="26">
        <f t="shared" si="209"/>
        <v>28720663</v>
      </c>
      <c r="J927" s="26">
        <f t="shared" si="210"/>
        <v>58568063</v>
      </c>
      <c r="K927" s="26">
        <f t="shared" si="211"/>
        <v>0</v>
      </c>
      <c r="L927" s="146">
        <f t="shared" si="208"/>
        <v>-1</v>
      </c>
      <c r="M927" s="26">
        <v>1313282</v>
      </c>
      <c r="N927" s="26">
        <v>13655803</v>
      </c>
      <c r="O927" s="26">
        <v>8075787</v>
      </c>
      <c r="P927" s="26">
        <v>10229139</v>
      </c>
      <c r="Q927" s="26">
        <v>16744887</v>
      </c>
      <c r="R927" s="26">
        <v>5462249</v>
      </c>
      <c r="S927" s="26">
        <v>17350368</v>
      </c>
      <c r="T927" s="26">
        <v>13562789</v>
      </c>
      <c r="U927" s="26">
        <v>11518424</v>
      </c>
      <c r="V927" s="26">
        <v>18378625</v>
      </c>
      <c r="W927" s="26">
        <v>2656710</v>
      </c>
      <c r="X927" s="26">
        <v>7927871</v>
      </c>
      <c r="Y927" s="26">
        <v>404638</v>
      </c>
      <c r="Z927" s="26">
        <v>17006807</v>
      </c>
      <c r="AA927" s="26">
        <v>16973817</v>
      </c>
      <c r="AB927" s="26">
        <v>4872525</v>
      </c>
      <c r="AC927" s="26">
        <v>1977296</v>
      </c>
      <c r="AD927" s="26">
        <v>6755038</v>
      </c>
      <c r="AE927" s="26">
        <v>34410193</v>
      </c>
      <c r="AF927" s="26">
        <v>1253168</v>
      </c>
      <c r="AG927" s="26">
        <v>3717260</v>
      </c>
      <c r="AH927" s="26">
        <v>6646824</v>
      </c>
      <c r="AI927" s="26">
        <v>4370656</v>
      </c>
      <c r="AJ927" s="26">
        <v>12271733</v>
      </c>
      <c r="AK927" s="26">
        <v>2390343</v>
      </c>
      <c r="AL927" s="26">
        <v>3636478</v>
      </c>
      <c r="AM927" s="26">
        <v>3321197</v>
      </c>
      <c r="AN927" s="26">
        <v>3455776</v>
      </c>
      <c r="AO927" s="26">
        <v>2628615</v>
      </c>
      <c r="AP927" s="26">
        <v>4182160</v>
      </c>
      <c r="AQ927" s="26">
        <v>4011437</v>
      </c>
      <c r="AR927" s="26">
        <v>5939201</v>
      </c>
      <c r="AS927" s="26">
        <v>6294234</v>
      </c>
      <c r="AT927" s="26">
        <v>3699660</v>
      </c>
      <c r="AU927" s="26">
        <v>5290159</v>
      </c>
      <c r="AV927" s="26">
        <v>1686586</v>
      </c>
      <c r="AW927" s="26">
        <v>1820793</v>
      </c>
      <c r="AX927" s="26">
        <v>4021375</v>
      </c>
      <c r="AY927" s="26">
        <v>4181230</v>
      </c>
      <c r="AZ927" s="26">
        <v>1764037</v>
      </c>
      <c r="BA927" s="26">
        <v>4821472</v>
      </c>
      <c r="BB927" s="26">
        <v>3717142</v>
      </c>
      <c r="BC927" s="26">
        <v>4774167</v>
      </c>
      <c r="BD927" s="26">
        <v>3620447</v>
      </c>
      <c r="BE927" s="26">
        <v>3592674</v>
      </c>
      <c r="BF927" s="26">
        <v>5003221</v>
      </c>
      <c r="BG927" s="26">
        <v>2516927</v>
      </c>
      <c r="BH927" s="26">
        <v>9902229</v>
      </c>
      <c r="BI927" s="26">
        <v>4093010</v>
      </c>
      <c r="BJ927" s="26">
        <v>2781301</v>
      </c>
      <c r="BK927" s="26">
        <v>10201313</v>
      </c>
      <c r="BL927" s="26">
        <v>7588021</v>
      </c>
      <c r="BM927" s="26">
        <v>10943695</v>
      </c>
      <c r="BN927" s="26">
        <v>11861715</v>
      </c>
      <c r="BO927" s="26">
        <v>6061178</v>
      </c>
      <c r="BP927" s="26">
        <v>5037830</v>
      </c>
      <c r="BQ927" s="26"/>
      <c r="BR927" s="26"/>
      <c r="BS927" s="26"/>
      <c r="BT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</row>
    <row r="928" spans="1:85" hidden="1" outlineLevel="3" x14ac:dyDescent="0.25">
      <c r="A928" s="106" t="s">
        <v>1760</v>
      </c>
      <c r="B928" s="106">
        <f t="shared" si="207"/>
        <v>8</v>
      </c>
      <c r="C928" s="106" t="s">
        <v>1519</v>
      </c>
      <c r="D928" s="106" t="s">
        <v>1327</v>
      </c>
      <c r="E928" s="107">
        <f t="shared" si="212"/>
        <v>0</v>
      </c>
      <c r="F928" s="107">
        <f t="shared" si="213"/>
        <v>10697106</v>
      </c>
      <c r="G928" s="107">
        <f t="shared" si="214"/>
        <v>0</v>
      </c>
      <c r="H928" s="108">
        <f t="shared" si="215"/>
        <v>0</v>
      </c>
      <c r="I928" s="108">
        <f t="shared" si="209"/>
        <v>0</v>
      </c>
      <c r="J928" s="108">
        <f t="shared" si="210"/>
        <v>3911818</v>
      </c>
      <c r="K928" s="108">
        <f t="shared" si="211"/>
        <v>0</v>
      </c>
      <c r="L928" s="146" t="e">
        <f t="shared" si="208"/>
        <v>#DIV/0!</v>
      </c>
      <c r="M928" s="108">
        <v>0</v>
      </c>
      <c r="N928" s="108">
        <v>0</v>
      </c>
      <c r="O928" s="108">
        <v>0</v>
      </c>
      <c r="P928" s="108">
        <v>0</v>
      </c>
      <c r="Q928" s="108">
        <v>0</v>
      </c>
      <c r="R928" s="108">
        <v>0</v>
      </c>
      <c r="S928" s="108">
        <v>0</v>
      </c>
      <c r="T928" s="108">
        <v>0</v>
      </c>
      <c r="U928" s="108">
        <v>0</v>
      </c>
      <c r="V928" s="108">
        <v>0</v>
      </c>
      <c r="W928" s="108">
        <v>0</v>
      </c>
      <c r="X928" s="108">
        <v>0</v>
      </c>
      <c r="Y928" s="108">
        <v>0</v>
      </c>
      <c r="Z928" s="108">
        <v>0</v>
      </c>
      <c r="AA928" s="108">
        <v>0</v>
      </c>
      <c r="AB928" s="108">
        <v>17595</v>
      </c>
      <c r="AC928" s="108">
        <v>0</v>
      </c>
      <c r="AD928" s="108">
        <v>4037974</v>
      </c>
      <c r="AE928" s="108">
        <v>1364155</v>
      </c>
      <c r="AF928" s="108">
        <v>102173</v>
      </c>
      <c r="AG928" s="108">
        <v>22586</v>
      </c>
      <c r="AH928" s="108">
        <v>1027672</v>
      </c>
      <c r="AI928" s="108">
        <v>2004361</v>
      </c>
      <c r="AJ928" s="108">
        <v>2120590</v>
      </c>
      <c r="AK928" s="108">
        <v>0</v>
      </c>
      <c r="AL928" s="108">
        <v>0</v>
      </c>
      <c r="AM928" s="108">
        <v>0</v>
      </c>
      <c r="AN928" s="108">
        <v>0</v>
      </c>
      <c r="AO928" s="108">
        <v>0</v>
      </c>
      <c r="AP928" s="108">
        <v>0</v>
      </c>
      <c r="AQ928" s="108">
        <v>0</v>
      </c>
      <c r="AR928" s="108">
        <v>0</v>
      </c>
      <c r="AS928" s="108">
        <v>0</v>
      </c>
      <c r="AT928" s="108">
        <v>0</v>
      </c>
      <c r="AU928" s="108">
        <v>0</v>
      </c>
      <c r="AV928" s="108">
        <v>0</v>
      </c>
      <c r="AW928" s="108">
        <v>0</v>
      </c>
      <c r="AX928" s="108">
        <v>0</v>
      </c>
      <c r="AY928" s="108">
        <v>0</v>
      </c>
      <c r="AZ928" s="108">
        <v>0</v>
      </c>
      <c r="BA928" s="108">
        <v>0</v>
      </c>
      <c r="BB928" s="108">
        <v>0</v>
      </c>
      <c r="BC928" s="108">
        <v>0</v>
      </c>
      <c r="BD928" s="108">
        <v>0</v>
      </c>
      <c r="BE928" s="108">
        <v>0</v>
      </c>
      <c r="BF928" s="108">
        <v>0</v>
      </c>
      <c r="BG928" s="108">
        <v>0</v>
      </c>
      <c r="BH928" s="108">
        <v>0</v>
      </c>
      <c r="BI928" s="108">
        <v>0</v>
      </c>
      <c r="BJ928" s="108">
        <v>0</v>
      </c>
      <c r="BK928" s="108">
        <v>0</v>
      </c>
      <c r="BL928" s="108">
        <v>12206</v>
      </c>
      <c r="BM928" s="108">
        <v>2980797</v>
      </c>
      <c r="BN928" s="108">
        <v>387338</v>
      </c>
      <c r="BO928" s="108">
        <v>516944</v>
      </c>
      <c r="BP928" s="108">
        <v>14533</v>
      </c>
      <c r="BQ928" s="108"/>
      <c r="BR928" s="108"/>
      <c r="BS928" s="108"/>
      <c r="BT928" s="108"/>
      <c r="BV928" s="108"/>
      <c r="BW928" s="108"/>
      <c r="BX928" s="108"/>
      <c r="BY928" s="108"/>
      <c r="BZ928" s="108"/>
      <c r="CA928" s="108"/>
      <c r="CB928" s="108"/>
      <c r="CC928" s="108"/>
      <c r="CD928" s="108"/>
      <c r="CE928" s="108"/>
      <c r="CF928" s="108"/>
      <c r="CG928" s="108"/>
    </row>
    <row r="929" spans="1:85" hidden="1" outlineLevel="3" x14ac:dyDescent="0.25">
      <c r="A929" s="106" t="s">
        <v>1760</v>
      </c>
      <c r="B929" s="106">
        <f t="shared" si="207"/>
        <v>8</v>
      </c>
      <c r="C929" s="106" t="s">
        <v>1520</v>
      </c>
      <c r="D929" s="106" t="s">
        <v>1329</v>
      </c>
      <c r="E929" s="107">
        <f t="shared" si="212"/>
        <v>2571509</v>
      </c>
      <c r="F929" s="107">
        <f t="shared" si="213"/>
        <v>2284486</v>
      </c>
      <c r="G929" s="107">
        <f t="shared" si="214"/>
        <v>3416563</v>
      </c>
      <c r="H929" s="108">
        <f t="shared" si="215"/>
        <v>3940944</v>
      </c>
      <c r="I929" s="108">
        <f t="shared" si="209"/>
        <v>2866418</v>
      </c>
      <c r="J929" s="108">
        <f t="shared" si="210"/>
        <v>4088394</v>
      </c>
      <c r="K929" s="108">
        <f t="shared" si="211"/>
        <v>0</v>
      </c>
      <c r="L929" s="146">
        <f t="shared" si="208"/>
        <v>-1</v>
      </c>
      <c r="M929" s="108">
        <v>0</v>
      </c>
      <c r="N929" s="108">
        <v>0</v>
      </c>
      <c r="O929" s="108">
        <v>0</v>
      </c>
      <c r="P929" s="108">
        <v>0</v>
      </c>
      <c r="Q929" s="108">
        <v>1808983</v>
      </c>
      <c r="R929" s="108">
        <v>0</v>
      </c>
      <c r="S929" s="108">
        <v>0</v>
      </c>
      <c r="T929" s="108">
        <v>0</v>
      </c>
      <c r="U929" s="108">
        <v>0</v>
      </c>
      <c r="V929" s="108">
        <v>0</v>
      </c>
      <c r="W929" s="108">
        <v>762526</v>
      </c>
      <c r="X929" s="108">
        <v>0</v>
      </c>
      <c r="Y929" s="108">
        <v>0</v>
      </c>
      <c r="Z929" s="108">
        <v>0</v>
      </c>
      <c r="AA929" s="108">
        <v>0</v>
      </c>
      <c r="AB929" s="108">
        <v>0</v>
      </c>
      <c r="AC929" s="108">
        <v>725577</v>
      </c>
      <c r="AD929" s="108">
        <v>12742</v>
      </c>
      <c r="AE929" s="108">
        <v>53268</v>
      </c>
      <c r="AF929" s="108">
        <v>13696</v>
      </c>
      <c r="AG929" s="108">
        <v>91191</v>
      </c>
      <c r="AH929" s="108">
        <v>308277</v>
      </c>
      <c r="AI929" s="108">
        <v>148794</v>
      </c>
      <c r="AJ929" s="108">
        <v>930941</v>
      </c>
      <c r="AK929" s="108">
        <v>25647</v>
      </c>
      <c r="AL929" s="108">
        <v>492228</v>
      </c>
      <c r="AM929" s="108">
        <v>283764</v>
      </c>
      <c r="AN929" s="108">
        <v>226241</v>
      </c>
      <c r="AO929" s="108">
        <v>9310</v>
      </c>
      <c r="AP929" s="108">
        <v>6940</v>
      </c>
      <c r="AQ929" s="108">
        <v>399353</v>
      </c>
      <c r="AR929" s="108">
        <v>84181</v>
      </c>
      <c r="AS929" s="108">
        <v>226207</v>
      </c>
      <c r="AT929" s="108">
        <v>105499</v>
      </c>
      <c r="AU929" s="108">
        <v>1544262</v>
      </c>
      <c r="AV929" s="108">
        <v>12931</v>
      </c>
      <c r="AW929" s="108">
        <v>9776</v>
      </c>
      <c r="AX929" s="108">
        <v>193236</v>
      </c>
      <c r="AY929" s="108">
        <v>33756</v>
      </c>
      <c r="AZ929" s="108">
        <v>411465</v>
      </c>
      <c r="BA929" s="108">
        <v>135945</v>
      </c>
      <c r="BB929" s="108">
        <v>31093</v>
      </c>
      <c r="BC929" s="108">
        <v>1131360</v>
      </c>
      <c r="BD929" s="108">
        <v>919787</v>
      </c>
      <c r="BE929" s="108">
        <v>146994</v>
      </c>
      <c r="BF929" s="108">
        <v>437921</v>
      </c>
      <c r="BG929" s="108">
        <v>124790</v>
      </c>
      <c r="BH929" s="108">
        <v>364821</v>
      </c>
      <c r="BI929" s="108">
        <v>0</v>
      </c>
      <c r="BJ929" s="169">
        <v>238571</v>
      </c>
      <c r="BK929" s="169">
        <v>1518635</v>
      </c>
      <c r="BL929" s="108">
        <v>779559</v>
      </c>
      <c r="BM929" s="108">
        <v>120067</v>
      </c>
      <c r="BN929" s="108">
        <v>423556</v>
      </c>
      <c r="BO929" s="108">
        <v>306503</v>
      </c>
      <c r="BP929" s="108">
        <v>701503</v>
      </c>
      <c r="BQ929" s="108"/>
      <c r="BR929" s="108"/>
      <c r="BS929" s="108"/>
      <c r="BT929" s="108"/>
      <c r="BV929" s="108"/>
      <c r="BW929" s="108"/>
      <c r="BX929" s="108"/>
      <c r="BY929" s="108"/>
      <c r="BZ929" s="108"/>
      <c r="CA929" s="108"/>
      <c r="CB929" s="108"/>
      <c r="CC929" s="108"/>
      <c r="CD929" s="108"/>
      <c r="CE929" s="108"/>
      <c r="CF929" s="108"/>
      <c r="CG929" s="108"/>
    </row>
    <row r="930" spans="1:85" hidden="1" outlineLevel="3" x14ac:dyDescent="0.25">
      <c r="A930" s="106" t="s">
        <v>1760</v>
      </c>
      <c r="B930" s="106">
        <f t="shared" si="207"/>
        <v>8</v>
      </c>
      <c r="C930" s="106" t="s">
        <v>1521</v>
      </c>
      <c r="D930" s="106" t="s">
        <v>1331</v>
      </c>
      <c r="E930" s="107">
        <f t="shared" si="212"/>
        <v>1436724</v>
      </c>
      <c r="F930" s="107">
        <f t="shared" si="213"/>
        <v>1429689</v>
      </c>
      <c r="G930" s="107">
        <f t="shared" si="214"/>
        <v>244349</v>
      </c>
      <c r="H930" s="108">
        <f t="shared" si="215"/>
        <v>3836118</v>
      </c>
      <c r="I930" s="108">
        <f t="shared" si="209"/>
        <v>407712</v>
      </c>
      <c r="J930" s="108">
        <f t="shared" si="210"/>
        <v>9424330</v>
      </c>
      <c r="K930" s="108">
        <f t="shared" si="211"/>
        <v>0</v>
      </c>
      <c r="L930" s="146">
        <f t="shared" si="208"/>
        <v>-1</v>
      </c>
      <c r="M930" s="108">
        <v>0</v>
      </c>
      <c r="N930" s="108">
        <v>0</v>
      </c>
      <c r="O930" s="108">
        <v>0</v>
      </c>
      <c r="P930" s="108">
        <v>0</v>
      </c>
      <c r="Q930" s="108">
        <v>905</v>
      </c>
      <c r="R930" s="108">
        <v>0</v>
      </c>
      <c r="S930" s="108">
        <v>28321</v>
      </c>
      <c r="T930" s="108">
        <v>0</v>
      </c>
      <c r="U930" s="108">
        <v>0</v>
      </c>
      <c r="V930" s="108">
        <v>0</v>
      </c>
      <c r="W930" s="108">
        <v>1405257</v>
      </c>
      <c r="X930" s="108">
        <v>2241</v>
      </c>
      <c r="Y930" s="108">
        <v>0</v>
      </c>
      <c r="Z930" s="108">
        <v>0</v>
      </c>
      <c r="AA930" s="108">
        <v>2069</v>
      </c>
      <c r="AB930" s="108">
        <v>612586</v>
      </c>
      <c r="AC930" s="108">
        <v>154070</v>
      </c>
      <c r="AD930" s="108">
        <v>235533</v>
      </c>
      <c r="AE930" s="108">
        <v>2284</v>
      </c>
      <c r="AF930" s="108">
        <v>690</v>
      </c>
      <c r="AG930" s="108">
        <v>690</v>
      </c>
      <c r="AH930" s="108">
        <v>92155</v>
      </c>
      <c r="AI930" s="108">
        <v>326854</v>
      </c>
      <c r="AJ930" s="108">
        <v>2758</v>
      </c>
      <c r="AK930" s="108">
        <v>4527</v>
      </c>
      <c r="AL930" s="108">
        <v>690</v>
      </c>
      <c r="AM930" s="108">
        <v>3448</v>
      </c>
      <c r="AN930" s="108">
        <v>20345</v>
      </c>
      <c r="AO930" s="108">
        <v>690</v>
      </c>
      <c r="AP930" s="108">
        <v>24569</v>
      </c>
      <c r="AQ930" s="108">
        <v>905</v>
      </c>
      <c r="AR930" s="108">
        <v>690</v>
      </c>
      <c r="AS930" s="108">
        <v>119060</v>
      </c>
      <c r="AT930" s="108">
        <v>2069</v>
      </c>
      <c r="AU930" s="108">
        <v>63356</v>
      </c>
      <c r="AV930" s="108">
        <v>4000</v>
      </c>
      <c r="AW930" s="108">
        <v>1233</v>
      </c>
      <c r="AX930" s="108">
        <v>3600</v>
      </c>
      <c r="AY930" s="108">
        <v>0</v>
      </c>
      <c r="AZ930" s="108">
        <v>0</v>
      </c>
      <c r="BA930" s="108">
        <v>100124</v>
      </c>
      <c r="BB930" s="108">
        <v>0</v>
      </c>
      <c r="BC930" s="108">
        <v>125944</v>
      </c>
      <c r="BD930" s="108">
        <v>176811</v>
      </c>
      <c r="BE930" s="108">
        <v>0</v>
      </c>
      <c r="BF930" s="108">
        <v>0</v>
      </c>
      <c r="BG930" s="108">
        <v>300000</v>
      </c>
      <c r="BH930" s="108">
        <v>3128406</v>
      </c>
      <c r="BI930" s="108">
        <v>316000</v>
      </c>
      <c r="BJ930" s="108">
        <v>150000</v>
      </c>
      <c r="BK930" s="108">
        <v>2542491</v>
      </c>
      <c r="BL930" s="108">
        <v>1127815</v>
      </c>
      <c r="BM930" s="108">
        <v>2386723</v>
      </c>
      <c r="BN930" s="108">
        <v>1510712</v>
      </c>
      <c r="BO930" s="108">
        <v>1149580</v>
      </c>
      <c r="BP930" s="108">
        <v>241009</v>
      </c>
      <c r="BQ930" s="108"/>
      <c r="BR930" s="108"/>
      <c r="BS930" s="108"/>
      <c r="BT930" s="108"/>
      <c r="BV930" s="108"/>
      <c r="BW930" s="108"/>
      <c r="BX930" s="108"/>
      <c r="BY930" s="108"/>
      <c r="BZ930" s="108"/>
      <c r="CA930" s="108"/>
      <c r="CB930" s="108"/>
      <c r="CC930" s="108"/>
      <c r="CD930" s="108"/>
      <c r="CE930" s="108"/>
      <c r="CF930" s="108"/>
      <c r="CG930" s="108"/>
    </row>
    <row r="931" spans="1:85" hidden="1" outlineLevel="3" x14ac:dyDescent="0.25">
      <c r="A931" s="106" t="s">
        <v>1760</v>
      </c>
      <c r="B931" s="106">
        <f t="shared" si="207"/>
        <v>8</v>
      </c>
      <c r="C931" s="106" t="s">
        <v>1522</v>
      </c>
      <c r="D931" s="106" t="s">
        <v>1333</v>
      </c>
      <c r="E931" s="107">
        <f t="shared" si="212"/>
        <v>25591576</v>
      </c>
      <c r="F931" s="107">
        <f t="shared" si="213"/>
        <v>3017824</v>
      </c>
      <c r="G931" s="107">
        <f t="shared" si="214"/>
        <v>11312285</v>
      </c>
      <c r="H931" s="108">
        <f t="shared" si="215"/>
        <v>3659649</v>
      </c>
      <c r="I931" s="108">
        <f t="shared" si="209"/>
        <v>2349683</v>
      </c>
      <c r="J931" s="108">
        <f t="shared" si="210"/>
        <v>3668121</v>
      </c>
      <c r="K931" s="108">
        <f t="shared" si="211"/>
        <v>0</v>
      </c>
      <c r="L931" s="146">
        <f t="shared" si="208"/>
        <v>-1</v>
      </c>
      <c r="M931" s="108">
        <v>1313282</v>
      </c>
      <c r="N931" s="108">
        <v>532803</v>
      </c>
      <c r="O931" s="108">
        <v>1193017</v>
      </c>
      <c r="P931" s="108">
        <v>1385815</v>
      </c>
      <c r="Q931" s="108">
        <v>565749</v>
      </c>
      <c r="R931" s="108">
        <v>1419949</v>
      </c>
      <c r="S931" s="108">
        <v>1855661</v>
      </c>
      <c r="T931" s="108">
        <v>3025212</v>
      </c>
      <c r="U931" s="108">
        <v>1992729</v>
      </c>
      <c r="V931" s="108">
        <v>10496940</v>
      </c>
      <c r="W931" s="108">
        <v>333755</v>
      </c>
      <c r="X931" s="108">
        <v>1476664</v>
      </c>
      <c r="Y931" s="108">
        <v>274638</v>
      </c>
      <c r="Z931" s="108">
        <v>6121</v>
      </c>
      <c r="AA931" s="108">
        <v>586296</v>
      </c>
      <c r="AB931" s="108">
        <v>728152</v>
      </c>
      <c r="AC931" s="108">
        <v>916941</v>
      </c>
      <c r="AD931" s="108">
        <v>11035</v>
      </c>
      <c r="AE931" s="108">
        <v>0</v>
      </c>
      <c r="AF931" s="108">
        <v>8621</v>
      </c>
      <c r="AG931" s="108">
        <v>22845</v>
      </c>
      <c r="AH931" s="108">
        <v>349984</v>
      </c>
      <c r="AI931" s="108">
        <v>70647</v>
      </c>
      <c r="AJ931" s="108">
        <v>42544</v>
      </c>
      <c r="AK931" s="108">
        <v>991880</v>
      </c>
      <c r="AL931" s="108">
        <v>0</v>
      </c>
      <c r="AM931" s="108">
        <v>1540284</v>
      </c>
      <c r="AN931" s="108">
        <v>84190</v>
      </c>
      <c r="AO931" s="108">
        <v>116035</v>
      </c>
      <c r="AP931" s="108">
        <v>1836612</v>
      </c>
      <c r="AQ931" s="108">
        <v>1465249</v>
      </c>
      <c r="AR931" s="108">
        <v>2296655</v>
      </c>
      <c r="AS931" s="108">
        <v>2636156</v>
      </c>
      <c r="AT931" s="108">
        <v>316258</v>
      </c>
      <c r="AU931" s="108">
        <v>24311</v>
      </c>
      <c r="AV931" s="108">
        <v>4655</v>
      </c>
      <c r="AW931" s="108">
        <v>204784</v>
      </c>
      <c r="AX931" s="108">
        <v>62269</v>
      </c>
      <c r="AY931" s="108">
        <v>209074</v>
      </c>
      <c r="AZ931" s="108">
        <v>1027572</v>
      </c>
      <c r="BA931" s="108">
        <v>535695</v>
      </c>
      <c r="BB931" s="108">
        <v>201049</v>
      </c>
      <c r="BC931" s="108">
        <v>7563</v>
      </c>
      <c r="BD931" s="108">
        <v>101677</v>
      </c>
      <c r="BE931" s="108">
        <v>565949</v>
      </c>
      <c r="BF931" s="108">
        <v>305300</v>
      </c>
      <c r="BG931" s="108">
        <v>291280</v>
      </c>
      <c r="BH931" s="108">
        <v>147437</v>
      </c>
      <c r="BI931" s="108">
        <v>0</v>
      </c>
      <c r="BJ931" s="169">
        <v>1251730</v>
      </c>
      <c r="BK931" s="169">
        <v>304187</v>
      </c>
      <c r="BL931" s="108">
        <v>800091</v>
      </c>
      <c r="BM931" s="108">
        <v>766736</v>
      </c>
      <c r="BN931" s="108">
        <v>43109</v>
      </c>
      <c r="BO931" s="108">
        <v>158151</v>
      </c>
      <c r="BP931" s="108">
        <v>344117</v>
      </c>
      <c r="BQ931" s="108"/>
      <c r="BR931" s="108"/>
      <c r="BS931" s="108"/>
      <c r="BT931" s="108"/>
      <c r="BV931" s="108"/>
      <c r="BW931" s="108"/>
      <c r="BX931" s="108"/>
      <c r="BY931" s="108"/>
      <c r="BZ931" s="108"/>
      <c r="CA931" s="108"/>
      <c r="CB931" s="108"/>
      <c r="CC931" s="108"/>
      <c r="CD931" s="108"/>
      <c r="CE931" s="108"/>
      <c r="CF931" s="108"/>
      <c r="CG931" s="108"/>
    </row>
    <row r="932" spans="1:85" hidden="1" outlineLevel="3" x14ac:dyDescent="0.25">
      <c r="A932" s="106" t="s">
        <v>1760</v>
      </c>
      <c r="B932" s="106">
        <f t="shared" si="207"/>
        <v>8</v>
      </c>
      <c r="C932" s="106" t="s">
        <v>1523</v>
      </c>
      <c r="D932" s="106" t="s">
        <v>1524</v>
      </c>
      <c r="E932" s="107">
        <f t="shared" si="212"/>
        <v>97276125</v>
      </c>
      <c r="F932" s="107">
        <f t="shared" si="213"/>
        <v>93230850</v>
      </c>
      <c r="G932" s="107">
        <f t="shared" si="214"/>
        <v>31562649</v>
      </c>
      <c r="H932" s="108">
        <f t="shared" si="215"/>
        <v>38299003</v>
      </c>
      <c r="I932" s="108">
        <f t="shared" si="209"/>
        <v>23096850</v>
      </c>
      <c r="J932" s="108">
        <f t="shared" si="210"/>
        <v>37475400</v>
      </c>
      <c r="K932" s="108">
        <f t="shared" si="211"/>
        <v>0</v>
      </c>
      <c r="L932" s="146">
        <f t="shared" si="208"/>
        <v>-1</v>
      </c>
      <c r="M932" s="108">
        <v>0</v>
      </c>
      <c r="N932" s="108">
        <v>13123000</v>
      </c>
      <c r="O932" s="108">
        <v>6882770</v>
      </c>
      <c r="P932" s="108">
        <v>8843324</v>
      </c>
      <c r="Q932" s="108">
        <v>14369250</v>
      </c>
      <c r="R932" s="108">
        <v>4042300</v>
      </c>
      <c r="S932" s="108">
        <v>15466386</v>
      </c>
      <c r="T932" s="108">
        <v>10537577</v>
      </c>
      <c r="U932" s="108">
        <v>9525695</v>
      </c>
      <c r="V932" s="108">
        <v>7881685</v>
      </c>
      <c r="W932" s="108">
        <v>155172</v>
      </c>
      <c r="X932" s="108">
        <v>6448966</v>
      </c>
      <c r="Y932" s="108">
        <v>130000</v>
      </c>
      <c r="Z932" s="108">
        <v>17000686</v>
      </c>
      <c r="AA932" s="108">
        <v>16385452</v>
      </c>
      <c r="AB932" s="108">
        <v>3514192</v>
      </c>
      <c r="AC932" s="108">
        <v>180708</v>
      </c>
      <c r="AD932" s="108">
        <v>2457754</v>
      </c>
      <c r="AE932" s="108">
        <v>32990486</v>
      </c>
      <c r="AF932" s="108">
        <v>1127988</v>
      </c>
      <c r="AG932" s="108">
        <v>3579948</v>
      </c>
      <c r="AH932" s="108">
        <v>4868736</v>
      </c>
      <c r="AI932" s="108">
        <v>1820000</v>
      </c>
      <c r="AJ932" s="108">
        <v>9174900</v>
      </c>
      <c r="AK932" s="108">
        <v>1368289</v>
      </c>
      <c r="AL932" s="108">
        <v>3143560</v>
      </c>
      <c r="AM932" s="108">
        <v>1493701</v>
      </c>
      <c r="AN932" s="108">
        <v>3125000</v>
      </c>
      <c r="AO932" s="108">
        <v>2502580</v>
      </c>
      <c r="AP932" s="108">
        <v>2314039</v>
      </c>
      <c r="AQ932" s="108">
        <v>2145930</v>
      </c>
      <c r="AR932" s="108">
        <v>3557675</v>
      </c>
      <c r="AS932" s="108">
        <v>3312811</v>
      </c>
      <c r="AT932" s="108">
        <v>3275834</v>
      </c>
      <c r="AU932" s="108">
        <v>3658230</v>
      </c>
      <c r="AV932" s="108">
        <v>1665000</v>
      </c>
      <c r="AW932" s="108">
        <v>1605000</v>
      </c>
      <c r="AX932" s="108">
        <v>3762270</v>
      </c>
      <c r="AY932" s="108">
        <v>3938400</v>
      </c>
      <c r="AZ932" s="108">
        <v>325000</v>
      </c>
      <c r="BA932" s="108">
        <v>4049708</v>
      </c>
      <c r="BB932" s="108">
        <v>3485000</v>
      </c>
      <c r="BC932" s="108">
        <v>3509300</v>
      </c>
      <c r="BD932" s="108">
        <v>2422172</v>
      </c>
      <c r="BE932" s="108">
        <v>2879731</v>
      </c>
      <c r="BF932" s="108">
        <v>4260000</v>
      </c>
      <c r="BG932" s="108">
        <v>1800857</v>
      </c>
      <c r="BH932" s="108">
        <v>6261565</v>
      </c>
      <c r="BI932" s="108">
        <v>3777010</v>
      </c>
      <c r="BJ932" s="108">
        <v>1141000</v>
      </c>
      <c r="BK932" s="108">
        <v>5836000</v>
      </c>
      <c r="BL932" s="108">
        <v>4868350</v>
      </c>
      <c r="BM932" s="108">
        <v>4689372</v>
      </c>
      <c r="BN932" s="169">
        <v>9497000</v>
      </c>
      <c r="BO932" s="108">
        <v>3930000</v>
      </c>
      <c r="BP932" s="108">
        <v>3736668</v>
      </c>
      <c r="BQ932" s="108"/>
      <c r="BR932" s="108"/>
      <c r="BS932" s="108"/>
      <c r="BT932" s="108"/>
      <c r="BV932" s="108"/>
      <c r="BW932" s="108"/>
      <c r="BX932" s="108"/>
      <c r="BY932" s="108"/>
      <c r="BZ932" s="108"/>
      <c r="CA932" s="108"/>
      <c r="CB932" s="108"/>
      <c r="CC932" s="108"/>
      <c r="CD932" s="108"/>
      <c r="CE932" s="108"/>
      <c r="CF932" s="108"/>
      <c r="CG932" s="108"/>
    </row>
    <row r="933" spans="1:85" hidden="1" outlineLevel="3" x14ac:dyDescent="0.25">
      <c r="A933" s="105" t="s">
        <v>1760</v>
      </c>
      <c r="B933" s="105">
        <f t="shared" si="207"/>
        <v>6</v>
      </c>
      <c r="C933" s="105" t="s">
        <v>1525</v>
      </c>
      <c r="D933" s="105" t="s">
        <v>1526</v>
      </c>
      <c r="E933" s="26">
        <f t="shared" si="212"/>
        <v>59700918</v>
      </c>
      <c r="F933" s="26">
        <f t="shared" si="213"/>
        <v>34430768</v>
      </c>
      <c r="G933" s="26">
        <f t="shared" si="214"/>
        <v>28325598</v>
      </c>
      <c r="H933" s="26">
        <f t="shared" si="215"/>
        <v>81501926</v>
      </c>
      <c r="I933" s="26">
        <f t="shared" si="209"/>
        <v>62169285</v>
      </c>
      <c r="J933" s="26">
        <f t="shared" si="210"/>
        <v>33609823</v>
      </c>
      <c r="K933" s="26">
        <f t="shared" si="211"/>
        <v>0</v>
      </c>
      <c r="L933" s="146">
        <f t="shared" si="208"/>
        <v>-1</v>
      </c>
      <c r="M933" s="26">
        <v>12067759</v>
      </c>
      <c r="N933" s="26">
        <v>5294733</v>
      </c>
      <c r="O933" s="26">
        <v>6601983</v>
      </c>
      <c r="P933" s="26">
        <v>3300887</v>
      </c>
      <c r="Q933" s="26">
        <v>10409365</v>
      </c>
      <c r="R933" s="26">
        <v>5169085</v>
      </c>
      <c r="S933" s="26">
        <v>2319972</v>
      </c>
      <c r="T933" s="26">
        <v>2220718</v>
      </c>
      <c r="U933" s="26">
        <v>1323104</v>
      </c>
      <c r="V933" s="26">
        <v>2858104</v>
      </c>
      <c r="W933" s="26">
        <v>203104</v>
      </c>
      <c r="X933" s="26">
        <v>7932104</v>
      </c>
      <c r="Y933" s="26">
        <v>2300000</v>
      </c>
      <c r="Z933" s="26">
        <v>0</v>
      </c>
      <c r="AA933" s="26">
        <v>3886955</v>
      </c>
      <c r="AB933" s="26">
        <v>523304</v>
      </c>
      <c r="AC933" s="26">
        <v>352427</v>
      </c>
      <c r="AD933" s="26">
        <v>745000</v>
      </c>
      <c r="AE933" s="26">
        <v>9160324</v>
      </c>
      <c r="AF933" s="26">
        <v>8495081</v>
      </c>
      <c r="AG933" s="26">
        <v>4907758</v>
      </c>
      <c r="AH933" s="26">
        <v>2943797</v>
      </c>
      <c r="AI933" s="26">
        <v>1116122</v>
      </c>
      <c r="AJ933" s="26">
        <v>0</v>
      </c>
      <c r="AK933" s="26">
        <v>1454311</v>
      </c>
      <c r="AL933" s="26">
        <v>0</v>
      </c>
      <c r="AM933" s="26">
        <v>0</v>
      </c>
      <c r="AN933" s="26">
        <v>3400983</v>
      </c>
      <c r="AO933" s="26">
        <v>205707</v>
      </c>
      <c r="AP933" s="26">
        <v>358793</v>
      </c>
      <c r="AQ933" s="26">
        <v>0</v>
      </c>
      <c r="AR933" s="26">
        <v>439483</v>
      </c>
      <c r="AS933" s="26">
        <v>395000</v>
      </c>
      <c r="AT933" s="26">
        <v>6786841</v>
      </c>
      <c r="AU933" s="26">
        <v>6740693</v>
      </c>
      <c r="AV933" s="26">
        <v>8543787</v>
      </c>
      <c r="AW933" s="26">
        <v>5979545</v>
      </c>
      <c r="AX933" s="26">
        <v>8609355</v>
      </c>
      <c r="AY933" s="26">
        <v>13497656</v>
      </c>
      <c r="AZ933" s="26">
        <v>7217968</v>
      </c>
      <c r="BA933" s="26">
        <v>5427575</v>
      </c>
      <c r="BB933" s="26">
        <v>8894802</v>
      </c>
      <c r="BC933" s="26">
        <v>5240804</v>
      </c>
      <c r="BD933" s="26">
        <v>7301580</v>
      </c>
      <c r="BE933" s="26">
        <v>1928700</v>
      </c>
      <c r="BF933" s="26">
        <v>8779681</v>
      </c>
      <c r="BG933" s="26">
        <v>5382867</v>
      </c>
      <c r="BH933" s="26">
        <v>3241393</v>
      </c>
      <c r="BI933" s="26">
        <v>2250387</v>
      </c>
      <c r="BJ933" s="26">
        <v>3382656</v>
      </c>
      <c r="BK933" s="26">
        <v>495880</v>
      </c>
      <c r="BL933" s="26">
        <v>0</v>
      </c>
      <c r="BM933" s="26">
        <v>6854417</v>
      </c>
      <c r="BN933" s="26">
        <v>8923399</v>
      </c>
      <c r="BO933" s="26">
        <v>6491109</v>
      </c>
      <c r="BP933" s="26">
        <v>5211975</v>
      </c>
      <c r="BQ933" s="26"/>
      <c r="BR933" s="26"/>
      <c r="BS933" s="26"/>
      <c r="BT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</row>
    <row r="934" spans="1:85" hidden="1" outlineLevel="3" x14ac:dyDescent="0.25">
      <c r="A934" s="105" t="s">
        <v>1760</v>
      </c>
      <c r="B934" s="105">
        <f t="shared" si="207"/>
        <v>6</v>
      </c>
      <c r="C934" s="105" t="s">
        <v>1527</v>
      </c>
      <c r="D934" s="105" t="s">
        <v>1339</v>
      </c>
      <c r="E934" s="26">
        <f t="shared" si="212"/>
        <v>525385</v>
      </c>
      <c r="F934" s="26">
        <f t="shared" si="213"/>
        <v>2356924</v>
      </c>
      <c r="G934" s="26">
        <f t="shared" si="214"/>
        <v>2048626</v>
      </c>
      <c r="H934" s="26">
        <f t="shared" si="215"/>
        <v>2487394</v>
      </c>
      <c r="I934" s="26">
        <f t="shared" si="209"/>
        <v>1828906</v>
      </c>
      <c r="J934" s="26">
        <f t="shared" si="210"/>
        <v>1291431</v>
      </c>
      <c r="K934" s="26">
        <f t="shared" si="211"/>
        <v>0</v>
      </c>
      <c r="L934" s="146">
        <f t="shared" si="208"/>
        <v>-1</v>
      </c>
      <c r="M934" s="26">
        <v>0</v>
      </c>
      <c r="N934" s="26">
        <v>32639</v>
      </c>
      <c r="O934" s="26">
        <v>25000</v>
      </c>
      <c r="P934" s="26">
        <v>35696</v>
      </c>
      <c r="Q934" s="26">
        <v>383250</v>
      </c>
      <c r="R934" s="26">
        <v>0</v>
      </c>
      <c r="S934" s="26">
        <v>16800</v>
      </c>
      <c r="T934" s="26">
        <v>0</v>
      </c>
      <c r="U934" s="26">
        <v>0</v>
      </c>
      <c r="V934" s="26">
        <v>0</v>
      </c>
      <c r="W934" s="26">
        <v>32000</v>
      </c>
      <c r="X934" s="26">
        <v>0</v>
      </c>
      <c r="Y934" s="26">
        <v>0</v>
      </c>
      <c r="Z934" s="26">
        <v>581800</v>
      </c>
      <c r="AA934" s="26">
        <v>318100</v>
      </c>
      <c r="AB934" s="26">
        <v>40000</v>
      </c>
      <c r="AC934" s="26">
        <v>0</v>
      </c>
      <c r="AD934" s="26">
        <v>411424</v>
      </c>
      <c r="AE934" s="26">
        <v>721700</v>
      </c>
      <c r="AF934" s="26">
        <v>0</v>
      </c>
      <c r="AG934" s="26">
        <v>0</v>
      </c>
      <c r="AH934" s="26">
        <v>22500</v>
      </c>
      <c r="AI934" s="26">
        <v>0</v>
      </c>
      <c r="AJ934" s="26">
        <v>261400</v>
      </c>
      <c r="AK934" s="26">
        <v>0</v>
      </c>
      <c r="AL934" s="26">
        <v>0</v>
      </c>
      <c r="AM934" s="26">
        <v>0</v>
      </c>
      <c r="AN934" s="26">
        <v>0</v>
      </c>
      <c r="AO934" s="26">
        <v>0</v>
      </c>
      <c r="AP934" s="26">
        <v>287500</v>
      </c>
      <c r="AQ934" s="26">
        <v>134300</v>
      </c>
      <c r="AR934" s="26">
        <v>214800</v>
      </c>
      <c r="AS934" s="26">
        <v>355900</v>
      </c>
      <c r="AT934" s="26">
        <v>220200</v>
      </c>
      <c r="AU934" s="26">
        <v>199600</v>
      </c>
      <c r="AV934" s="26">
        <v>636326</v>
      </c>
      <c r="AW934" s="26">
        <v>364806</v>
      </c>
      <c r="AX934" s="26">
        <v>60400</v>
      </c>
      <c r="AY934" s="26">
        <v>183100</v>
      </c>
      <c r="AZ934" s="26">
        <v>431000</v>
      </c>
      <c r="BA934" s="26">
        <v>191500</v>
      </c>
      <c r="BB934" s="26">
        <v>36900</v>
      </c>
      <c r="BC934" s="26">
        <v>261800</v>
      </c>
      <c r="BD934" s="26">
        <v>299400</v>
      </c>
      <c r="BE934" s="26">
        <v>317288</v>
      </c>
      <c r="BF934" s="26">
        <v>60000</v>
      </c>
      <c r="BG934" s="26">
        <v>16500</v>
      </c>
      <c r="BH934" s="26">
        <v>264700</v>
      </c>
      <c r="BI934" s="26">
        <v>242680</v>
      </c>
      <c r="BJ934" s="26">
        <v>304300</v>
      </c>
      <c r="BK934" s="26">
        <v>71600</v>
      </c>
      <c r="BL934" s="26">
        <v>113900</v>
      </c>
      <c r="BM934" s="26">
        <v>30200</v>
      </c>
      <c r="BN934" s="26">
        <v>307600</v>
      </c>
      <c r="BO934" s="26">
        <v>16000</v>
      </c>
      <c r="BP934" s="26">
        <v>205151</v>
      </c>
      <c r="BQ934" s="26"/>
      <c r="BR934" s="26"/>
      <c r="BS934" s="26"/>
      <c r="BT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</row>
    <row r="935" spans="1:85" hidden="1" outlineLevel="3" x14ac:dyDescent="0.25">
      <c r="A935" s="105" t="s">
        <v>1760</v>
      </c>
      <c r="B935" s="105">
        <f t="shared" ref="B935:B1003" si="216">LEN(C935)</f>
        <v>6</v>
      </c>
      <c r="C935" s="105" t="s">
        <v>1528</v>
      </c>
      <c r="D935" s="105" t="s">
        <v>1529</v>
      </c>
      <c r="E935" s="26">
        <f t="shared" si="212"/>
        <v>4822848</v>
      </c>
      <c r="F935" s="26">
        <f t="shared" si="213"/>
        <v>11286109</v>
      </c>
      <c r="G935" s="26">
        <f t="shared" si="214"/>
        <v>23371416</v>
      </c>
      <c r="H935" s="26">
        <f t="shared" si="215"/>
        <v>7915542</v>
      </c>
      <c r="I935" s="26">
        <f t="shared" si="209"/>
        <v>7621425</v>
      </c>
      <c r="J935" s="26">
        <f t="shared" si="210"/>
        <v>15979655</v>
      </c>
      <c r="K935" s="26">
        <f t="shared" si="211"/>
        <v>0</v>
      </c>
      <c r="L935" s="146">
        <f t="shared" si="208"/>
        <v>-1</v>
      </c>
      <c r="M935" s="26">
        <v>0</v>
      </c>
      <c r="N935" s="26">
        <v>0</v>
      </c>
      <c r="O935" s="26">
        <v>0</v>
      </c>
      <c r="P935" s="26">
        <v>0</v>
      </c>
      <c r="Q935" s="26">
        <v>0</v>
      </c>
      <c r="R935" s="26">
        <v>0</v>
      </c>
      <c r="S935" s="26">
        <v>0</v>
      </c>
      <c r="T935" s="26">
        <v>0</v>
      </c>
      <c r="U935" s="26">
        <v>724738</v>
      </c>
      <c r="V935" s="26">
        <v>800438</v>
      </c>
      <c r="W935" s="26">
        <v>808397</v>
      </c>
      <c r="X935" s="26">
        <v>2489275</v>
      </c>
      <c r="Y935" s="26">
        <v>0</v>
      </c>
      <c r="Z935" s="26">
        <v>1027919</v>
      </c>
      <c r="AA935" s="26">
        <v>2836517</v>
      </c>
      <c r="AB935" s="26">
        <v>1049211</v>
      </c>
      <c r="AC935" s="26">
        <v>0</v>
      </c>
      <c r="AD935" s="26">
        <v>986249</v>
      </c>
      <c r="AE935" s="26">
        <v>391587</v>
      </c>
      <c r="AF935" s="26">
        <v>1671698</v>
      </c>
      <c r="AG935" s="26">
        <v>961388</v>
      </c>
      <c r="AH935" s="26">
        <v>906808</v>
      </c>
      <c r="AI935" s="26">
        <v>315545</v>
      </c>
      <c r="AJ935" s="26">
        <v>1139187</v>
      </c>
      <c r="AK935" s="26">
        <v>0</v>
      </c>
      <c r="AL935" s="26">
        <v>1701507</v>
      </c>
      <c r="AM935" s="26">
        <v>2870232</v>
      </c>
      <c r="AN935" s="26">
        <v>758643</v>
      </c>
      <c r="AO935" s="26">
        <v>2763701</v>
      </c>
      <c r="AP935" s="26">
        <v>0</v>
      </c>
      <c r="AQ935" s="26">
        <v>855284</v>
      </c>
      <c r="AR935" s="26">
        <v>11334979</v>
      </c>
      <c r="AS935" s="26">
        <v>882627</v>
      </c>
      <c r="AT935" s="26">
        <v>1229469</v>
      </c>
      <c r="AU935" s="26">
        <v>0</v>
      </c>
      <c r="AV935" s="26">
        <v>974974</v>
      </c>
      <c r="AW935" s="26">
        <v>402519</v>
      </c>
      <c r="AX935" s="26">
        <v>0</v>
      </c>
      <c r="AY935" s="26">
        <v>0</v>
      </c>
      <c r="AZ935" s="26">
        <v>0</v>
      </c>
      <c r="BA935" s="26">
        <v>3740568</v>
      </c>
      <c r="BB935" s="26">
        <v>0</v>
      </c>
      <c r="BC935" s="26">
        <v>3310271</v>
      </c>
      <c r="BD935" s="26">
        <v>168067</v>
      </c>
      <c r="BE935" s="26">
        <v>168067</v>
      </c>
      <c r="BF935" s="26">
        <v>42017</v>
      </c>
      <c r="BG935" s="26">
        <v>42016</v>
      </c>
      <c r="BH935" s="26">
        <v>42017</v>
      </c>
      <c r="BI935" s="26">
        <v>39215</v>
      </c>
      <c r="BJ935" s="26">
        <v>0</v>
      </c>
      <c r="BK935" s="26">
        <v>0</v>
      </c>
      <c r="BL935" s="26">
        <v>0</v>
      </c>
      <c r="BM935" s="26">
        <v>0</v>
      </c>
      <c r="BN935" s="26">
        <v>60924</v>
      </c>
      <c r="BO935" s="26">
        <v>15879516</v>
      </c>
      <c r="BP935" s="26">
        <v>0</v>
      </c>
      <c r="BQ935" s="26"/>
      <c r="BR935" s="26"/>
      <c r="BS935" s="26"/>
      <c r="BT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</row>
    <row r="936" spans="1:85" hidden="1" outlineLevel="3" x14ac:dyDescent="0.25">
      <c r="A936" s="105" t="s">
        <v>1760</v>
      </c>
      <c r="B936" s="105">
        <f t="shared" si="216"/>
        <v>6</v>
      </c>
      <c r="C936" s="105" t="s">
        <v>1530</v>
      </c>
      <c r="D936" s="111" t="s">
        <v>1341</v>
      </c>
      <c r="E936" s="83">
        <f t="shared" si="212"/>
        <v>0</v>
      </c>
      <c r="F936" s="83">
        <f t="shared" si="213"/>
        <v>59886483</v>
      </c>
      <c r="G936" s="83">
        <f t="shared" si="214"/>
        <v>47553352</v>
      </c>
      <c r="H936" s="26">
        <f t="shared" si="215"/>
        <v>48250426</v>
      </c>
      <c r="I936" s="26">
        <f t="shared" si="209"/>
        <v>5955511</v>
      </c>
      <c r="J936" s="26">
        <f t="shared" si="210"/>
        <v>7438681</v>
      </c>
      <c r="K936" s="26">
        <f t="shared" si="211"/>
        <v>0</v>
      </c>
      <c r="L936" s="146">
        <f t="shared" si="208"/>
        <v>-1</v>
      </c>
      <c r="M936" s="26">
        <v>0</v>
      </c>
      <c r="N936" s="26">
        <v>0</v>
      </c>
      <c r="O936" s="26">
        <v>0</v>
      </c>
      <c r="P936" s="26">
        <v>0</v>
      </c>
      <c r="Q936" s="26">
        <v>0</v>
      </c>
      <c r="R936" s="26">
        <v>0</v>
      </c>
      <c r="S936" s="26">
        <v>0</v>
      </c>
      <c r="T936" s="26">
        <v>0</v>
      </c>
      <c r="U936" s="26">
        <v>0</v>
      </c>
      <c r="V936" s="26">
        <v>0</v>
      </c>
      <c r="W936" s="26">
        <v>0</v>
      </c>
      <c r="X936" s="26">
        <v>0</v>
      </c>
      <c r="Y936" s="26">
        <v>0</v>
      </c>
      <c r="Z936" s="26">
        <v>0</v>
      </c>
      <c r="AA936" s="26">
        <v>1118808</v>
      </c>
      <c r="AB936" s="26">
        <v>0</v>
      </c>
      <c r="AC936" s="26">
        <v>0</v>
      </c>
      <c r="AD936" s="26">
        <v>0</v>
      </c>
      <c r="AE936" s="26">
        <v>911583</v>
      </c>
      <c r="AF936" s="26">
        <v>6124352</v>
      </c>
      <c r="AG936" s="26">
        <v>6059783</v>
      </c>
      <c r="AH936" s="26">
        <v>6885144</v>
      </c>
      <c r="AI936" s="26">
        <v>6773402</v>
      </c>
      <c r="AJ936" s="26">
        <v>32013411</v>
      </c>
      <c r="AK936" s="26">
        <v>5533679</v>
      </c>
      <c r="AL936" s="26">
        <v>5347150</v>
      </c>
      <c r="AM936" s="26">
        <v>6020725</v>
      </c>
      <c r="AN936" s="26">
        <v>6259606</v>
      </c>
      <c r="AO936" s="26">
        <v>6347150</v>
      </c>
      <c r="AP936" s="26">
        <v>4889710</v>
      </c>
      <c r="AQ936" s="26">
        <v>5691762</v>
      </c>
      <c r="AR936" s="26">
        <v>143100</v>
      </c>
      <c r="AS936" s="26">
        <v>0</v>
      </c>
      <c r="AT936" s="26">
        <v>0</v>
      </c>
      <c r="AU936" s="26">
        <v>0</v>
      </c>
      <c r="AV936" s="26">
        <v>7320470</v>
      </c>
      <c r="AW936" s="26">
        <v>856703</v>
      </c>
      <c r="AX936" s="26">
        <v>6134</v>
      </c>
      <c r="AY936" s="26">
        <v>1451132</v>
      </c>
      <c r="AZ936" s="26">
        <v>360641</v>
      </c>
      <c r="BA936" s="26">
        <v>2420856</v>
      </c>
      <c r="BB936" s="26">
        <v>0</v>
      </c>
      <c r="BC936" s="26">
        <v>313749</v>
      </c>
      <c r="BD936" s="26">
        <v>546296</v>
      </c>
      <c r="BE936" s="26">
        <v>979211</v>
      </c>
      <c r="BF936" s="26">
        <v>1153555</v>
      </c>
      <c r="BG936" s="26">
        <v>1818833</v>
      </c>
      <c r="BH936" s="26">
        <v>38343316</v>
      </c>
      <c r="BI936" s="26">
        <v>447822</v>
      </c>
      <c r="BJ936" s="26">
        <v>3731672</v>
      </c>
      <c r="BK936" s="26">
        <v>0</v>
      </c>
      <c r="BL936" s="26">
        <v>0</v>
      </c>
      <c r="BM936" s="26">
        <v>0</v>
      </c>
      <c r="BN936" s="26">
        <v>1660178</v>
      </c>
      <c r="BO936" s="26">
        <v>1072866</v>
      </c>
      <c r="BP936" s="26">
        <v>526143</v>
      </c>
      <c r="BQ936" s="26"/>
      <c r="BR936" s="26"/>
      <c r="BS936" s="26"/>
      <c r="BT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</row>
    <row r="937" spans="1:85" hidden="1" outlineLevel="3" x14ac:dyDescent="0.25">
      <c r="A937" s="105" t="s">
        <v>1760</v>
      </c>
      <c r="B937" s="105">
        <f t="shared" si="216"/>
        <v>6</v>
      </c>
      <c r="C937" s="105" t="s">
        <v>1531</v>
      </c>
      <c r="D937" s="105" t="s">
        <v>1343</v>
      </c>
      <c r="E937" s="26">
        <f t="shared" si="212"/>
        <v>1504314</v>
      </c>
      <c r="F937" s="26">
        <f t="shared" si="213"/>
        <v>1034809</v>
      </c>
      <c r="G937" s="26">
        <f t="shared" si="214"/>
        <v>0</v>
      </c>
      <c r="H937" s="26">
        <f t="shared" si="215"/>
        <v>2012972</v>
      </c>
      <c r="I937" s="26">
        <f t="shared" si="209"/>
        <v>1142588</v>
      </c>
      <c r="J937" s="26">
        <f t="shared" si="210"/>
        <v>1293648</v>
      </c>
      <c r="K937" s="26">
        <f t="shared" si="211"/>
        <v>0</v>
      </c>
      <c r="L937" s="146">
        <f t="shared" si="208"/>
        <v>-1</v>
      </c>
      <c r="M937" s="26">
        <v>1504314</v>
      </c>
      <c r="N937" s="26">
        <v>0</v>
      </c>
      <c r="O937" s="26">
        <v>0</v>
      </c>
      <c r="P937" s="26">
        <v>0</v>
      </c>
      <c r="Q937" s="26">
        <v>0</v>
      </c>
      <c r="R937" s="26">
        <v>0</v>
      </c>
      <c r="S937" s="26">
        <v>0</v>
      </c>
      <c r="T937" s="26">
        <v>0</v>
      </c>
      <c r="U937" s="26">
        <v>0</v>
      </c>
      <c r="V937" s="26">
        <v>0</v>
      </c>
      <c r="W937" s="26">
        <v>0</v>
      </c>
      <c r="X937" s="26">
        <v>0</v>
      </c>
      <c r="Y937" s="26">
        <v>0</v>
      </c>
      <c r="Z937" s="26">
        <v>880055</v>
      </c>
      <c r="AA937" s="26">
        <v>5530</v>
      </c>
      <c r="AB937" s="26">
        <v>0</v>
      </c>
      <c r="AC937" s="26">
        <v>0</v>
      </c>
      <c r="AD937" s="26">
        <v>0</v>
      </c>
      <c r="AE937" s="26">
        <v>0</v>
      </c>
      <c r="AF937" s="26">
        <v>0</v>
      </c>
      <c r="AG937" s="26">
        <v>0</v>
      </c>
      <c r="AH937" s="26">
        <v>25314</v>
      </c>
      <c r="AI937" s="26">
        <v>0</v>
      </c>
      <c r="AJ937" s="26">
        <v>123910</v>
      </c>
      <c r="AK937" s="26">
        <v>0</v>
      </c>
      <c r="AL937" s="26">
        <v>0</v>
      </c>
      <c r="AM937" s="26">
        <v>0</v>
      </c>
      <c r="AN937" s="26">
        <v>0</v>
      </c>
      <c r="AO937" s="26">
        <v>0</v>
      </c>
      <c r="AP937" s="26">
        <v>0</v>
      </c>
      <c r="AQ937" s="26">
        <v>0</v>
      </c>
      <c r="AR937" s="26">
        <v>0</v>
      </c>
      <c r="AS937" s="26">
        <v>0</v>
      </c>
      <c r="AT937" s="26">
        <v>0</v>
      </c>
      <c r="AU937" s="26">
        <v>0</v>
      </c>
      <c r="AV937" s="26">
        <v>0</v>
      </c>
      <c r="AW937" s="26">
        <v>0</v>
      </c>
      <c r="AX937" s="26">
        <v>0</v>
      </c>
      <c r="AY937" s="26">
        <v>0</v>
      </c>
      <c r="AZ937" s="26">
        <v>638564</v>
      </c>
      <c r="BA937" s="26">
        <v>0</v>
      </c>
      <c r="BB937" s="26">
        <v>290021</v>
      </c>
      <c r="BC937" s="26">
        <v>0</v>
      </c>
      <c r="BD937" s="26">
        <v>214003</v>
      </c>
      <c r="BE937" s="26">
        <v>160860</v>
      </c>
      <c r="BF937" s="26">
        <v>271084</v>
      </c>
      <c r="BG937" s="26">
        <v>284407</v>
      </c>
      <c r="BH937" s="26">
        <v>154033</v>
      </c>
      <c r="BI937" s="26">
        <v>0</v>
      </c>
      <c r="BJ937" s="26">
        <v>334309</v>
      </c>
      <c r="BK937" s="26">
        <v>208517</v>
      </c>
      <c r="BL937" s="26">
        <v>0</v>
      </c>
      <c r="BM937" s="26">
        <v>218248</v>
      </c>
      <c r="BN937" s="26">
        <v>0</v>
      </c>
      <c r="BO937" s="26">
        <v>0</v>
      </c>
      <c r="BP937" s="26">
        <v>532574</v>
      </c>
      <c r="BQ937" s="26"/>
      <c r="BR937" s="26"/>
      <c r="BS937" s="26"/>
      <c r="BT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</row>
    <row r="938" spans="1:85" hidden="1" outlineLevel="3" x14ac:dyDescent="0.25">
      <c r="A938" s="105" t="s">
        <v>1760</v>
      </c>
      <c r="B938" s="105">
        <f t="shared" si="216"/>
        <v>6</v>
      </c>
      <c r="C938" s="105" t="s">
        <v>1532</v>
      </c>
      <c r="D938" s="105" t="s">
        <v>1533</v>
      </c>
      <c r="E938" s="26">
        <f t="shared" si="212"/>
        <v>0</v>
      </c>
      <c r="F938" s="26">
        <f t="shared" si="213"/>
        <v>0</v>
      </c>
      <c r="G938" s="26">
        <f t="shared" si="214"/>
        <v>0</v>
      </c>
      <c r="H938" s="26">
        <f t="shared" si="215"/>
        <v>0</v>
      </c>
      <c r="I938" s="26">
        <f t="shared" si="209"/>
        <v>0</v>
      </c>
      <c r="J938" s="26">
        <f t="shared" si="210"/>
        <v>0</v>
      </c>
      <c r="K938" s="26">
        <f t="shared" si="211"/>
        <v>0</v>
      </c>
      <c r="L938" s="146" t="e">
        <f t="shared" si="208"/>
        <v>#DIV/0!</v>
      </c>
      <c r="M938" s="26">
        <v>0</v>
      </c>
      <c r="N938" s="26">
        <v>0</v>
      </c>
      <c r="O938" s="26">
        <v>0</v>
      </c>
      <c r="P938" s="26">
        <v>0</v>
      </c>
      <c r="Q938" s="26">
        <v>0</v>
      </c>
      <c r="R938" s="26">
        <v>0</v>
      </c>
      <c r="S938" s="26">
        <v>0</v>
      </c>
      <c r="T938" s="26">
        <v>0</v>
      </c>
      <c r="U938" s="26">
        <v>0</v>
      </c>
      <c r="V938" s="26">
        <v>0</v>
      </c>
      <c r="W938" s="26">
        <v>0</v>
      </c>
      <c r="X938" s="26">
        <v>0</v>
      </c>
      <c r="Y938" s="26">
        <v>0</v>
      </c>
      <c r="Z938" s="26">
        <v>0</v>
      </c>
      <c r="AA938" s="26">
        <v>0</v>
      </c>
      <c r="AB938" s="26">
        <v>0</v>
      </c>
      <c r="AC938" s="26">
        <v>0</v>
      </c>
      <c r="AD938" s="26">
        <v>0</v>
      </c>
      <c r="AE938" s="26">
        <v>0</v>
      </c>
      <c r="AF938" s="26">
        <v>0</v>
      </c>
      <c r="AG938" s="26">
        <v>0</v>
      </c>
      <c r="AH938" s="26">
        <v>0</v>
      </c>
      <c r="AI938" s="26">
        <v>0</v>
      </c>
      <c r="AJ938" s="26">
        <v>0</v>
      </c>
      <c r="AK938" s="26">
        <v>0</v>
      </c>
      <c r="AL938" s="26">
        <v>0</v>
      </c>
      <c r="AM938" s="26">
        <v>0</v>
      </c>
      <c r="AN938" s="26">
        <v>0</v>
      </c>
      <c r="AO938" s="26">
        <v>0</v>
      </c>
      <c r="AP938" s="26">
        <v>0</v>
      </c>
      <c r="AQ938" s="26">
        <v>0</v>
      </c>
      <c r="AR938" s="26">
        <v>0</v>
      </c>
      <c r="AS938" s="26">
        <v>0</v>
      </c>
      <c r="AT938" s="26">
        <v>0</v>
      </c>
      <c r="AU938" s="26">
        <v>0</v>
      </c>
      <c r="AV938" s="26">
        <v>0</v>
      </c>
      <c r="AW938" s="26">
        <v>0</v>
      </c>
      <c r="AX938" s="26">
        <v>0</v>
      </c>
      <c r="AY938" s="26">
        <v>0</v>
      </c>
      <c r="AZ938" s="26">
        <v>0</v>
      </c>
      <c r="BA938" s="26">
        <v>0</v>
      </c>
      <c r="BB938" s="26">
        <v>0</v>
      </c>
      <c r="BC938" s="26">
        <v>0</v>
      </c>
      <c r="BD938" s="26">
        <v>0</v>
      </c>
      <c r="BE938" s="26">
        <v>0</v>
      </c>
      <c r="BF938" s="26">
        <v>0</v>
      </c>
      <c r="BG938" s="26">
        <v>0</v>
      </c>
      <c r="BH938" s="26">
        <v>0</v>
      </c>
      <c r="BI938" s="26">
        <v>0</v>
      </c>
      <c r="BJ938" s="26">
        <v>0</v>
      </c>
      <c r="BK938" s="26">
        <v>0</v>
      </c>
      <c r="BL938" s="26">
        <v>0</v>
      </c>
      <c r="BM938" s="26">
        <v>0</v>
      </c>
      <c r="BN938" s="26">
        <v>0</v>
      </c>
      <c r="BO938" s="26">
        <v>0</v>
      </c>
      <c r="BP938" s="26">
        <v>0</v>
      </c>
      <c r="BQ938" s="26"/>
      <c r="BR938" s="26"/>
      <c r="BS938" s="26"/>
      <c r="BT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</row>
    <row r="939" spans="1:85" hidden="1" outlineLevel="3" x14ac:dyDescent="0.25">
      <c r="A939" s="105" t="s">
        <v>1760</v>
      </c>
      <c r="B939" s="105">
        <f t="shared" si="216"/>
        <v>6</v>
      </c>
      <c r="C939" s="105" t="s">
        <v>1534</v>
      </c>
      <c r="D939" s="105" t="s">
        <v>1535</v>
      </c>
      <c r="E939" s="26">
        <f t="shared" si="212"/>
        <v>0</v>
      </c>
      <c r="F939" s="26">
        <f t="shared" si="213"/>
        <v>125210142</v>
      </c>
      <c r="G939" s="26">
        <f t="shared" si="214"/>
        <v>0</v>
      </c>
      <c r="H939" s="26">
        <f t="shared" si="215"/>
        <v>3968054</v>
      </c>
      <c r="I939" s="26">
        <f t="shared" si="209"/>
        <v>3968054</v>
      </c>
      <c r="J939" s="26">
        <f t="shared" si="210"/>
        <v>2450000</v>
      </c>
      <c r="K939" s="26">
        <f t="shared" si="211"/>
        <v>0</v>
      </c>
      <c r="L939" s="146">
        <f t="shared" si="208"/>
        <v>-1</v>
      </c>
      <c r="M939" s="26">
        <v>0</v>
      </c>
      <c r="N939" s="26">
        <v>0</v>
      </c>
      <c r="O939" s="26">
        <v>0</v>
      </c>
      <c r="P939" s="26">
        <v>0</v>
      </c>
      <c r="Q939" s="26">
        <v>0</v>
      </c>
      <c r="R939" s="26">
        <v>0</v>
      </c>
      <c r="S939" s="26">
        <v>0</v>
      </c>
      <c r="T939" s="26">
        <v>0</v>
      </c>
      <c r="U939" s="26">
        <v>0</v>
      </c>
      <c r="V939" s="26">
        <v>0</v>
      </c>
      <c r="W939" s="26">
        <v>0</v>
      </c>
      <c r="X939" s="26">
        <v>0</v>
      </c>
      <c r="Y939" s="26">
        <v>0</v>
      </c>
      <c r="Z939" s="26">
        <v>0</v>
      </c>
      <c r="AA939" s="26">
        <v>0</v>
      </c>
      <c r="AB939" s="26">
        <v>0</v>
      </c>
      <c r="AC939" s="26">
        <v>0</v>
      </c>
      <c r="AD939" s="26">
        <v>0</v>
      </c>
      <c r="AE939" s="26">
        <v>0</v>
      </c>
      <c r="AF939" s="26">
        <v>0</v>
      </c>
      <c r="AG939" s="26">
        <v>0</v>
      </c>
      <c r="AH939" s="26">
        <v>0</v>
      </c>
      <c r="AI939" s="26">
        <v>0</v>
      </c>
      <c r="AJ939" s="26">
        <v>125210142</v>
      </c>
      <c r="AK939" s="26">
        <v>0</v>
      </c>
      <c r="AL939" s="26">
        <v>0</v>
      </c>
      <c r="AM939" s="26">
        <v>0</v>
      </c>
      <c r="AN939" s="26">
        <v>0</v>
      </c>
      <c r="AO939" s="26">
        <v>0</v>
      </c>
      <c r="AP939" s="26">
        <v>0</v>
      </c>
      <c r="AQ939" s="26">
        <v>0</v>
      </c>
      <c r="AR939" s="26">
        <v>0</v>
      </c>
      <c r="AS939" s="26">
        <v>0</v>
      </c>
      <c r="AT939" s="26">
        <v>0</v>
      </c>
      <c r="AU939" s="26">
        <v>0</v>
      </c>
      <c r="AV939" s="26">
        <v>0</v>
      </c>
      <c r="AW939" s="26">
        <v>0</v>
      </c>
      <c r="AX939" s="26">
        <v>0</v>
      </c>
      <c r="AY939" s="26">
        <v>3968054</v>
      </c>
      <c r="AZ939" s="26">
        <v>0</v>
      </c>
      <c r="BA939" s="26">
        <v>0</v>
      </c>
      <c r="BB939" s="26">
        <v>0</v>
      </c>
      <c r="BC939" s="26">
        <v>0</v>
      </c>
      <c r="BD939" s="26">
        <v>0</v>
      </c>
      <c r="BE939" s="26">
        <v>0</v>
      </c>
      <c r="BF939" s="26">
        <v>0</v>
      </c>
      <c r="BG939" s="26">
        <v>0</v>
      </c>
      <c r="BH939" s="26">
        <v>0</v>
      </c>
      <c r="BI939" s="26">
        <v>0</v>
      </c>
      <c r="BJ939" s="26">
        <v>0</v>
      </c>
      <c r="BK939" s="26">
        <v>2450000</v>
      </c>
      <c r="BL939" s="26">
        <v>0</v>
      </c>
      <c r="BM939" s="26">
        <v>0</v>
      </c>
      <c r="BN939" s="26">
        <v>0</v>
      </c>
      <c r="BO939" s="26">
        <v>0</v>
      </c>
      <c r="BP939" s="26">
        <v>0</v>
      </c>
      <c r="BQ939" s="26"/>
      <c r="BR939" s="26"/>
      <c r="BS939" s="26"/>
      <c r="BT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</row>
    <row r="940" spans="1:85" hidden="1" outlineLevel="3" x14ac:dyDescent="0.25">
      <c r="A940" s="105" t="s">
        <v>1760</v>
      </c>
      <c r="B940" s="105">
        <f t="shared" si="216"/>
        <v>6</v>
      </c>
      <c r="C940" s="105" t="s">
        <v>1912</v>
      </c>
      <c r="D940" s="105" t="s">
        <v>1913</v>
      </c>
      <c r="E940" s="26">
        <f t="shared" si="212"/>
        <v>0</v>
      </c>
      <c r="F940" s="26">
        <f t="shared" si="213"/>
        <v>0</v>
      </c>
      <c r="G940" s="26">
        <f t="shared" si="214"/>
        <v>0</v>
      </c>
      <c r="H940" s="26">
        <f t="shared" si="215"/>
        <v>2126584</v>
      </c>
      <c r="I940" s="26">
        <f t="shared" si="209"/>
        <v>2126584</v>
      </c>
      <c r="J940" s="26">
        <f t="shared" si="210"/>
        <v>0</v>
      </c>
      <c r="K940" s="26">
        <f t="shared" si="211"/>
        <v>0</v>
      </c>
      <c r="L940" s="146">
        <f t="shared" si="208"/>
        <v>-1</v>
      </c>
      <c r="M940" s="26">
        <v>0</v>
      </c>
      <c r="N940" s="26">
        <v>0</v>
      </c>
      <c r="O940" s="26">
        <v>0</v>
      </c>
      <c r="P940" s="26">
        <v>0</v>
      </c>
      <c r="Q940" s="26">
        <v>0</v>
      </c>
      <c r="R940" s="26">
        <v>0</v>
      </c>
      <c r="S940" s="26">
        <v>0</v>
      </c>
      <c r="T940" s="26">
        <v>0</v>
      </c>
      <c r="U940" s="26">
        <v>0</v>
      </c>
      <c r="V940" s="26">
        <v>0</v>
      </c>
      <c r="W940" s="26">
        <v>0</v>
      </c>
      <c r="X940" s="26">
        <v>0</v>
      </c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>
        <v>0</v>
      </c>
      <c r="AX940" s="26">
        <v>0</v>
      </c>
      <c r="AY940" s="26">
        <v>2126584</v>
      </c>
      <c r="AZ940" s="26">
        <v>0</v>
      </c>
      <c r="BA940" s="26">
        <v>0</v>
      </c>
      <c r="BB940" s="26">
        <v>0</v>
      </c>
      <c r="BC940" s="26">
        <v>0</v>
      </c>
      <c r="BD940" s="26">
        <v>0</v>
      </c>
      <c r="BE940" s="26">
        <v>0</v>
      </c>
      <c r="BF940" s="26">
        <v>0</v>
      </c>
      <c r="BG940" s="26">
        <v>0</v>
      </c>
      <c r="BH940" s="26">
        <v>0</v>
      </c>
      <c r="BI940" s="26">
        <v>0</v>
      </c>
      <c r="BJ940" s="26">
        <v>0</v>
      </c>
      <c r="BK940" s="26">
        <v>0</v>
      </c>
      <c r="BL940" s="26">
        <v>0</v>
      </c>
      <c r="BM940" s="26">
        <v>0</v>
      </c>
      <c r="BN940" s="26">
        <v>0</v>
      </c>
      <c r="BO940" s="26">
        <v>0</v>
      </c>
      <c r="BP940" s="26">
        <v>0</v>
      </c>
      <c r="BQ940" s="26"/>
      <c r="BR940" s="26"/>
      <c r="BS940" s="26"/>
      <c r="BT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</row>
    <row r="941" spans="1:85" hidden="1" outlineLevel="3" x14ac:dyDescent="0.25">
      <c r="A941" s="105" t="s">
        <v>1760</v>
      </c>
      <c r="B941" s="105">
        <f t="shared" si="216"/>
        <v>6</v>
      </c>
      <c r="C941" s="105" t="s">
        <v>1536</v>
      </c>
      <c r="D941" s="105" t="s">
        <v>1537</v>
      </c>
      <c r="E941" s="26">
        <f t="shared" si="212"/>
        <v>32472829</v>
      </c>
      <c r="F941" s="26">
        <f t="shared" si="213"/>
        <v>5227022</v>
      </c>
      <c r="G941" s="26">
        <f t="shared" si="214"/>
        <v>1543385</v>
      </c>
      <c r="H941" s="26">
        <f t="shared" si="215"/>
        <v>2583133</v>
      </c>
      <c r="I941" s="26">
        <f t="shared" si="209"/>
        <v>2522185</v>
      </c>
      <c r="J941" s="26">
        <f t="shared" si="210"/>
        <v>2513410</v>
      </c>
      <c r="K941" s="26">
        <f t="shared" si="211"/>
        <v>0</v>
      </c>
      <c r="L941" s="146">
        <f t="shared" si="208"/>
        <v>-1</v>
      </c>
      <c r="M941" s="26">
        <v>268800</v>
      </c>
      <c r="N941" s="26">
        <v>83000</v>
      </c>
      <c r="O941" s="26">
        <v>90000</v>
      </c>
      <c r="P941" s="26">
        <v>0</v>
      </c>
      <c r="Q941" s="26">
        <v>165000</v>
      </c>
      <c r="R941" s="26">
        <v>0</v>
      </c>
      <c r="S941" s="26">
        <v>30000</v>
      </c>
      <c r="T941" s="26">
        <v>0</v>
      </c>
      <c r="U941" s="26">
        <v>558382</v>
      </c>
      <c r="V941" s="26">
        <v>640722</v>
      </c>
      <c r="W941" s="26">
        <v>388785</v>
      </c>
      <c r="X941" s="26">
        <v>30248140</v>
      </c>
      <c r="Y941" s="26">
        <v>371562</v>
      </c>
      <c r="Z941" s="26">
        <v>260600</v>
      </c>
      <c r="AA941" s="26">
        <v>545528</v>
      </c>
      <c r="AB941" s="26">
        <v>524055</v>
      </c>
      <c r="AC941" s="26">
        <v>434055</v>
      </c>
      <c r="AD941" s="26">
        <v>991727</v>
      </c>
      <c r="AE941" s="26">
        <v>224055</v>
      </c>
      <c r="AF941" s="26">
        <v>224055</v>
      </c>
      <c r="AG941" s="26">
        <v>284055</v>
      </c>
      <c r="AH941" s="26">
        <v>234055</v>
      </c>
      <c r="AI941" s="26">
        <v>899220</v>
      </c>
      <c r="AJ941" s="26">
        <v>234055</v>
      </c>
      <c r="AK941" s="26">
        <v>219055</v>
      </c>
      <c r="AL941" s="26">
        <v>219055</v>
      </c>
      <c r="AM941" s="26">
        <v>214055</v>
      </c>
      <c r="AN941" s="26">
        <v>214055</v>
      </c>
      <c r="AO941" s="26">
        <v>214055</v>
      </c>
      <c r="AP941" s="26">
        <v>214055</v>
      </c>
      <c r="AQ941" s="26">
        <v>214055</v>
      </c>
      <c r="AR941" s="26">
        <v>0</v>
      </c>
      <c r="AS941" s="26">
        <v>0</v>
      </c>
      <c r="AT941" s="26">
        <v>35000</v>
      </c>
      <c r="AU941" s="26">
        <v>0</v>
      </c>
      <c r="AV941" s="26">
        <v>0</v>
      </c>
      <c r="AW941" s="26">
        <v>0</v>
      </c>
      <c r="AX941" s="26">
        <v>2522185</v>
      </c>
      <c r="AY941" s="26">
        <v>0</v>
      </c>
      <c r="AZ941" s="26">
        <v>0</v>
      </c>
      <c r="BA941" s="26">
        <v>0</v>
      </c>
      <c r="BB941" s="26">
        <v>0</v>
      </c>
      <c r="BC941" s="26">
        <v>0</v>
      </c>
      <c r="BD941" s="26">
        <v>0</v>
      </c>
      <c r="BE941" s="26">
        <v>0</v>
      </c>
      <c r="BF941" s="26">
        <v>9457</v>
      </c>
      <c r="BG941" s="26">
        <v>51491</v>
      </c>
      <c r="BH941" s="26">
        <v>0</v>
      </c>
      <c r="BI941" s="26">
        <v>250000</v>
      </c>
      <c r="BJ941" s="26">
        <v>136850</v>
      </c>
      <c r="BK941" s="26">
        <v>0</v>
      </c>
      <c r="BL941" s="26">
        <v>0</v>
      </c>
      <c r="BM941" s="26">
        <v>0</v>
      </c>
      <c r="BN941" s="26">
        <v>0</v>
      </c>
      <c r="BO941" s="26">
        <v>0</v>
      </c>
      <c r="BP941" s="26">
        <v>2126560</v>
      </c>
      <c r="BQ941" s="26"/>
      <c r="BR941" s="26"/>
      <c r="BS941" s="26"/>
      <c r="BT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</row>
    <row r="942" spans="1:85" hidden="1" outlineLevel="3" x14ac:dyDescent="0.25">
      <c r="A942" s="105" t="s">
        <v>1760</v>
      </c>
      <c r="B942" s="105">
        <f t="shared" si="216"/>
        <v>6</v>
      </c>
      <c r="C942" s="105" t="s">
        <v>1538</v>
      </c>
      <c r="D942" s="105" t="s">
        <v>11</v>
      </c>
      <c r="E942" s="26">
        <f t="shared" si="212"/>
        <v>120603629.31</v>
      </c>
      <c r="F942" s="26">
        <f t="shared" si="213"/>
        <v>121516798</v>
      </c>
      <c r="G942" s="26">
        <f t="shared" si="214"/>
        <v>112281530</v>
      </c>
      <c r="H942" s="26">
        <f t="shared" si="215"/>
        <v>118819934</v>
      </c>
      <c r="I942" s="26">
        <f t="shared" si="209"/>
        <v>71032835</v>
      </c>
      <c r="J942" s="26">
        <f t="shared" si="210"/>
        <v>106105093</v>
      </c>
      <c r="K942" s="26">
        <f t="shared" si="211"/>
        <v>0</v>
      </c>
      <c r="L942" s="146">
        <f t="shared" si="208"/>
        <v>-1</v>
      </c>
      <c r="M942" s="26">
        <v>0</v>
      </c>
      <c r="N942" s="26">
        <v>0</v>
      </c>
      <c r="O942" s="26">
        <v>0</v>
      </c>
      <c r="P942" s="26">
        <v>0</v>
      </c>
      <c r="Q942" s="26">
        <v>0</v>
      </c>
      <c r="R942" s="26">
        <v>0</v>
      </c>
      <c r="S942" s="26">
        <v>0</v>
      </c>
      <c r="T942" s="26">
        <v>7962018</v>
      </c>
      <c r="U942" s="26">
        <v>11645342</v>
      </c>
      <c r="V942" s="26">
        <v>11477279</v>
      </c>
      <c r="W942" s="26">
        <v>10705442</v>
      </c>
      <c r="X942" s="26">
        <v>78813548.310000002</v>
      </c>
      <c r="Y942" s="26">
        <v>6708345</v>
      </c>
      <c r="Z942" s="26">
        <v>12604340</v>
      </c>
      <c r="AA942" s="26">
        <v>8952299</v>
      </c>
      <c r="AB942" s="26">
        <v>7413343</v>
      </c>
      <c r="AC942" s="26">
        <v>10623311</v>
      </c>
      <c r="AD942" s="26">
        <v>13434799</v>
      </c>
      <c r="AE942" s="26">
        <v>10448286</v>
      </c>
      <c r="AF942" s="26">
        <v>7508213</v>
      </c>
      <c r="AG942" s="26">
        <v>11206680</v>
      </c>
      <c r="AH942" s="26">
        <v>9579291</v>
      </c>
      <c r="AI942" s="26">
        <v>9789854</v>
      </c>
      <c r="AJ942" s="26">
        <v>13248037</v>
      </c>
      <c r="AK942" s="26">
        <v>3925399</v>
      </c>
      <c r="AL942" s="26">
        <v>9892951</v>
      </c>
      <c r="AM942" s="26">
        <v>8351408</v>
      </c>
      <c r="AN942" s="26">
        <v>9835958</v>
      </c>
      <c r="AO942" s="26">
        <v>9515102</v>
      </c>
      <c r="AP942" s="26">
        <v>11018143</v>
      </c>
      <c r="AQ942" s="26">
        <v>7940614</v>
      </c>
      <c r="AR942" s="26">
        <v>11096958</v>
      </c>
      <c r="AS942" s="26">
        <v>8298839</v>
      </c>
      <c r="AT942" s="26">
        <v>9676215</v>
      </c>
      <c r="AU942" s="26">
        <v>9659151</v>
      </c>
      <c r="AV942" s="26">
        <v>13070792</v>
      </c>
      <c r="AW942" s="26">
        <v>6581026</v>
      </c>
      <c r="AX942" s="26">
        <v>10145156</v>
      </c>
      <c r="AY942" s="26">
        <v>9730161</v>
      </c>
      <c r="AZ942" s="26">
        <v>7706584</v>
      </c>
      <c r="BA942" s="26">
        <v>10643754</v>
      </c>
      <c r="BB942" s="26">
        <v>8117623</v>
      </c>
      <c r="BC942" s="26">
        <v>8667485</v>
      </c>
      <c r="BD942" s="26">
        <v>9441046</v>
      </c>
      <c r="BE942" s="26">
        <v>10650148</v>
      </c>
      <c r="BF942" s="26">
        <v>11691823</v>
      </c>
      <c r="BG942" s="26">
        <v>14485157</v>
      </c>
      <c r="BH942" s="26">
        <v>10959971</v>
      </c>
      <c r="BI942" s="26">
        <v>11779125</v>
      </c>
      <c r="BJ942" s="26">
        <v>13574752</v>
      </c>
      <c r="BK942" s="26">
        <v>12246864</v>
      </c>
      <c r="BL942" s="26">
        <v>11395856</v>
      </c>
      <c r="BM942" s="26">
        <v>13978650</v>
      </c>
      <c r="BN942" s="26">
        <v>12167775</v>
      </c>
      <c r="BO942" s="26">
        <v>16298256</v>
      </c>
      <c r="BP942" s="26">
        <v>14663815</v>
      </c>
      <c r="BQ942" s="26"/>
      <c r="BR942" s="26"/>
      <c r="BS942" s="26"/>
      <c r="BT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</row>
    <row r="943" spans="1:85" hidden="1" outlineLevel="3" x14ac:dyDescent="0.25">
      <c r="A943" s="105" t="s">
        <v>1760</v>
      </c>
      <c r="B943" s="105">
        <f t="shared" si="216"/>
        <v>6</v>
      </c>
      <c r="C943" s="105" t="s">
        <v>1539</v>
      </c>
      <c r="D943" s="111" t="s">
        <v>1540</v>
      </c>
      <c r="E943" s="83">
        <f t="shared" si="212"/>
        <v>1221612680</v>
      </c>
      <c r="F943" s="83">
        <f t="shared" si="213"/>
        <v>769106360</v>
      </c>
      <c r="G943" s="83">
        <f t="shared" si="214"/>
        <v>757810769</v>
      </c>
      <c r="H943" s="26">
        <f t="shared" si="215"/>
        <v>116303042</v>
      </c>
      <c r="I943" s="26">
        <f t="shared" si="209"/>
        <v>68270141</v>
      </c>
      <c r="J943" s="26">
        <f t="shared" si="210"/>
        <v>4658572</v>
      </c>
      <c r="K943" s="26">
        <f t="shared" si="211"/>
        <v>0</v>
      </c>
      <c r="L943" s="146">
        <f t="shared" si="208"/>
        <v>-1</v>
      </c>
      <c r="M943" s="26">
        <v>0</v>
      </c>
      <c r="N943" s="26">
        <v>0</v>
      </c>
      <c r="O943" s="26">
        <v>0</v>
      </c>
      <c r="P943" s="26">
        <v>0</v>
      </c>
      <c r="Q943" s="26">
        <v>0</v>
      </c>
      <c r="R943" s="26">
        <v>0</v>
      </c>
      <c r="S943" s="26">
        <v>0</v>
      </c>
      <c r="T943" s="26">
        <v>974756098</v>
      </c>
      <c r="U943" s="26">
        <v>0</v>
      </c>
      <c r="V943" s="26">
        <v>0</v>
      </c>
      <c r="W943" s="26">
        <v>0</v>
      </c>
      <c r="X943" s="26">
        <v>246856582</v>
      </c>
      <c r="Y943" s="26">
        <v>0</v>
      </c>
      <c r="Z943" s="26">
        <v>0</v>
      </c>
      <c r="AA943" s="26">
        <v>0</v>
      </c>
      <c r="AB943" s="26">
        <v>0</v>
      </c>
      <c r="AC943" s="26">
        <v>0</v>
      </c>
      <c r="AD943" s="26">
        <v>0</v>
      </c>
      <c r="AE943" s="26">
        <v>0</v>
      </c>
      <c r="AF943" s="26">
        <v>0</v>
      </c>
      <c r="AG943" s="26">
        <v>476935599</v>
      </c>
      <c r="AH943" s="26">
        <v>0</v>
      </c>
      <c r="AI943" s="26">
        <v>180216261</v>
      </c>
      <c r="AJ943" s="26">
        <v>111954500</v>
      </c>
      <c r="AK943" s="26">
        <v>88426511</v>
      </c>
      <c r="AL943" s="26">
        <v>85412631</v>
      </c>
      <c r="AM943" s="26">
        <v>0</v>
      </c>
      <c r="AN943" s="26">
        <v>163311276</v>
      </c>
      <c r="AO943" s="26">
        <v>90609401</v>
      </c>
      <c r="AP943" s="26">
        <v>101452614</v>
      </c>
      <c r="AQ943" s="26">
        <v>97181083</v>
      </c>
      <c r="AR943" s="26">
        <v>99594507</v>
      </c>
      <c r="AS943" s="26">
        <v>4908040</v>
      </c>
      <c r="AT943" s="26">
        <v>10072227</v>
      </c>
      <c r="AU943" s="26">
        <v>5978811</v>
      </c>
      <c r="AV943" s="26">
        <v>10863668</v>
      </c>
      <c r="AW943" s="26">
        <v>10818119</v>
      </c>
      <c r="AX943" s="26">
        <v>9955267</v>
      </c>
      <c r="AY943" s="26">
        <v>7313239</v>
      </c>
      <c r="AZ943" s="26">
        <v>10486155</v>
      </c>
      <c r="BA943" s="26">
        <v>6126994</v>
      </c>
      <c r="BB943" s="26">
        <v>5951237</v>
      </c>
      <c r="BC943" s="26">
        <v>11994742</v>
      </c>
      <c r="BD943" s="26">
        <v>5624388</v>
      </c>
      <c r="BE943" s="26">
        <v>9574892</v>
      </c>
      <c r="BF943" s="26">
        <v>6580113</v>
      </c>
      <c r="BG943" s="26">
        <v>10342481</v>
      </c>
      <c r="BH943" s="26">
        <v>21535415</v>
      </c>
      <c r="BI943" s="26">
        <v>567744</v>
      </c>
      <c r="BJ943" s="26">
        <v>540498</v>
      </c>
      <c r="BK943" s="26">
        <v>1189604</v>
      </c>
      <c r="BL943" s="26">
        <v>819795</v>
      </c>
      <c r="BM943" s="26">
        <v>583100</v>
      </c>
      <c r="BN943" s="26">
        <v>0</v>
      </c>
      <c r="BO943" s="26">
        <v>0</v>
      </c>
      <c r="BP943" s="26">
        <v>957831</v>
      </c>
      <c r="BQ943" s="26"/>
      <c r="BR943" s="26"/>
      <c r="BS943" s="26"/>
      <c r="BT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</row>
    <row r="944" spans="1:85" hidden="1" outlineLevel="3" x14ac:dyDescent="0.25">
      <c r="A944" s="105" t="s">
        <v>1760</v>
      </c>
      <c r="B944" s="105">
        <f t="shared" si="216"/>
        <v>6</v>
      </c>
      <c r="C944" s="105" t="s">
        <v>1541</v>
      </c>
      <c r="D944" s="105" t="s">
        <v>1036</v>
      </c>
      <c r="E944" s="26">
        <f t="shared" si="212"/>
        <v>189238015</v>
      </c>
      <c r="F944" s="26">
        <f t="shared" si="213"/>
        <v>107143333</v>
      </c>
      <c r="G944" s="26">
        <f t="shared" si="214"/>
        <v>29948966</v>
      </c>
      <c r="H944" s="26">
        <f t="shared" si="215"/>
        <v>52142161</v>
      </c>
      <c r="I944" s="26">
        <f t="shared" si="209"/>
        <v>26070000</v>
      </c>
      <c r="J944" s="26">
        <f t="shared" si="210"/>
        <v>52153228</v>
      </c>
      <c r="K944" s="26">
        <f t="shared" si="211"/>
        <v>0</v>
      </c>
      <c r="L944" s="146">
        <f t="shared" si="208"/>
        <v>-1</v>
      </c>
      <c r="M944" s="26">
        <v>15338000</v>
      </c>
      <c r="N944" s="26">
        <v>29164500</v>
      </c>
      <c r="O944" s="26">
        <v>19080000</v>
      </c>
      <c r="P944" s="26">
        <v>25845515</v>
      </c>
      <c r="Q944" s="26">
        <v>30680000</v>
      </c>
      <c r="R944" s="26">
        <v>12780000</v>
      </c>
      <c r="S944" s="26">
        <v>4840000</v>
      </c>
      <c r="T944" s="26">
        <v>0</v>
      </c>
      <c r="U944" s="26">
        <v>14310000</v>
      </c>
      <c r="V944" s="26">
        <v>6615000</v>
      </c>
      <c r="W944" s="26">
        <v>23970000</v>
      </c>
      <c r="X944" s="26">
        <v>6615000</v>
      </c>
      <c r="Y944" s="26">
        <v>11415000</v>
      </c>
      <c r="Z944" s="26">
        <v>21253333</v>
      </c>
      <c r="AA944" s="26">
        <v>18145000</v>
      </c>
      <c r="AB944" s="26">
        <v>7640000</v>
      </c>
      <c r="AC944" s="26">
        <v>6940000</v>
      </c>
      <c r="AD944" s="26">
        <v>6940000</v>
      </c>
      <c r="AE944" s="26">
        <v>6940000</v>
      </c>
      <c r="AF944" s="26">
        <v>13400000</v>
      </c>
      <c r="AG944" s="26">
        <v>1020000</v>
      </c>
      <c r="AH944" s="26">
        <v>650000</v>
      </c>
      <c r="AI944" s="26">
        <v>2200000</v>
      </c>
      <c r="AJ944" s="26">
        <v>10600000</v>
      </c>
      <c r="AK944" s="26">
        <v>0</v>
      </c>
      <c r="AL944" s="26">
        <v>2000000</v>
      </c>
      <c r="AM944" s="26">
        <v>0</v>
      </c>
      <c r="AN944" s="26">
        <v>0</v>
      </c>
      <c r="AO944" s="26">
        <v>14000000</v>
      </c>
      <c r="AP944" s="26">
        <v>0</v>
      </c>
      <c r="AQ944" s="26">
        <v>0</v>
      </c>
      <c r="AR944" s="26">
        <v>0</v>
      </c>
      <c r="AS944" s="26">
        <v>1860000</v>
      </c>
      <c r="AT944" s="26">
        <v>3232759</v>
      </c>
      <c r="AU944" s="26">
        <v>9778966</v>
      </c>
      <c r="AV944" s="26">
        <v>-922759</v>
      </c>
      <c r="AW944" s="26">
        <v>0</v>
      </c>
      <c r="AX944" s="26">
        <v>0</v>
      </c>
      <c r="AY944" s="26">
        <v>400000</v>
      </c>
      <c r="AZ944" s="26">
        <v>0</v>
      </c>
      <c r="BA944" s="26">
        <v>0</v>
      </c>
      <c r="BB944" s="26">
        <v>4200000</v>
      </c>
      <c r="BC944" s="26">
        <v>0</v>
      </c>
      <c r="BD944" s="26">
        <v>21470000</v>
      </c>
      <c r="BE944" s="26">
        <v>3478255</v>
      </c>
      <c r="BF944" s="26">
        <v>400000</v>
      </c>
      <c r="BG944" s="26">
        <v>4173906</v>
      </c>
      <c r="BH944" s="26">
        <v>18020000</v>
      </c>
      <c r="BI944" s="26">
        <v>13146953</v>
      </c>
      <c r="BJ944" s="26">
        <v>3091302</v>
      </c>
      <c r="BK944" s="26">
        <v>3586953</v>
      </c>
      <c r="BL944" s="26">
        <v>7065208</v>
      </c>
      <c r="BM944" s="26">
        <v>16915000</v>
      </c>
      <c r="BN944" s="83">
        <v>0</v>
      </c>
      <c r="BO944" s="26">
        <v>7652161</v>
      </c>
      <c r="BP944" s="26">
        <v>695651</v>
      </c>
      <c r="BQ944" s="26"/>
      <c r="BR944" s="26"/>
      <c r="BS944" s="26"/>
      <c r="BT944" s="26"/>
      <c r="BU944" s="205" t="s">
        <v>2093</v>
      </c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</row>
    <row r="945" spans="1:85" hidden="1" outlineLevel="3" x14ac:dyDescent="0.25">
      <c r="A945" s="105" t="s">
        <v>1760</v>
      </c>
      <c r="B945" s="105">
        <f t="shared" si="216"/>
        <v>6</v>
      </c>
      <c r="C945" s="105" t="s">
        <v>1542</v>
      </c>
      <c r="D945" s="111" t="s">
        <v>1034</v>
      </c>
      <c r="E945" s="83">
        <f t="shared" si="212"/>
        <v>10397763</v>
      </c>
      <c r="F945" s="83">
        <f t="shared" si="213"/>
        <v>91511253</v>
      </c>
      <c r="G945" s="83">
        <f t="shared" si="214"/>
        <v>175608014</v>
      </c>
      <c r="H945" s="26">
        <f t="shared" si="215"/>
        <v>284458055</v>
      </c>
      <c r="I945" s="26">
        <f t="shared" si="209"/>
        <v>170971894</v>
      </c>
      <c r="J945" s="26">
        <f t="shared" si="210"/>
        <v>233543850</v>
      </c>
      <c r="K945" s="26">
        <f t="shared" si="211"/>
        <v>0</v>
      </c>
      <c r="L945" s="146">
        <f t="shared" si="208"/>
        <v>-1</v>
      </c>
      <c r="M945" s="26">
        <v>1541542</v>
      </c>
      <c r="N945" s="26">
        <v>5434856</v>
      </c>
      <c r="O945" s="26">
        <v>2485725</v>
      </c>
      <c r="P945" s="26">
        <v>69100</v>
      </c>
      <c r="Q945" s="26">
        <v>-69100</v>
      </c>
      <c r="R945" s="26">
        <v>0</v>
      </c>
      <c r="S945" s="26">
        <v>0</v>
      </c>
      <c r="T945" s="26">
        <v>0</v>
      </c>
      <c r="U945" s="26">
        <v>0</v>
      </c>
      <c r="V945" s="26">
        <v>0</v>
      </c>
      <c r="W945" s="26">
        <v>330890</v>
      </c>
      <c r="X945" s="26">
        <v>604750</v>
      </c>
      <c r="Y945" s="26">
        <v>0</v>
      </c>
      <c r="Z945" s="26">
        <v>2682690</v>
      </c>
      <c r="AA945" s="26">
        <v>3279039</v>
      </c>
      <c r="AB945" s="26">
        <v>902582</v>
      </c>
      <c r="AC945" s="26">
        <v>11480388</v>
      </c>
      <c r="AD945" s="26">
        <v>2983600</v>
      </c>
      <c r="AE945" s="26">
        <v>3800000</v>
      </c>
      <c r="AF945" s="26">
        <v>782800</v>
      </c>
      <c r="AG945" s="26">
        <v>13283486</v>
      </c>
      <c r="AH945" s="26">
        <v>20665412</v>
      </c>
      <c r="AI945" s="26">
        <v>18731400</v>
      </c>
      <c r="AJ945" s="26">
        <v>12919856</v>
      </c>
      <c r="AK945" s="26">
        <v>15415400</v>
      </c>
      <c r="AL945" s="26">
        <v>14458589</v>
      </c>
      <c r="AM945" s="26">
        <v>6940000</v>
      </c>
      <c r="AN945" s="26">
        <v>30651900</v>
      </c>
      <c r="AO945" s="26">
        <v>12564525</v>
      </c>
      <c r="AP945" s="26">
        <v>15515558</v>
      </c>
      <c r="AQ945" s="26">
        <v>20110602</v>
      </c>
      <c r="AR945" s="26">
        <v>8135300</v>
      </c>
      <c r="AS945" s="26">
        <v>7405400</v>
      </c>
      <c r="AT945" s="26">
        <v>16664153</v>
      </c>
      <c r="AU945" s="26">
        <v>13289267</v>
      </c>
      <c r="AV945" s="26">
        <v>14457320</v>
      </c>
      <c r="AW945" s="26">
        <v>39866670</v>
      </c>
      <c r="AX945" s="26">
        <v>7802500</v>
      </c>
      <c r="AY945" s="26">
        <v>15283902</v>
      </c>
      <c r="AZ945" s="26">
        <v>8608900</v>
      </c>
      <c r="BA945" s="26">
        <v>18320700</v>
      </c>
      <c r="BB945" s="26">
        <v>26931221</v>
      </c>
      <c r="BC945" s="26">
        <v>36841501</v>
      </c>
      <c r="BD945" s="26">
        <v>17316500</v>
      </c>
      <c r="BE945" s="26">
        <v>26700000</v>
      </c>
      <c r="BF945" s="26">
        <v>23835753</v>
      </c>
      <c r="BG945" s="26">
        <v>28370251</v>
      </c>
      <c r="BH945" s="26">
        <v>34580157</v>
      </c>
      <c r="BI945" s="26">
        <v>18164396</v>
      </c>
      <c r="BJ945" s="26">
        <v>19373979</v>
      </c>
      <c r="BK945" s="26">
        <v>30577550</v>
      </c>
      <c r="BL945" s="26">
        <v>20700000</v>
      </c>
      <c r="BM945" s="26">
        <v>30405208</v>
      </c>
      <c r="BN945" s="83">
        <v>25530062</v>
      </c>
      <c r="BO945" s="26">
        <v>46345455</v>
      </c>
      <c r="BP945" s="26">
        <v>42447200</v>
      </c>
      <c r="BQ945" s="26"/>
      <c r="BR945" s="26"/>
      <c r="BS945" s="26"/>
      <c r="BT945" s="26"/>
      <c r="BU945" s="205" t="s">
        <v>2093</v>
      </c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</row>
    <row r="946" spans="1:85" hidden="1" outlineLevel="1" collapsed="1" x14ac:dyDescent="0.25">
      <c r="A946" s="101" t="s">
        <v>1753</v>
      </c>
      <c r="B946" s="101">
        <f t="shared" si="216"/>
        <v>2</v>
      </c>
      <c r="C946" s="101" t="s">
        <v>1543</v>
      </c>
      <c r="D946" s="101" t="s">
        <v>1544</v>
      </c>
      <c r="E946" s="101">
        <f t="shared" si="212"/>
        <v>0</v>
      </c>
      <c r="F946" s="101">
        <f t="shared" si="213"/>
        <v>0</v>
      </c>
      <c r="G946" s="101">
        <f t="shared" si="214"/>
        <v>0</v>
      </c>
      <c r="H946" s="102">
        <f t="shared" si="215"/>
        <v>0</v>
      </c>
      <c r="I946" s="102">
        <f t="shared" si="209"/>
        <v>0</v>
      </c>
      <c r="J946" s="102">
        <f t="shared" si="210"/>
        <v>0</v>
      </c>
      <c r="K946" s="102">
        <f t="shared" si="211"/>
        <v>0</v>
      </c>
      <c r="L946" s="146" t="e">
        <f t="shared" si="208"/>
        <v>#DIV/0!</v>
      </c>
      <c r="M946" s="102">
        <v>0</v>
      </c>
      <c r="N946" s="102">
        <v>0</v>
      </c>
      <c r="O946" s="102">
        <v>0</v>
      </c>
      <c r="P946" s="102">
        <v>0</v>
      </c>
      <c r="Q946" s="102">
        <v>0</v>
      </c>
      <c r="R946" s="102">
        <v>0</v>
      </c>
      <c r="S946" s="102">
        <v>0</v>
      </c>
      <c r="T946" s="102">
        <v>0</v>
      </c>
      <c r="U946" s="102">
        <v>0</v>
      </c>
      <c r="V946" s="102">
        <v>0</v>
      </c>
      <c r="W946" s="102">
        <v>0</v>
      </c>
      <c r="X946" s="102">
        <v>0</v>
      </c>
      <c r="Y946" s="102">
        <v>0</v>
      </c>
      <c r="Z946" s="102">
        <v>0</v>
      </c>
      <c r="AA946" s="102">
        <v>0</v>
      </c>
      <c r="AB946" s="102">
        <v>0</v>
      </c>
      <c r="AC946" s="102">
        <v>0</v>
      </c>
      <c r="AD946" s="102">
        <v>0</v>
      </c>
      <c r="AE946" s="102">
        <v>0</v>
      </c>
      <c r="AF946" s="102">
        <v>0</v>
      </c>
      <c r="AG946" s="102">
        <v>0</v>
      </c>
      <c r="AH946" s="102">
        <v>0</v>
      </c>
      <c r="AI946" s="102">
        <v>0</v>
      </c>
      <c r="AJ946" s="102">
        <v>0</v>
      </c>
      <c r="AK946" s="102">
        <v>0</v>
      </c>
      <c r="AL946" s="102">
        <v>0</v>
      </c>
      <c r="AM946" s="102">
        <v>0</v>
      </c>
      <c r="AN946" s="102">
        <v>0</v>
      </c>
      <c r="AO946" s="102">
        <v>0</v>
      </c>
      <c r="AP946" s="102">
        <v>0</v>
      </c>
      <c r="AQ946" s="102">
        <v>0</v>
      </c>
      <c r="AR946" s="102">
        <v>0</v>
      </c>
      <c r="AS946" s="102">
        <v>0</v>
      </c>
      <c r="AT946" s="102">
        <v>0</v>
      </c>
      <c r="AU946" s="102">
        <v>0</v>
      </c>
      <c r="AV946" s="102">
        <v>0</v>
      </c>
      <c r="AW946" s="102">
        <v>0</v>
      </c>
      <c r="AX946" s="102">
        <v>0</v>
      </c>
      <c r="AY946" s="102">
        <v>0</v>
      </c>
      <c r="AZ946" s="102">
        <v>0</v>
      </c>
      <c r="BA946" s="102">
        <v>0</v>
      </c>
      <c r="BB946" s="102">
        <v>0</v>
      </c>
      <c r="BC946" s="102">
        <v>0</v>
      </c>
      <c r="BD946" s="102">
        <v>0</v>
      </c>
      <c r="BE946" s="102">
        <v>0</v>
      </c>
      <c r="BF946" s="102">
        <v>0</v>
      </c>
      <c r="BG946" s="102">
        <v>0</v>
      </c>
      <c r="BH946" s="102">
        <v>0</v>
      </c>
      <c r="BI946" s="102">
        <v>0</v>
      </c>
      <c r="BJ946" s="102">
        <v>0</v>
      </c>
      <c r="BK946" s="102">
        <v>0</v>
      </c>
      <c r="BL946" s="102">
        <v>0</v>
      </c>
      <c r="BM946" s="102">
        <v>0</v>
      </c>
      <c r="BN946" s="102">
        <v>0</v>
      </c>
      <c r="BO946" s="102">
        <v>0</v>
      </c>
      <c r="BP946" s="102">
        <v>0</v>
      </c>
      <c r="BQ946" s="102"/>
      <c r="BR946" s="102"/>
      <c r="BS946" s="102"/>
      <c r="BT946" s="102"/>
      <c r="BV946" s="143"/>
      <c r="BW946" s="143"/>
      <c r="BX946" s="143"/>
      <c r="BY946" s="143"/>
      <c r="BZ946" s="143"/>
      <c r="CA946" s="143"/>
      <c r="CB946" s="143"/>
      <c r="CC946" s="143"/>
      <c r="CD946" s="143"/>
      <c r="CE946" s="143"/>
      <c r="CF946" s="143"/>
      <c r="CG946" s="143"/>
    </row>
    <row r="947" spans="1:85" hidden="1" outlineLevel="2" collapsed="1" x14ac:dyDescent="0.25">
      <c r="A947" s="103" t="s">
        <v>1753</v>
      </c>
      <c r="B947" s="103">
        <f t="shared" si="216"/>
        <v>4</v>
      </c>
      <c r="C947" s="103" t="s">
        <v>1545</v>
      </c>
      <c r="D947" s="103" t="s">
        <v>101</v>
      </c>
      <c r="E947" s="103">
        <f t="shared" si="212"/>
        <v>0</v>
      </c>
      <c r="F947" s="103">
        <f t="shared" si="213"/>
        <v>0</v>
      </c>
      <c r="G947" s="103">
        <f t="shared" si="214"/>
        <v>0</v>
      </c>
      <c r="H947" s="104">
        <f t="shared" si="215"/>
        <v>0</v>
      </c>
      <c r="I947" s="104">
        <f t="shared" si="209"/>
        <v>0</v>
      </c>
      <c r="J947" s="104">
        <f t="shared" si="210"/>
        <v>0</v>
      </c>
      <c r="K947" s="104">
        <f t="shared" si="211"/>
        <v>0</v>
      </c>
      <c r="L947" s="146" t="e">
        <f t="shared" si="208"/>
        <v>#DIV/0!</v>
      </c>
      <c r="M947" s="104">
        <v>0</v>
      </c>
      <c r="N947" s="104">
        <v>0</v>
      </c>
      <c r="O947" s="104">
        <v>0</v>
      </c>
      <c r="P947" s="104">
        <v>0</v>
      </c>
      <c r="Q947" s="104">
        <v>0</v>
      </c>
      <c r="R947" s="104">
        <v>0</v>
      </c>
      <c r="S947" s="104">
        <v>0</v>
      </c>
      <c r="T947" s="104">
        <v>0</v>
      </c>
      <c r="U947" s="104">
        <v>0</v>
      </c>
      <c r="V947" s="104">
        <v>0</v>
      </c>
      <c r="W947" s="104">
        <v>0</v>
      </c>
      <c r="X947" s="104">
        <v>0</v>
      </c>
      <c r="Y947" s="104">
        <v>0</v>
      </c>
      <c r="Z947" s="104">
        <v>0</v>
      </c>
      <c r="AA947" s="104">
        <v>0</v>
      </c>
      <c r="AB947" s="104">
        <v>0</v>
      </c>
      <c r="AC947" s="104">
        <v>0</v>
      </c>
      <c r="AD947" s="104">
        <v>0</v>
      </c>
      <c r="AE947" s="104">
        <v>0</v>
      </c>
      <c r="AF947" s="104">
        <v>0</v>
      </c>
      <c r="AG947" s="104">
        <v>0</v>
      </c>
      <c r="AH947" s="104">
        <v>0</v>
      </c>
      <c r="AI947" s="104">
        <v>0</v>
      </c>
      <c r="AJ947" s="104">
        <v>0</v>
      </c>
      <c r="AK947" s="104">
        <v>0</v>
      </c>
      <c r="AL947" s="104">
        <v>0</v>
      </c>
      <c r="AM947" s="104">
        <v>0</v>
      </c>
      <c r="AN947" s="104">
        <v>0</v>
      </c>
      <c r="AO947" s="104">
        <v>0</v>
      </c>
      <c r="AP947" s="104">
        <v>0</v>
      </c>
      <c r="AQ947" s="104">
        <v>0</v>
      </c>
      <c r="AR947" s="104">
        <v>0</v>
      </c>
      <c r="AS947" s="104">
        <v>0</v>
      </c>
      <c r="AT947" s="104">
        <v>0</v>
      </c>
      <c r="AU947" s="104">
        <v>0</v>
      </c>
      <c r="AV947" s="104">
        <v>0</v>
      </c>
      <c r="AW947" s="104">
        <v>0</v>
      </c>
      <c r="AX947" s="104">
        <v>0</v>
      </c>
      <c r="AY947" s="104">
        <v>0</v>
      </c>
      <c r="AZ947" s="104">
        <v>0</v>
      </c>
      <c r="BA947" s="104">
        <v>0</v>
      </c>
      <c r="BB947" s="104">
        <v>0</v>
      </c>
      <c r="BC947" s="104">
        <v>0</v>
      </c>
      <c r="BD947" s="104">
        <v>0</v>
      </c>
      <c r="BE947" s="104">
        <v>0</v>
      </c>
      <c r="BF947" s="104">
        <v>0</v>
      </c>
      <c r="BG947" s="104">
        <v>0</v>
      </c>
      <c r="BH947" s="104">
        <v>0</v>
      </c>
      <c r="BI947" s="104">
        <v>0</v>
      </c>
      <c r="BJ947" s="104">
        <v>0</v>
      </c>
      <c r="BK947" s="104">
        <v>0</v>
      </c>
      <c r="BL947" s="104">
        <v>0</v>
      </c>
      <c r="BM947" s="104">
        <v>0</v>
      </c>
      <c r="BN947" s="104">
        <v>0</v>
      </c>
      <c r="BO947" s="104">
        <v>0</v>
      </c>
      <c r="BP947" s="104">
        <v>0</v>
      </c>
      <c r="BQ947" s="104"/>
      <c r="BR947" s="104"/>
      <c r="BS947" s="104"/>
      <c r="BT947" s="104"/>
      <c r="BV947" s="144"/>
      <c r="BW947" s="144"/>
      <c r="BX947" s="144"/>
      <c r="BY947" s="144"/>
      <c r="BZ947" s="144"/>
      <c r="CA947" s="144"/>
      <c r="CB947" s="144"/>
      <c r="CC947" s="144"/>
      <c r="CD947" s="144"/>
      <c r="CE947" s="144"/>
      <c r="CF947" s="144"/>
      <c r="CG947" s="144"/>
    </row>
    <row r="948" spans="1:85" hidden="1" outlineLevel="2" x14ac:dyDescent="0.25">
      <c r="A948" s="105" t="s">
        <v>1753</v>
      </c>
      <c r="B948" s="105">
        <f t="shared" si="216"/>
        <v>6</v>
      </c>
      <c r="C948" s="105" t="s">
        <v>1546</v>
      </c>
      <c r="D948" s="105" t="s">
        <v>1547</v>
      </c>
      <c r="E948" s="105">
        <f t="shared" si="212"/>
        <v>0</v>
      </c>
      <c r="F948" s="105">
        <f t="shared" si="213"/>
        <v>0</v>
      </c>
      <c r="G948" s="105">
        <f t="shared" si="214"/>
        <v>0</v>
      </c>
      <c r="H948" s="26">
        <f t="shared" si="215"/>
        <v>0</v>
      </c>
      <c r="I948" s="26">
        <f t="shared" si="209"/>
        <v>0</v>
      </c>
      <c r="J948" s="26">
        <f t="shared" si="210"/>
        <v>0</v>
      </c>
      <c r="K948" s="26">
        <f t="shared" si="211"/>
        <v>0</v>
      </c>
      <c r="L948" s="146" t="e">
        <f t="shared" si="208"/>
        <v>#DIV/0!</v>
      </c>
      <c r="M948" s="26">
        <v>0</v>
      </c>
      <c r="N948" s="26">
        <v>0</v>
      </c>
      <c r="O948" s="26">
        <v>0</v>
      </c>
      <c r="P948" s="26">
        <v>0</v>
      </c>
      <c r="Q948" s="26">
        <v>0</v>
      </c>
      <c r="R948" s="26">
        <v>0</v>
      </c>
      <c r="S948" s="26">
        <v>0</v>
      </c>
      <c r="T948" s="26">
        <v>0</v>
      </c>
      <c r="U948" s="26">
        <v>0</v>
      </c>
      <c r="V948" s="26">
        <v>0</v>
      </c>
      <c r="W948" s="26">
        <v>0</v>
      </c>
      <c r="X948" s="26">
        <v>0</v>
      </c>
      <c r="Y948" s="26">
        <v>0</v>
      </c>
      <c r="Z948" s="26">
        <v>0</v>
      </c>
      <c r="AA948" s="26">
        <v>0</v>
      </c>
      <c r="AB948" s="26">
        <v>0</v>
      </c>
      <c r="AC948" s="26">
        <v>0</v>
      </c>
      <c r="AD948" s="26">
        <v>0</v>
      </c>
      <c r="AE948" s="26">
        <v>0</v>
      </c>
      <c r="AF948" s="26">
        <v>0</v>
      </c>
      <c r="AG948" s="26">
        <v>0</v>
      </c>
      <c r="AH948" s="26">
        <v>0</v>
      </c>
      <c r="AI948" s="26">
        <v>0</v>
      </c>
      <c r="AJ948" s="26">
        <v>0</v>
      </c>
      <c r="AK948" s="26">
        <v>0</v>
      </c>
      <c r="AL948" s="26">
        <v>0</v>
      </c>
      <c r="AM948" s="26">
        <v>0</v>
      </c>
      <c r="AN948" s="26">
        <v>0</v>
      </c>
      <c r="AO948" s="26">
        <v>0</v>
      </c>
      <c r="AP948" s="26">
        <v>0</v>
      </c>
      <c r="AQ948" s="26">
        <v>0</v>
      </c>
      <c r="AR948" s="26">
        <v>0</v>
      </c>
      <c r="AS948" s="26">
        <v>0</v>
      </c>
      <c r="AT948" s="26">
        <v>0</v>
      </c>
      <c r="AU948" s="26">
        <v>0</v>
      </c>
      <c r="AV948" s="26">
        <v>0</v>
      </c>
      <c r="AW948" s="26">
        <v>0</v>
      </c>
      <c r="AX948" s="26">
        <v>0</v>
      </c>
      <c r="AY948" s="26">
        <v>0</v>
      </c>
      <c r="AZ948" s="26">
        <v>0</v>
      </c>
      <c r="BA948" s="26">
        <v>0</v>
      </c>
      <c r="BB948" s="26">
        <v>0</v>
      </c>
      <c r="BC948" s="26">
        <v>0</v>
      </c>
      <c r="BD948" s="26">
        <v>0</v>
      </c>
      <c r="BE948" s="26">
        <v>0</v>
      </c>
      <c r="BF948" s="26">
        <v>0</v>
      </c>
      <c r="BG948" s="26">
        <v>0</v>
      </c>
      <c r="BH948" s="26">
        <v>0</v>
      </c>
      <c r="BI948" s="26">
        <v>0</v>
      </c>
      <c r="BJ948" s="26">
        <v>0</v>
      </c>
      <c r="BK948" s="26">
        <v>0</v>
      </c>
      <c r="BL948" s="26">
        <v>0</v>
      </c>
      <c r="BM948" s="26">
        <v>0</v>
      </c>
      <c r="BN948" s="26">
        <v>0</v>
      </c>
      <c r="BO948" s="26">
        <v>0</v>
      </c>
      <c r="BP948" s="26">
        <v>0</v>
      </c>
      <c r="BQ948" s="26"/>
      <c r="BR948" s="26"/>
      <c r="BS948" s="26"/>
      <c r="BT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</row>
    <row r="949" spans="1:85" hidden="1" outlineLevel="2" x14ac:dyDescent="0.25">
      <c r="A949" s="105" t="s">
        <v>1753</v>
      </c>
      <c r="B949" s="105">
        <f t="shared" si="216"/>
        <v>6</v>
      </c>
      <c r="C949" s="105" t="s">
        <v>1548</v>
      </c>
      <c r="D949" s="105" t="s">
        <v>222</v>
      </c>
      <c r="E949" s="105">
        <f t="shared" si="212"/>
        <v>0</v>
      </c>
      <c r="F949" s="105">
        <f t="shared" si="213"/>
        <v>0</v>
      </c>
      <c r="G949" s="105">
        <f t="shared" si="214"/>
        <v>0</v>
      </c>
      <c r="H949" s="26">
        <f t="shared" si="215"/>
        <v>0</v>
      </c>
      <c r="I949" s="26">
        <f t="shared" si="209"/>
        <v>0</v>
      </c>
      <c r="J949" s="26">
        <f t="shared" si="210"/>
        <v>0</v>
      </c>
      <c r="K949" s="26">
        <f t="shared" si="211"/>
        <v>0</v>
      </c>
      <c r="L949" s="146" t="e">
        <f t="shared" si="208"/>
        <v>#DIV/0!</v>
      </c>
      <c r="M949" s="26">
        <v>0</v>
      </c>
      <c r="N949" s="26">
        <v>0</v>
      </c>
      <c r="O949" s="26">
        <v>0</v>
      </c>
      <c r="P949" s="26">
        <v>0</v>
      </c>
      <c r="Q949" s="26">
        <v>0</v>
      </c>
      <c r="R949" s="26">
        <v>0</v>
      </c>
      <c r="S949" s="26">
        <v>0</v>
      </c>
      <c r="T949" s="26">
        <v>0</v>
      </c>
      <c r="U949" s="26">
        <v>0</v>
      </c>
      <c r="V949" s="26">
        <v>0</v>
      </c>
      <c r="W949" s="26">
        <v>0</v>
      </c>
      <c r="X949" s="26">
        <v>0</v>
      </c>
      <c r="Y949" s="26">
        <v>0</v>
      </c>
      <c r="Z949" s="26">
        <v>0</v>
      </c>
      <c r="AA949" s="26">
        <v>0</v>
      </c>
      <c r="AB949" s="26">
        <v>0</v>
      </c>
      <c r="AC949" s="26">
        <v>0</v>
      </c>
      <c r="AD949" s="26">
        <v>0</v>
      </c>
      <c r="AE949" s="26">
        <v>0</v>
      </c>
      <c r="AF949" s="26">
        <v>0</v>
      </c>
      <c r="AG949" s="26">
        <v>0</v>
      </c>
      <c r="AH949" s="26">
        <v>0</v>
      </c>
      <c r="AI949" s="26">
        <v>0</v>
      </c>
      <c r="AJ949" s="26">
        <v>0</v>
      </c>
      <c r="AK949" s="26">
        <v>0</v>
      </c>
      <c r="AL949" s="26">
        <v>0</v>
      </c>
      <c r="AM949" s="26">
        <v>0</v>
      </c>
      <c r="AN949" s="26">
        <v>0</v>
      </c>
      <c r="AO949" s="26">
        <v>0</v>
      </c>
      <c r="AP949" s="26">
        <v>0</v>
      </c>
      <c r="AQ949" s="26">
        <v>0</v>
      </c>
      <c r="AR949" s="26">
        <v>0</v>
      </c>
      <c r="AS949" s="26">
        <v>0</v>
      </c>
      <c r="AT949" s="26">
        <v>0</v>
      </c>
      <c r="AU949" s="26">
        <v>0</v>
      </c>
      <c r="AV949" s="26">
        <v>0</v>
      </c>
      <c r="AW949" s="26">
        <v>0</v>
      </c>
      <c r="AX949" s="26">
        <v>0</v>
      </c>
      <c r="AY949" s="26">
        <v>0</v>
      </c>
      <c r="AZ949" s="26">
        <v>0</v>
      </c>
      <c r="BA949" s="26">
        <v>0</v>
      </c>
      <c r="BB949" s="26">
        <v>0</v>
      </c>
      <c r="BC949" s="26">
        <v>0</v>
      </c>
      <c r="BD949" s="26">
        <v>0</v>
      </c>
      <c r="BE949" s="26">
        <v>0</v>
      </c>
      <c r="BF949" s="26">
        <v>0</v>
      </c>
      <c r="BG949" s="26">
        <v>0</v>
      </c>
      <c r="BH949" s="26">
        <v>0</v>
      </c>
      <c r="BI949" s="26">
        <v>0</v>
      </c>
      <c r="BJ949" s="26">
        <v>0</v>
      </c>
      <c r="BK949" s="26">
        <v>0</v>
      </c>
      <c r="BL949" s="26">
        <v>0</v>
      </c>
      <c r="BM949" s="26">
        <v>0</v>
      </c>
      <c r="BN949" s="26">
        <v>0</v>
      </c>
      <c r="BO949" s="26">
        <v>0</v>
      </c>
      <c r="BP949" s="26">
        <v>0</v>
      </c>
      <c r="BQ949" s="26"/>
      <c r="BR949" s="26"/>
      <c r="BS949" s="26"/>
      <c r="BT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</row>
    <row r="950" spans="1:85" hidden="1" outlineLevel="1" collapsed="1" x14ac:dyDescent="0.25">
      <c r="A950" s="101" t="s">
        <v>1753</v>
      </c>
      <c r="B950" s="101">
        <f t="shared" si="216"/>
        <v>2</v>
      </c>
      <c r="C950" s="101" t="s">
        <v>1549</v>
      </c>
      <c r="D950" s="101" t="s">
        <v>1550</v>
      </c>
      <c r="E950" s="101">
        <f t="shared" si="212"/>
        <v>0</v>
      </c>
      <c r="F950" s="101">
        <f t="shared" si="213"/>
        <v>0</v>
      </c>
      <c r="G950" s="101">
        <f t="shared" si="214"/>
        <v>0</v>
      </c>
      <c r="H950" s="102">
        <f t="shared" si="215"/>
        <v>0</v>
      </c>
      <c r="I950" s="102">
        <f t="shared" si="209"/>
        <v>0</v>
      </c>
      <c r="J950" s="102">
        <f t="shared" si="210"/>
        <v>0</v>
      </c>
      <c r="K950" s="102">
        <f t="shared" si="211"/>
        <v>0</v>
      </c>
      <c r="L950" s="146" t="e">
        <f t="shared" si="208"/>
        <v>#DIV/0!</v>
      </c>
      <c r="M950" s="102">
        <v>0</v>
      </c>
      <c r="N950" s="102">
        <v>0</v>
      </c>
      <c r="O950" s="102">
        <v>0</v>
      </c>
      <c r="P950" s="102">
        <v>0</v>
      </c>
      <c r="Q950" s="102">
        <v>0</v>
      </c>
      <c r="R950" s="102">
        <v>0</v>
      </c>
      <c r="S950" s="102">
        <v>0</v>
      </c>
      <c r="T950" s="102">
        <v>0</v>
      </c>
      <c r="U950" s="102">
        <v>0</v>
      </c>
      <c r="V950" s="102">
        <v>0</v>
      </c>
      <c r="W950" s="102">
        <v>0</v>
      </c>
      <c r="X950" s="102">
        <v>0</v>
      </c>
      <c r="Y950" s="102">
        <v>0</v>
      </c>
      <c r="Z950" s="102">
        <v>0</v>
      </c>
      <c r="AA950" s="102">
        <v>0</v>
      </c>
      <c r="AB950" s="102">
        <v>0</v>
      </c>
      <c r="AC950" s="102">
        <v>0</v>
      </c>
      <c r="AD950" s="102">
        <v>0</v>
      </c>
      <c r="AE950" s="102">
        <v>0</v>
      </c>
      <c r="AF950" s="102">
        <v>0</v>
      </c>
      <c r="AG950" s="102">
        <v>0</v>
      </c>
      <c r="AH950" s="102">
        <v>0</v>
      </c>
      <c r="AI950" s="102">
        <v>0</v>
      </c>
      <c r="AJ950" s="102">
        <v>0</v>
      </c>
      <c r="AK950" s="102">
        <v>0</v>
      </c>
      <c r="AL950" s="102">
        <v>0</v>
      </c>
      <c r="AM950" s="102">
        <v>0</v>
      </c>
      <c r="AN950" s="102">
        <v>0</v>
      </c>
      <c r="AO950" s="102">
        <v>0</v>
      </c>
      <c r="AP950" s="102">
        <v>0</v>
      </c>
      <c r="AQ950" s="102">
        <v>0</v>
      </c>
      <c r="AR950" s="102">
        <v>0</v>
      </c>
      <c r="AS950" s="102">
        <v>0</v>
      </c>
      <c r="AT950" s="102">
        <v>0</v>
      </c>
      <c r="AU950" s="102">
        <v>0</v>
      </c>
      <c r="AV950" s="102">
        <v>0</v>
      </c>
      <c r="AW950" s="102">
        <v>0</v>
      </c>
      <c r="AX950" s="102">
        <v>0</v>
      </c>
      <c r="AY950" s="102">
        <v>0</v>
      </c>
      <c r="AZ950" s="102">
        <v>0</v>
      </c>
      <c r="BA950" s="102">
        <v>0</v>
      </c>
      <c r="BB950" s="102">
        <v>0</v>
      </c>
      <c r="BC950" s="102">
        <v>0</v>
      </c>
      <c r="BD950" s="102">
        <v>0</v>
      </c>
      <c r="BE950" s="102">
        <v>0</v>
      </c>
      <c r="BF950" s="102">
        <v>0</v>
      </c>
      <c r="BG950" s="102">
        <v>0</v>
      </c>
      <c r="BH950" s="102">
        <v>0</v>
      </c>
      <c r="BI950" s="102">
        <v>0</v>
      </c>
      <c r="BJ950" s="102">
        <v>0</v>
      </c>
      <c r="BK950" s="102">
        <v>0</v>
      </c>
      <c r="BL950" s="102">
        <v>0</v>
      </c>
      <c r="BM950" s="102">
        <v>0</v>
      </c>
      <c r="BN950" s="102">
        <v>0</v>
      </c>
      <c r="BO950" s="102">
        <v>0</v>
      </c>
      <c r="BP950" s="102">
        <v>0</v>
      </c>
      <c r="BQ950" s="102"/>
      <c r="BR950" s="102"/>
      <c r="BS950" s="102"/>
      <c r="BT950" s="102"/>
      <c r="BV950" s="143"/>
      <c r="BW950" s="143"/>
      <c r="BX950" s="143"/>
      <c r="BY950" s="143"/>
      <c r="BZ950" s="143"/>
      <c r="CA950" s="143"/>
      <c r="CB950" s="143"/>
      <c r="CC950" s="143"/>
      <c r="CD950" s="143"/>
      <c r="CE950" s="143"/>
      <c r="CF950" s="143"/>
      <c r="CG950" s="143"/>
    </row>
    <row r="951" spans="1:85" hidden="1" outlineLevel="2" collapsed="1" x14ac:dyDescent="0.25">
      <c r="A951" s="103" t="s">
        <v>1753</v>
      </c>
      <c r="B951" s="103">
        <f t="shared" si="216"/>
        <v>4</v>
      </c>
      <c r="C951" s="103" t="s">
        <v>1551</v>
      </c>
      <c r="D951" s="103" t="s">
        <v>101</v>
      </c>
      <c r="E951" s="103">
        <f t="shared" si="212"/>
        <v>0</v>
      </c>
      <c r="F951" s="103">
        <f t="shared" si="213"/>
        <v>0</v>
      </c>
      <c r="G951" s="103">
        <f t="shared" si="214"/>
        <v>0</v>
      </c>
      <c r="H951" s="104">
        <f t="shared" si="215"/>
        <v>0</v>
      </c>
      <c r="I951" s="104">
        <f t="shared" si="209"/>
        <v>0</v>
      </c>
      <c r="J951" s="104">
        <f t="shared" si="210"/>
        <v>0</v>
      </c>
      <c r="K951" s="104">
        <f t="shared" si="211"/>
        <v>0</v>
      </c>
      <c r="L951" s="146" t="e">
        <f t="shared" si="208"/>
        <v>#DIV/0!</v>
      </c>
      <c r="M951" s="104">
        <v>0</v>
      </c>
      <c r="N951" s="104">
        <v>0</v>
      </c>
      <c r="O951" s="104">
        <v>0</v>
      </c>
      <c r="P951" s="104">
        <v>0</v>
      </c>
      <c r="Q951" s="104">
        <v>0</v>
      </c>
      <c r="R951" s="104">
        <v>0</v>
      </c>
      <c r="S951" s="104">
        <v>0</v>
      </c>
      <c r="T951" s="104">
        <v>0</v>
      </c>
      <c r="U951" s="104">
        <v>0</v>
      </c>
      <c r="V951" s="104">
        <v>0</v>
      </c>
      <c r="W951" s="104">
        <v>0</v>
      </c>
      <c r="X951" s="104">
        <v>0</v>
      </c>
      <c r="Y951" s="104">
        <v>0</v>
      </c>
      <c r="Z951" s="104">
        <v>0</v>
      </c>
      <c r="AA951" s="104">
        <v>0</v>
      </c>
      <c r="AB951" s="104">
        <v>0</v>
      </c>
      <c r="AC951" s="104">
        <v>0</v>
      </c>
      <c r="AD951" s="104">
        <v>0</v>
      </c>
      <c r="AE951" s="104">
        <v>0</v>
      </c>
      <c r="AF951" s="104">
        <v>0</v>
      </c>
      <c r="AG951" s="104">
        <v>0</v>
      </c>
      <c r="AH951" s="104">
        <v>0</v>
      </c>
      <c r="AI951" s="104">
        <v>0</v>
      </c>
      <c r="AJ951" s="104">
        <v>0</v>
      </c>
      <c r="AK951" s="104">
        <v>0</v>
      </c>
      <c r="AL951" s="104">
        <v>0</v>
      </c>
      <c r="AM951" s="104">
        <v>0</v>
      </c>
      <c r="AN951" s="104">
        <v>0</v>
      </c>
      <c r="AO951" s="104">
        <v>0</v>
      </c>
      <c r="AP951" s="104">
        <v>0</v>
      </c>
      <c r="AQ951" s="104">
        <v>0</v>
      </c>
      <c r="AR951" s="104">
        <v>0</v>
      </c>
      <c r="AS951" s="104">
        <v>0</v>
      </c>
      <c r="AT951" s="104">
        <v>0</v>
      </c>
      <c r="AU951" s="104">
        <v>0</v>
      </c>
      <c r="AV951" s="104">
        <v>0</v>
      </c>
      <c r="AW951" s="104">
        <v>0</v>
      </c>
      <c r="AX951" s="104">
        <v>0</v>
      </c>
      <c r="AY951" s="104">
        <v>0</v>
      </c>
      <c r="AZ951" s="104">
        <v>0</v>
      </c>
      <c r="BA951" s="104">
        <v>0</v>
      </c>
      <c r="BB951" s="104">
        <v>0</v>
      </c>
      <c r="BC951" s="104">
        <v>0</v>
      </c>
      <c r="BD951" s="104">
        <v>0</v>
      </c>
      <c r="BE951" s="104">
        <v>0</v>
      </c>
      <c r="BF951" s="104">
        <v>0</v>
      </c>
      <c r="BG951" s="104">
        <v>0</v>
      </c>
      <c r="BH951" s="104">
        <v>0</v>
      </c>
      <c r="BI951" s="104">
        <v>0</v>
      </c>
      <c r="BJ951" s="104">
        <v>0</v>
      </c>
      <c r="BK951" s="104">
        <v>0</v>
      </c>
      <c r="BL951" s="104">
        <v>0</v>
      </c>
      <c r="BM951" s="104">
        <v>0</v>
      </c>
      <c r="BN951" s="104">
        <v>0</v>
      </c>
      <c r="BO951" s="104">
        <v>0</v>
      </c>
      <c r="BP951" s="104">
        <v>0</v>
      </c>
      <c r="BQ951" s="104"/>
      <c r="BR951" s="104"/>
      <c r="BS951" s="104"/>
      <c r="BT951" s="104"/>
      <c r="BV951" s="144"/>
      <c r="BW951" s="144"/>
      <c r="BX951" s="144"/>
      <c r="BY951" s="144"/>
      <c r="BZ951" s="144"/>
      <c r="CA951" s="144"/>
      <c r="CB951" s="144"/>
      <c r="CC951" s="144"/>
      <c r="CD951" s="144"/>
      <c r="CE951" s="144"/>
      <c r="CF951" s="144"/>
      <c r="CG951" s="144"/>
    </row>
    <row r="952" spans="1:85" hidden="1" outlineLevel="2" x14ac:dyDescent="0.25">
      <c r="A952" s="105" t="s">
        <v>1753</v>
      </c>
      <c r="B952" s="105">
        <f t="shared" si="216"/>
        <v>6</v>
      </c>
      <c r="C952" s="105" t="s">
        <v>1552</v>
      </c>
      <c r="D952" s="105" t="s">
        <v>1553</v>
      </c>
      <c r="E952" s="105">
        <f t="shared" si="212"/>
        <v>0</v>
      </c>
      <c r="F952" s="105">
        <f t="shared" si="213"/>
        <v>0</v>
      </c>
      <c r="G952" s="105">
        <f t="shared" si="214"/>
        <v>0</v>
      </c>
      <c r="H952" s="26">
        <f t="shared" si="215"/>
        <v>0</v>
      </c>
      <c r="I952" s="26">
        <f t="shared" si="209"/>
        <v>0</v>
      </c>
      <c r="J952" s="26">
        <f t="shared" si="210"/>
        <v>0</v>
      </c>
      <c r="K952" s="26">
        <f t="shared" si="211"/>
        <v>0</v>
      </c>
      <c r="L952" s="146" t="e">
        <f t="shared" si="208"/>
        <v>#DIV/0!</v>
      </c>
      <c r="M952" s="26">
        <v>0</v>
      </c>
      <c r="N952" s="26">
        <v>0</v>
      </c>
      <c r="O952" s="26">
        <v>0</v>
      </c>
      <c r="P952" s="26">
        <v>0</v>
      </c>
      <c r="Q952" s="26">
        <v>0</v>
      </c>
      <c r="R952" s="26">
        <v>0</v>
      </c>
      <c r="S952" s="26">
        <v>0</v>
      </c>
      <c r="T952" s="26">
        <v>0</v>
      </c>
      <c r="U952" s="26">
        <v>0</v>
      </c>
      <c r="V952" s="26">
        <v>0</v>
      </c>
      <c r="W952" s="26">
        <v>0</v>
      </c>
      <c r="X952" s="26">
        <v>0</v>
      </c>
      <c r="Y952" s="26">
        <v>0</v>
      </c>
      <c r="Z952" s="26">
        <v>0</v>
      </c>
      <c r="AA952" s="26">
        <v>0</v>
      </c>
      <c r="AB952" s="26">
        <v>0</v>
      </c>
      <c r="AC952" s="26">
        <v>0</v>
      </c>
      <c r="AD952" s="26">
        <v>0</v>
      </c>
      <c r="AE952" s="26">
        <v>0</v>
      </c>
      <c r="AF952" s="26">
        <v>0</v>
      </c>
      <c r="AG952" s="26">
        <v>0</v>
      </c>
      <c r="AH952" s="26">
        <v>0</v>
      </c>
      <c r="AI952" s="26">
        <v>0</v>
      </c>
      <c r="AJ952" s="26">
        <v>0</v>
      </c>
      <c r="AK952" s="26">
        <v>0</v>
      </c>
      <c r="AL952" s="26">
        <v>0</v>
      </c>
      <c r="AM952" s="26">
        <v>0</v>
      </c>
      <c r="AN952" s="26">
        <v>0</v>
      </c>
      <c r="AO952" s="26">
        <v>0</v>
      </c>
      <c r="AP952" s="26">
        <v>0</v>
      </c>
      <c r="AQ952" s="26">
        <v>0</v>
      </c>
      <c r="AR952" s="26">
        <v>0</v>
      </c>
      <c r="AS952" s="26">
        <v>0</v>
      </c>
      <c r="AT952" s="26">
        <v>0</v>
      </c>
      <c r="AU952" s="26">
        <v>0</v>
      </c>
      <c r="AV952" s="26">
        <v>0</v>
      </c>
      <c r="AW952" s="26">
        <v>0</v>
      </c>
      <c r="AX952" s="26">
        <v>0</v>
      </c>
      <c r="AY952" s="26">
        <v>0</v>
      </c>
      <c r="AZ952" s="26">
        <v>0</v>
      </c>
      <c r="BA952" s="26">
        <v>0</v>
      </c>
      <c r="BB952" s="26">
        <v>0</v>
      </c>
      <c r="BC952" s="26">
        <v>0</v>
      </c>
      <c r="BD952" s="26">
        <v>0</v>
      </c>
      <c r="BE952" s="26">
        <v>0</v>
      </c>
      <c r="BF952" s="26">
        <v>0</v>
      </c>
      <c r="BG952" s="26">
        <v>0</v>
      </c>
      <c r="BH952" s="26">
        <v>0</v>
      </c>
      <c r="BI952" s="26">
        <v>0</v>
      </c>
      <c r="BJ952" s="26">
        <v>0</v>
      </c>
      <c r="BK952" s="26">
        <v>0</v>
      </c>
      <c r="BL952" s="26">
        <v>0</v>
      </c>
      <c r="BM952" s="26">
        <v>0</v>
      </c>
      <c r="BN952" s="26">
        <v>0</v>
      </c>
      <c r="BO952" s="26">
        <v>0</v>
      </c>
      <c r="BP952" s="26">
        <v>0</v>
      </c>
      <c r="BQ952" s="26"/>
      <c r="BR952" s="26"/>
      <c r="BS952" s="26"/>
      <c r="BT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</row>
    <row r="953" spans="1:85" hidden="1" outlineLevel="2" x14ac:dyDescent="0.25">
      <c r="A953" s="105" t="s">
        <v>1753</v>
      </c>
      <c r="B953" s="105">
        <f t="shared" si="216"/>
        <v>6</v>
      </c>
      <c r="C953" s="105" t="s">
        <v>1554</v>
      </c>
      <c r="D953" s="105" t="s">
        <v>1555</v>
      </c>
      <c r="E953" s="105">
        <f t="shared" si="212"/>
        <v>0</v>
      </c>
      <c r="F953" s="105">
        <f t="shared" si="213"/>
        <v>0</v>
      </c>
      <c r="G953" s="105">
        <f t="shared" si="214"/>
        <v>0</v>
      </c>
      <c r="H953" s="26">
        <f t="shared" si="215"/>
        <v>0</v>
      </c>
      <c r="I953" s="26">
        <f t="shared" si="209"/>
        <v>0</v>
      </c>
      <c r="J953" s="26">
        <f t="shared" si="210"/>
        <v>0</v>
      </c>
      <c r="K953" s="26">
        <f t="shared" si="211"/>
        <v>0</v>
      </c>
      <c r="L953" s="146" t="e">
        <f t="shared" si="208"/>
        <v>#DIV/0!</v>
      </c>
      <c r="M953" s="26">
        <v>0</v>
      </c>
      <c r="N953" s="26">
        <v>0</v>
      </c>
      <c r="O953" s="26">
        <v>0</v>
      </c>
      <c r="P953" s="26">
        <v>0</v>
      </c>
      <c r="Q953" s="26">
        <v>0</v>
      </c>
      <c r="R953" s="26">
        <v>0</v>
      </c>
      <c r="S953" s="26">
        <v>0</v>
      </c>
      <c r="T953" s="26">
        <v>0</v>
      </c>
      <c r="U953" s="26">
        <v>0</v>
      </c>
      <c r="V953" s="26">
        <v>0</v>
      </c>
      <c r="W953" s="26">
        <v>0</v>
      </c>
      <c r="X953" s="26">
        <v>0</v>
      </c>
      <c r="Y953" s="26">
        <v>0</v>
      </c>
      <c r="Z953" s="26">
        <v>0</v>
      </c>
      <c r="AA953" s="26">
        <v>0</v>
      </c>
      <c r="AB953" s="26">
        <v>0</v>
      </c>
      <c r="AC953" s="26">
        <v>0</v>
      </c>
      <c r="AD953" s="26">
        <v>0</v>
      </c>
      <c r="AE953" s="26">
        <v>0</v>
      </c>
      <c r="AF953" s="26">
        <v>0</v>
      </c>
      <c r="AG953" s="26">
        <v>0</v>
      </c>
      <c r="AH953" s="26">
        <v>0</v>
      </c>
      <c r="AI953" s="26">
        <v>0</v>
      </c>
      <c r="AJ953" s="26">
        <v>0</v>
      </c>
      <c r="AK953" s="26">
        <v>0</v>
      </c>
      <c r="AL953" s="26">
        <v>0</v>
      </c>
      <c r="AM953" s="26">
        <v>0</v>
      </c>
      <c r="AN953" s="26">
        <v>0</v>
      </c>
      <c r="AO953" s="26">
        <v>0</v>
      </c>
      <c r="AP953" s="26">
        <v>0</v>
      </c>
      <c r="AQ953" s="26">
        <v>0</v>
      </c>
      <c r="AR953" s="26">
        <v>0</v>
      </c>
      <c r="AS953" s="26">
        <v>0</v>
      </c>
      <c r="AT953" s="26">
        <v>0</v>
      </c>
      <c r="AU953" s="26">
        <v>0</v>
      </c>
      <c r="AV953" s="26">
        <v>0</v>
      </c>
      <c r="AW953" s="26">
        <v>0</v>
      </c>
      <c r="AX953" s="26">
        <v>0</v>
      </c>
      <c r="AY953" s="26">
        <v>0</v>
      </c>
      <c r="AZ953" s="26">
        <v>0</v>
      </c>
      <c r="BA953" s="26">
        <v>0</v>
      </c>
      <c r="BB953" s="26">
        <v>0</v>
      </c>
      <c r="BC953" s="26">
        <v>0</v>
      </c>
      <c r="BD953" s="26">
        <v>0</v>
      </c>
      <c r="BE953" s="26">
        <v>0</v>
      </c>
      <c r="BF953" s="26">
        <v>0</v>
      </c>
      <c r="BG953" s="26">
        <v>0</v>
      </c>
      <c r="BH953" s="26">
        <v>0</v>
      </c>
      <c r="BI953" s="26">
        <v>0</v>
      </c>
      <c r="BJ953" s="26">
        <v>0</v>
      </c>
      <c r="BK953" s="26">
        <v>0</v>
      </c>
      <c r="BL953" s="26">
        <v>0</v>
      </c>
      <c r="BM953" s="26">
        <v>0</v>
      </c>
      <c r="BN953" s="26">
        <v>0</v>
      </c>
      <c r="BO953" s="26">
        <v>0</v>
      </c>
      <c r="BP953" s="26">
        <v>0</v>
      </c>
      <c r="BQ953" s="26"/>
      <c r="BR953" s="26"/>
      <c r="BS953" s="26"/>
      <c r="BT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</row>
    <row r="954" spans="1:85" hidden="1" outlineLevel="2" x14ac:dyDescent="0.25">
      <c r="A954" s="105" t="s">
        <v>1753</v>
      </c>
      <c r="B954" s="105">
        <f t="shared" si="216"/>
        <v>6</v>
      </c>
      <c r="C954" s="105" t="s">
        <v>1556</v>
      </c>
      <c r="D954" s="105" t="s">
        <v>1557</v>
      </c>
      <c r="E954" s="105">
        <f t="shared" si="212"/>
        <v>0</v>
      </c>
      <c r="F954" s="105">
        <f t="shared" si="213"/>
        <v>0</v>
      </c>
      <c r="G954" s="105">
        <f t="shared" si="214"/>
        <v>0</v>
      </c>
      <c r="H954" s="26">
        <f t="shared" si="215"/>
        <v>0</v>
      </c>
      <c r="I954" s="26">
        <f t="shared" si="209"/>
        <v>0</v>
      </c>
      <c r="J954" s="26">
        <f t="shared" si="210"/>
        <v>0</v>
      </c>
      <c r="K954" s="26">
        <f t="shared" si="211"/>
        <v>0</v>
      </c>
      <c r="L954" s="146" t="e">
        <f t="shared" si="208"/>
        <v>#DIV/0!</v>
      </c>
      <c r="M954" s="26">
        <v>0</v>
      </c>
      <c r="N954" s="26">
        <v>0</v>
      </c>
      <c r="O954" s="26">
        <v>0</v>
      </c>
      <c r="P954" s="26">
        <v>0</v>
      </c>
      <c r="Q954" s="26">
        <v>0</v>
      </c>
      <c r="R954" s="26">
        <v>0</v>
      </c>
      <c r="S954" s="26">
        <v>0</v>
      </c>
      <c r="T954" s="26">
        <v>0</v>
      </c>
      <c r="U954" s="26">
        <v>0</v>
      </c>
      <c r="V954" s="26">
        <v>0</v>
      </c>
      <c r="W954" s="26">
        <v>0</v>
      </c>
      <c r="X954" s="26">
        <v>0</v>
      </c>
      <c r="Y954" s="26">
        <v>0</v>
      </c>
      <c r="Z954" s="26">
        <v>0</v>
      </c>
      <c r="AA954" s="26">
        <v>0</v>
      </c>
      <c r="AB954" s="26">
        <v>0</v>
      </c>
      <c r="AC954" s="26">
        <v>0</v>
      </c>
      <c r="AD954" s="26">
        <v>0</v>
      </c>
      <c r="AE954" s="26">
        <v>0</v>
      </c>
      <c r="AF954" s="26">
        <v>0</v>
      </c>
      <c r="AG954" s="26">
        <v>0</v>
      </c>
      <c r="AH954" s="26">
        <v>0</v>
      </c>
      <c r="AI954" s="26">
        <v>0</v>
      </c>
      <c r="AJ954" s="26">
        <v>0</v>
      </c>
      <c r="AK954" s="26">
        <v>0</v>
      </c>
      <c r="AL954" s="26">
        <v>0</v>
      </c>
      <c r="AM954" s="26">
        <v>0</v>
      </c>
      <c r="AN954" s="26">
        <v>0</v>
      </c>
      <c r="AO954" s="26">
        <v>0</v>
      </c>
      <c r="AP954" s="26">
        <v>0</v>
      </c>
      <c r="AQ954" s="26">
        <v>0</v>
      </c>
      <c r="AR954" s="26">
        <v>0</v>
      </c>
      <c r="AS954" s="26">
        <v>0</v>
      </c>
      <c r="AT954" s="26">
        <v>0</v>
      </c>
      <c r="AU954" s="26">
        <v>0</v>
      </c>
      <c r="AV954" s="26">
        <v>0</v>
      </c>
      <c r="AW954" s="26">
        <v>0</v>
      </c>
      <c r="AX954" s="26">
        <v>0</v>
      </c>
      <c r="AY954" s="26">
        <v>0</v>
      </c>
      <c r="AZ954" s="26">
        <v>0</v>
      </c>
      <c r="BA954" s="26">
        <v>0</v>
      </c>
      <c r="BB954" s="26">
        <v>0</v>
      </c>
      <c r="BC954" s="26">
        <v>0</v>
      </c>
      <c r="BD954" s="26">
        <v>0</v>
      </c>
      <c r="BE954" s="26">
        <v>0</v>
      </c>
      <c r="BF954" s="26">
        <v>0</v>
      </c>
      <c r="BG954" s="26">
        <v>0</v>
      </c>
      <c r="BH954" s="26">
        <v>0</v>
      </c>
      <c r="BI954" s="26">
        <v>0</v>
      </c>
      <c r="BJ954" s="26">
        <v>0</v>
      </c>
      <c r="BK954" s="26">
        <v>0</v>
      </c>
      <c r="BL954" s="26">
        <v>0</v>
      </c>
      <c r="BM954" s="26">
        <v>0</v>
      </c>
      <c r="BN954" s="26">
        <v>0</v>
      </c>
      <c r="BO954" s="26">
        <v>0</v>
      </c>
      <c r="BP954" s="26">
        <v>0</v>
      </c>
      <c r="BQ954" s="26"/>
      <c r="BR954" s="26"/>
      <c r="BS954" s="26"/>
      <c r="BT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</row>
    <row r="955" spans="1:85" collapsed="1" x14ac:dyDescent="0.25">
      <c r="A955" s="98">
        <v>0</v>
      </c>
      <c r="B955" s="98">
        <f t="shared" si="216"/>
        <v>1</v>
      </c>
      <c r="C955" s="98" t="s">
        <v>1558</v>
      </c>
      <c r="D955" s="98" t="s">
        <v>1559</v>
      </c>
      <c r="E955" s="98"/>
      <c r="F955" s="98"/>
      <c r="G955" s="98"/>
      <c r="H955" s="99"/>
      <c r="I955" s="99">
        <f t="shared" si="209"/>
        <v>1</v>
      </c>
      <c r="J955" s="99">
        <f t="shared" si="210"/>
        <v>0</v>
      </c>
      <c r="K955" s="99"/>
      <c r="L955" s="146" t="e">
        <f t="shared" si="208"/>
        <v>#DIV/0!</v>
      </c>
      <c r="M955" s="99">
        <v>0</v>
      </c>
      <c r="N955" s="99">
        <v>0</v>
      </c>
      <c r="O955" s="99">
        <v>0</v>
      </c>
      <c r="P955" s="99">
        <v>0</v>
      </c>
      <c r="Q955" s="99">
        <v>0</v>
      </c>
      <c r="R955" s="99">
        <v>0</v>
      </c>
      <c r="S955" s="99">
        <v>0</v>
      </c>
      <c r="T955" s="99">
        <v>0</v>
      </c>
      <c r="U955" s="99">
        <v>0</v>
      </c>
      <c r="V955" s="99">
        <v>0</v>
      </c>
      <c r="W955" s="99">
        <v>0</v>
      </c>
      <c r="X955" s="99">
        <v>0</v>
      </c>
      <c r="Y955" s="99">
        <v>0</v>
      </c>
      <c r="Z955" s="99">
        <v>0</v>
      </c>
      <c r="AA955" s="99">
        <v>0</v>
      </c>
      <c r="AB955" s="99">
        <v>0</v>
      </c>
      <c r="AC955" s="99">
        <v>0</v>
      </c>
      <c r="AD955" s="99">
        <v>0</v>
      </c>
      <c r="AE955" s="99">
        <v>0</v>
      </c>
      <c r="AF955" s="99">
        <v>0</v>
      </c>
      <c r="AG955" s="99">
        <v>0</v>
      </c>
      <c r="AH955" s="99">
        <v>0</v>
      </c>
      <c r="AI955" s="99">
        <v>0</v>
      </c>
      <c r="AJ955" s="99">
        <v>0</v>
      </c>
      <c r="AK955" s="99">
        <v>0</v>
      </c>
      <c r="AL955" s="99">
        <v>0</v>
      </c>
      <c r="AM955" s="99">
        <v>0</v>
      </c>
      <c r="AN955" s="99">
        <v>0</v>
      </c>
      <c r="AO955" s="99">
        <v>0</v>
      </c>
      <c r="AP955" s="99">
        <v>0</v>
      </c>
      <c r="AQ955" s="99">
        <v>0</v>
      </c>
      <c r="AR955" s="99">
        <v>0</v>
      </c>
      <c r="AS955" s="99">
        <v>0</v>
      </c>
      <c r="AT955" s="99">
        <v>0</v>
      </c>
      <c r="AU955" s="99">
        <v>0</v>
      </c>
      <c r="AV955" s="99">
        <v>0</v>
      </c>
      <c r="AW955" s="99">
        <v>0</v>
      </c>
      <c r="AX955" s="99">
        <v>0</v>
      </c>
      <c r="AY955" s="99">
        <v>0</v>
      </c>
      <c r="AZ955" s="99">
        <v>1</v>
      </c>
      <c r="BA955" s="99">
        <v>0</v>
      </c>
      <c r="BB955" s="99">
        <v>0</v>
      </c>
      <c r="BC955" s="99">
        <v>0</v>
      </c>
      <c r="BD955" s="99">
        <v>0</v>
      </c>
      <c r="BE955" s="99">
        <v>0</v>
      </c>
      <c r="BF955" s="99">
        <v>0</v>
      </c>
      <c r="BG955" s="99">
        <v>0</v>
      </c>
      <c r="BH955" s="99">
        <v>0</v>
      </c>
      <c r="BI955" s="99">
        <v>0</v>
      </c>
      <c r="BJ955" s="99">
        <v>0</v>
      </c>
      <c r="BK955" s="99">
        <v>0</v>
      </c>
      <c r="BL955" s="99">
        <v>0</v>
      </c>
      <c r="BM955" s="99">
        <v>0</v>
      </c>
      <c r="BN955" s="99">
        <v>0</v>
      </c>
      <c r="BO955" s="99">
        <v>0</v>
      </c>
      <c r="BP955" s="99">
        <v>0</v>
      </c>
      <c r="BQ955" s="99"/>
      <c r="BR955" s="99"/>
      <c r="BS955" s="99"/>
      <c r="BT955" s="99"/>
      <c r="BV955" s="142"/>
      <c r="BW955" s="142"/>
      <c r="BX955" s="142"/>
      <c r="BY955" s="142"/>
      <c r="BZ955" s="142"/>
      <c r="CA955" s="142"/>
      <c r="CB955" s="142"/>
      <c r="CC955" s="142"/>
      <c r="CD955" s="142"/>
      <c r="CE955" s="142"/>
      <c r="CF955" s="142"/>
      <c r="CG955" s="142"/>
    </row>
    <row r="956" spans="1:85" hidden="1" outlineLevel="1" x14ac:dyDescent="0.25">
      <c r="A956" s="101">
        <v>0</v>
      </c>
      <c r="B956" s="101">
        <f t="shared" si="216"/>
        <v>2</v>
      </c>
      <c r="C956" s="101" t="s">
        <v>1560</v>
      </c>
      <c r="D956" s="101" t="s">
        <v>1561</v>
      </c>
      <c r="E956" s="101"/>
      <c r="F956" s="101"/>
      <c r="G956" s="101"/>
      <c r="H956" s="102"/>
      <c r="I956" s="102">
        <f t="shared" si="209"/>
        <v>0</v>
      </c>
      <c r="J956" s="102">
        <f t="shared" si="210"/>
        <v>-1221687</v>
      </c>
      <c r="K956" s="102"/>
      <c r="L956" s="147"/>
      <c r="M956" s="102">
        <v>-10276651</v>
      </c>
      <c r="N956" s="102">
        <v>-194192203</v>
      </c>
      <c r="O956" s="102">
        <v>-39643488</v>
      </c>
      <c r="P956" s="102">
        <v>-12760215</v>
      </c>
      <c r="Q956" s="102">
        <v>-358691346</v>
      </c>
      <c r="R956" s="102">
        <v>-57109131</v>
      </c>
      <c r="S956" s="102">
        <v>-321329486</v>
      </c>
      <c r="T956" s="102">
        <v>-293612819</v>
      </c>
      <c r="U956" s="102">
        <v>-337826867</v>
      </c>
      <c r="V956" s="102">
        <v>-124405653</v>
      </c>
      <c r="W956" s="102">
        <v>-366309261</v>
      </c>
      <c r="X956" s="102">
        <v>-572986684</v>
      </c>
      <c r="Y956" s="102">
        <v>0</v>
      </c>
      <c r="Z956" s="102">
        <v>0</v>
      </c>
      <c r="AA956" s="102">
        <v>0</v>
      </c>
      <c r="AB956" s="102">
        <v>0</v>
      </c>
      <c r="AC956" s="102">
        <v>0</v>
      </c>
      <c r="AD956" s="102">
        <v>0</v>
      </c>
      <c r="AE956" s="102">
        <v>0</v>
      </c>
      <c r="AF956" s="102">
        <v>0</v>
      </c>
      <c r="AG956" s="102">
        <v>0</v>
      </c>
      <c r="AH956" s="102">
        <v>0</v>
      </c>
      <c r="AI956" s="102">
        <v>0</v>
      </c>
      <c r="AJ956" s="102">
        <v>0</v>
      </c>
      <c r="AK956" s="102">
        <v>0</v>
      </c>
      <c r="AL956" s="102">
        <v>0</v>
      </c>
      <c r="AM956" s="102">
        <v>0</v>
      </c>
      <c r="AN956" s="102">
        <v>0</v>
      </c>
      <c r="AO956" s="102">
        <v>0</v>
      </c>
      <c r="AP956" s="102">
        <v>0</v>
      </c>
      <c r="AQ956" s="102">
        <v>0</v>
      </c>
      <c r="AR956" s="102">
        <v>0</v>
      </c>
      <c r="AS956" s="102">
        <v>0</v>
      </c>
      <c r="AT956" s="102">
        <v>0</v>
      </c>
      <c r="AU956" s="102">
        <v>0</v>
      </c>
      <c r="AV956" s="102">
        <v>0</v>
      </c>
      <c r="AW956" s="102">
        <v>0</v>
      </c>
      <c r="AX956" s="102">
        <v>0</v>
      </c>
      <c r="AY956" s="102">
        <v>0</v>
      </c>
      <c r="AZ956" s="102">
        <v>0</v>
      </c>
      <c r="BA956" s="102">
        <v>0</v>
      </c>
      <c r="BB956" s="102">
        <v>0</v>
      </c>
      <c r="BC956" s="102">
        <v>0</v>
      </c>
      <c r="BD956" s="102">
        <v>0</v>
      </c>
      <c r="BE956" s="102">
        <v>0</v>
      </c>
      <c r="BF956" s="102">
        <v>0</v>
      </c>
      <c r="BG956" s="102">
        <v>0</v>
      </c>
      <c r="BH956" s="102">
        <v>0</v>
      </c>
      <c r="BI956" s="102">
        <v>0</v>
      </c>
      <c r="BJ956" s="102">
        <v>0</v>
      </c>
      <c r="BK956" s="102">
        <v>0</v>
      </c>
      <c r="BL956" s="102">
        <v>0</v>
      </c>
      <c r="BM956" s="102">
        <v>0</v>
      </c>
      <c r="BN956" s="102">
        <v>-998480</v>
      </c>
      <c r="BO956" s="102">
        <v>0</v>
      </c>
      <c r="BP956" s="102">
        <v>-223207</v>
      </c>
      <c r="BQ956" s="102"/>
      <c r="BR956" s="102"/>
      <c r="BS956" s="102"/>
      <c r="BT956" s="102"/>
      <c r="BV956" s="143"/>
      <c r="BW956" s="143"/>
      <c r="BX956" s="143"/>
      <c r="BY956" s="143"/>
      <c r="BZ956" s="143"/>
      <c r="CA956" s="143"/>
      <c r="CB956" s="143"/>
      <c r="CC956" s="143"/>
      <c r="CD956" s="143"/>
      <c r="CE956" s="143"/>
      <c r="CF956" s="143"/>
      <c r="CG956" s="143"/>
    </row>
    <row r="957" spans="1:85" hidden="1" outlineLevel="1" collapsed="1" x14ac:dyDescent="0.25">
      <c r="A957" s="103">
        <v>0</v>
      </c>
      <c r="B957" s="103">
        <f t="shared" si="216"/>
        <v>4</v>
      </c>
      <c r="C957" s="103" t="s">
        <v>1562</v>
      </c>
      <c r="D957" s="103" t="s">
        <v>1563</v>
      </c>
      <c r="E957" s="103"/>
      <c r="F957" s="103"/>
      <c r="G957" s="103"/>
      <c r="H957" s="104"/>
      <c r="I957" s="104">
        <f t="shared" si="209"/>
        <v>0</v>
      </c>
      <c r="J957" s="104">
        <f t="shared" si="210"/>
        <v>-70053</v>
      </c>
      <c r="K957" s="104"/>
      <c r="L957" s="147"/>
      <c r="M957" s="104">
        <v>-10276651</v>
      </c>
      <c r="N957" s="104">
        <v>-194192203</v>
      </c>
      <c r="O957" s="104">
        <v>-39643488</v>
      </c>
      <c r="P957" s="104">
        <v>-12760215</v>
      </c>
      <c r="Q957" s="104">
        <v>-358691346</v>
      </c>
      <c r="R957" s="104">
        <v>-57109131</v>
      </c>
      <c r="S957" s="104">
        <v>-321329486</v>
      </c>
      <c r="T957" s="104">
        <v>-293612819</v>
      </c>
      <c r="U957" s="104">
        <v>-337826867</v>
      </c>
      <c r="V957" s="104">
        <v>-124405653</v>
      </c>
      <c r="W957" s="104">
        <v>-366309261</v>
      </c>
      <c r="X957" s="104">
        <v>-572986684</v>
      </c>
      <c r="Y957" s="104">
        <v>0</v>
      </c>
      <c r="Z957" s="104">
        <v>0</v>
      </c>
      <c r="AA957" s="104">
        <v>0</v>
      </c>
      <c r="AB957" s="104">
        <v>0</v>
      </c>
      <c r="AC957" s="104">
        <v>0</v>
      </c>
      <c r="AD957" s="104">
        <v>0</v>
      </c>
      <c r="AE957" s="104">
        <v>0</v>
      </c>
      <c r="AF957" s="104">
        <v>0</v>
      </c>
      <c r="AG957" s="104">
        <v>0</v>
      </c>
      <c r="AH957" s="104">
        <v>0</v>
      </c>
      <c r="AI957" s="104">
        <v>0</v>
      </c>
      <c r="AJ957" s="104">
        <v>0</v>
      </c>
      <c r="AK957" s="104">
        <v>0</v>
      </c>
      <c r="AL957" s="104">
        <v>0</v>
      </c>
      <c r="AM957" s="104">
        <v>0</v>
      </c>
      <c r="AN957" s="104">
        <v>0</v>
      </c>
      <c r="AO957" s="104">
        <v>0</v>
      </c>
      <c r="AP957" s="104">
        <v>0</v>
      </c>
      <c r="AQ957" s="104">
        <v>0</v>
      </c>
      <c r="AR957" s="104">
        <v>0</v>
      </c>
      <c r="AS957" s="104">
        <v>0</v>
      </c>
      <c r="AT957" s="104">
        <v>0</v>
      </c>
      <c r="AU957" s="104">
        <v>0</v>
      </c>
      <c r="AV957" s="104">
        <v>0</v>
      </c>
      <c r="AW957" s="104">
        <v>0</v>
      </c>
      <c r="AX957" s="104">
        <v>0</v>
      </c>
      <c r="AY957" s="104">
        <v>0</v>
      </c>
      <c r="AZ957" s="104">
        <v>0</v>
      </c>
      <c r="BA957" s="104">
        <v>0</v>
      </c>
      <c r="BB957" s="104">
        <v>0</v>
      </c>
      <c r="BC957" s="104">
        <v>0</v>
      </c>
      <c r="BD957" s="104">
        <v>0</v>
      </c>
      <c r="BE957" s="104">
        <v>0</v>
      </c>
      <c r="BF957" s="104">
        <v>0</v>
      </c>
      <c r="BG957" s="104">
        <v>0</v>
      </c>
      <c r="BH957" s="104">
        <v>0</v>
      </c>
      <c r="BI957" s="104">
        <v>0</v>
      </c>
      <c r="BJ957" s="104">
        <v>0</v>
      </c>
      <c r="BK957" s="104">
        <v>0</v>
      </c>
      <c r="BL957" s="104">
        <v>0</v>
      </c>
      <c r="BM957" s="104">
        <v>0</v>
      </c>
      <c r="BN957" s="104">
        <v>0</v>
      </c>
      <c r="BO957" s="104">
        <v>0</v>
      </c>
      <c r="BP957" s="104">
        <v>-70053</v>
      </c>
      <c r="BQ957" s="104"/>
      <c r="BR957" s="104"/>
      <c r="BS957" s="104"/>
      <c r="BT957" s="104"/>
      <c r="BV957" s="144"/>
      <c r="BW957" s="144"/>
      <c r="BX957" s="144"/>
      <c r="BY957" s="144"/>
      <c r="BZ957" s="144"/>
      <c r="CA957" s="144"/>
      <c r="CB957" s="144"/>
      <c r="CC957" s="144"/>
      <c r="CD957" s="144"/>
      <c r="CE957" s="144"/>
      <c r="CF957" s="144"/>
      <c r="CG957" s="144"/>
    </row>
    <row r="958" spans="1:85" hidden="1" outlineLevel="2" x14ac:dyDescent="0.25">
      <c r="A958" s="106">
        <v>0</v>
      </c>
      <c r="B958" s="106">
        <f t="shared" si="216"/>
        <v>10</v>
      </c>
      <c r="C958" s="106" t="s">
        <v>1564</v>
      </c>
      <c r="D958" s="106" t="s">
        <v>1565</v>
      </c>
      <c r="E958" s="106"/>
      <c r="F958" s="106"/>
      <c r="G958" s="106"/>
      <c r="H958" s="108"/>
      <c r="I958" s="108">
        <f t="shared" si="209"/>
        <v>0</v>
      </c>
      <c r="J958" s="108">
        <f t="shared" si="210"/>
        <v>0</v>
      </c>
      <c r="K958" s="108"/>
      <c r="L958" s="147"/>
      <c r="M958" s="108">
        <v>208781709</v>
      </c>
      <c r="N958" s="108">
        <v>0</v>
      </c>
      <c r="O958" s="108">
        <v>0</v>
      </c>
      <c r="P958" s="108">
        <v>0</v>
      </c>
      <c r="Q958" s="108">
        <v>0</v>
      </c>
      <c r="R958" s="108">
        <v>0</v>
      </c>
      <c r="S958" s="108">
        <v>0</v>
      </c>
      <c r="T958" s="108">
        <v>0</v>
      </c>
      <c r="U958" s="108">
        <v>0</v>
      </c>
      <c r="V958" s="108">
        <v>0</v>
      </c>
      <c r="W958" s="108">
        <v>0</v>
      </c>
      <c r="X958" s="108">
        <v>0</v>
      </c>
      <c r="Y958" s="108">
        <v>0</v>
      </c>
      <c r="Z958" s="108">
        <v>0</v>
      </c>
      <c r="AA958" s="108">
        <v>0</v>
      </c>
      <c r="AB958" s="108">
        <v>0</v>
      </c>
      <c r="AC958" s="108">
        <v>0</v>
      </c>
      <c r="AD958" s="108">
        <v>0</v>
      </c>
      <c r="AE958" s="108">
        <v>0</v>
      </c>
      <c r="AF958" s="108">
        <v>0</v>
      </c>
      <c r="AG958" s="108">
        <v>0</v>
      </c>
      <c r="AH958" s="108">
        <v>0</v>
      </c>
      <c r="AI958" s="108">
        <v>0</v>
      </c>
      <c r="AJ958" s="108">
        <v>0</v>
      </c>
      <c r="AK958" s="108">
        <v>0</v>
      </c>
      <c r="AL958" s="108">
        <v>0</v>
      </c>
      <c r="AM958" s="108">
        <v>0</v>
      </c>
      <c r="AN958" s="108">
        <v>0</v>
      </c>
      <c r="AO958" s="108">
        <v>0</v>
      </c>
      <c r="AP958" s="108">
        <v>0</v>
      </c>
      <c r="AQ958" s="108">
        <v>0</v>
      </c>
      <c r="AR958" s="108">
        <v>0</v>
      </c>
      <c r="AS958" s="108">
        <v>0</v>
      </c>
      <c r="AT958" s="108">
        <v>0</v>
      </c>
      <c r="AU958" s="108">
        <v>0</v>
      </c>
      <c r="AV958" s="108">
        <v>0</v>
      </c>
      <c r="AW958" s="108">
        <v>0</v>
      </c>
      <c r="AX958" s="108">
        <v>0</v>
      </c>
      <c r="AY958" s="108">
        <v>0</v>
      </c>
      <c r="AZ958" s="108">
        <v>0</v>
      </c>
      <c r="BA958" s="108">
        <v>0</v>
      </c>
      <c r="BB958" s="108">
        <v>0</v>
      </c>
      <c r="BC958" s="108">
        <v>0</v>
      </c>
      <c r="BD958" s="108">
        <v>0</v>
      </c>
      <c r="BE958" s="108">
        <v>0</v>
      </c>
      <c r="BF958" s="108">
        <v>0</v>
      </c>
      <c r="BG958" s="108">
        <v>0</v>
      </c>
      <c r="BH958" s="108">
        <v>0</v>
      </c>
      <c r="BI958" s="108">
        <v>0</v>
      </c>
      <c r="BJ958" s="108">
        <v>0</v>
      </c>
      <c r="BK958" s="108">
        <v>0</v>
      </c>
      <c r="BL958" s="108">
        <v>0</v>
      </c>
      <c r="BM958" s="108">
        <v>0</v>
      </c>
      <c r="BN958" s="108">
        <v>0</v>
      </c>
      <c r="BO958" s="108">
        <v>0</v>
      </c>
      <c r="BP958" s="108">
        <v>0</v>
      </c>
      <c r="BQ958" s="108"/>
      <c r="BR958" s="108"/>
      <c r="BS958" s="108"/>
      <c r="BT958" s="108"/>
      <c r="BV958" s="108"/>
      <c r="BW958" s="108"/>
      <c r="BX958" s="108"/>
      <c r="BY958" s="108"/>
      <c r="BZ958" s="108"/>
      <c r="CA958" s="108"/>
      <c r="CB958" s="108"/>
      <c r="CC958" s="108"/>
      <c r="CD958" s="108"/>
      <c r="CE958" s="108"/>
      <c r="CF958" s="108"/>
      <c r="CG958" s="108"/>
    </row>
    <row r="959" spans="1:85" hidden="1" outlineLevel="2" x14ac:dyDescent="0.25">
      <c r="A959" s="106">
        <v>0</v>
      </c>
      <c r="B959" s="106">
        <f t="shared" si="216"/>
        <v>10</v>
      </c>
      <c r="C959" s="106" t="s">
        <v>1566</v>
      </c>
      <c r="D959" s="106" t="s">
        <v>1567</v>
      </c>
      <c r="E959" s="106"/>
      <c r="F959" s="106"/>
      <c r="G959" s="106"/>
      <c r="H959" s="108"/>
      <c r="I959" s="108">
        <f t="shared" si="209"/>
        <v>0</v>
      </c>
      <c r="J959" s="108">
        <f t="shared" si="210"/>
        <v>0</v>
      </c>
      <c r="K959" s="108"/>
      <c r="L959" s="147"/>
      <c r="M959" s="108">
        <v>104178666</v>
      </c>
      <c r="N959" s="108">
        <v>87549734</v>
      </c>
      <c r="O959" s="108">
        <v>0</v>
      </c>
      <c r="P959" s="108">
        <v>-43989184</v>
      </c>
      <c r="Q959" s="108">
        <v>-8272512</v>
      </c>
      <c r="R959" s="108">
        <v>38606866</v>
      </c>
      <c r="S959" s="108">
        <v>-59543081</v>
      </c>
      <c r="T959" s="108">
        <v>-51838127</v>
      </c>
      <c r="U959" s="108">
        <v>125036038</v>
      </c>
      <c r="V959" s="108">
        <v>-106437447</v>
      </c>
      <c r="W959" s="108">
        <v>99389930</v>
      </c>
      <c r="X959" s="108">
        <v>-186284469</v>
      </c>
      <c r="Y959" s="108">
        <v>0</v>
      </c>
      <c r="Z959" s="108">
        <v>0</v>
      </c>
      <c r="AA959" s="108">
        <v>0</v>
      </c>
      <c r="AB959" s="108">
        <v>0</v>
      </c>
      <c r="AC959" s="108">
        <v>0</v>
      </c>
      <c r="AD959" s="108">
        <v>0</v>
      </c>
      <c r="AE959" s="108">
        <v>0</v>
      </c>
      <c r="AF959" s="108">
        <v>0</v>
      </c>
      <c r="AG959" s="108">
        <v>0</v>
      </c>
      <c r="AH959" s="108">
        <v>0</v>
      </c>
      <c r="AI959" s="108">
        <v>0</v>
      </c>
      <c r="AJ959" s="108">
        <v>0</v>
      </c>
      <c r="AK959" s="108">
        <v>0</v>
      </c>
      <c r="AL959" s="108">
        <v>0</v>
      </c>
      <c r="AM959" s="108">
        <v>0</v>
      </c>
      <c r="AN959" s="108">
        <v>0</v>
      </c>
      <c r="AO959" s="108">
        <v>0</v>
      </c>
      <c r="AP959" s="108">
        <v>0</v>
      </c>
      <c r="AQ959" s="108">
        <v>0</v>
      </c>
      <c r="AR959" s="108">
        <v>0</v>
      </c>
      <c r="AS959" s="108">
        <v>0</v>
      </c>
      <c r="AT959" s="108">
        <v>0</v>
      </c>
      <c r="AU959" s="108">
        <v>0</v>
      </c>
      <c r="AV959" s="108">
        <v>0</v>
      </c>
      <c r="AW959" s="108">
        <v>0</v>
      </c>
      <c r="AX959" s="108">
        <v>0</v>
      </c>
      <c r="AY959" s="108">
        <v>0</v>
      </c>
      <c r="AZ959" s="108">
        <v>0</v>
      </c>
      <c r="BA959" s="108">
        <v>0</v>
      </c>
      <c r="BB959" s="108">
        <v>0</v>
      </c>
      <c r="BC959" s="108">
        <v>0</v>
      </c>
      <c r="BD959" s="108">
        <v>0</v>
      </c>
      <c r="BE959" s="108">
        <v>0</v>
      </c>
      <c r="BF959" s="108">
        <v>0</v>
      </c>
      <c r="BG959" s="108">
        <v>0</v>
      </c>
      <c r="BH959" s="108">
        <v>0</v>
      </c>
      <c r="BI959" s="108">
        <v>0</v>
      </c>
      <c r="BJ959" s="108">
        <v>0</v>
      </c>
      <c r="BK959" s="108">
        <v>0</v>
      </c>
      <c r="BL959" s="108">
        <v>0</v>
      </c>
      <c r="BM959" s="108">
        <v>0</v>
      </c>
      <c r="BN959" s="108">
        <v>0</v>
      </c>
      <c r="BO959" s="108">
        <v>0</v>
      </c>
      <c r="BP959" s="108">
        <v>0</v>
      </c>
      <c r="BQ959" s="108"/>
      <c r="BR959" s="108"/>
      <c r="BS959" s="108"/>
      <c r="BT959" s="108"/>
      <c r="BV959" s="108"/>
      <c r="BW959" s="108"/>
      <c r="BX959" s="108"/>
      <c r="BY959" s="108"/>
      <c r="BZ959" s="108"/>
      <c r="CA959" s="108"/>
      <c r="CB959" s="108"/>
      <c r="CC959" s="108"/>
      <c r="CD959" s="108"/>
      <c r="CE959" s="108"/>
      <c r="CF959" s="108"/>
      <c r="CG959" s="108"/>
    </row>
    <row r="960" spans="1:85" hidden="1" outlineLevel="2" x14ac:dyDescent="0.25">
      <c r="A960" s="106">
        <v>0</v>
      </c>
      <c r="B960" s="106">
        <f t="shared" si="216"/>
        <v>8</v>
      </c>
      <c r="C960" s="106" t="s">
        <v>1568</v>
      </c>
      <c r="D960" s="106" t="s">
        <v>575</v>
      </c>
      <c r="E960" s="106"/>
      <c r="F960" s="106"/>
      <c r="G960" s="106"/>
      <c r="H960" s="108"/>
      <c r="I960" s="108">
        <f t="shared" si="209"/>
        <v>0</v>
      </c>
      <c r="J960" s="108">
        <f t="shared" si="210"/>
        <v>13416434</v>
      </c>
      <c r="K960" s="108"/>
      <c r="L960" s="147"/>
      <c r="M960" s="108">
        <v>0</v>
      </c>
      <c r="N960" s="108">
        <v>21585702</v>
      </c>
      <c r="O960" s="108">
        <v>-2109726</v>
      </c>
      <c r="P960" s="108">
        <v>-1246936</v>
      </c>
      <c r="Q960" s="108">
        <v>3169348</v>
      </c>
      <c r="R960" s="108">
        <v>-3037197</v>
      </c>
      <c r="S960" s="108">
        <v>-3957933</v>
      </c>
      <c r="T960" s="108">
        <v>-3691443</v>
      </c>
      <c r="U960" s="108">
        <v>10873887</v>
      </c>
      <c r="V960" s="108">
        <v>-14368574</v>
      </c>
      <c r="W960" s="108">
        <v>9599903</v>
      </c>
      <c r="X960" s="108">
        <v>-7491907</v>
      </c>
      <c r="Y960" s="108">
        <v>0</v>
      </c>
      <c r="Z960" s="108">
        <v>0</v>
      </c>
      <c r="AA960" s="108">
        <v>0</v>
      </c>
      <c r="AB960" s="108">
        <v>0</v>
      </c>
      <c r="AC960" s="108">
        <v>0</v>
      </c>
      <c r="AD960" s="108">
        <v>0</v>
      </c>
      <c r="AE960" s="108">
        <v>0</v>
      </c>
      <c r="AF960" s="108">
        <v>0</v>
      </c>
      <c r="AG960" s="108">
        <v>0</v>
      </c>
      <c r="AH960" s="108">
        <v>0</v>
      </c>
      <c r="AI960" s="108">
        <v>0</v>
      </c>
      <c r="AJ960" s="108">
        <v>0</v>
      </c>
      <c r="AK960" s="108">
        <v>0</v>
      </c>
      <c r="AL960" s="108">
        <v>0</v>
      </c>
      <c r="AM960" s="108">
        <v>0</v>
      </c>
      <c r="AN960" s="108">
        <v>0</v>
      </c>
      <c r="AO960" s="108">
        <v>0</v>
      </c>
      <c r="AP960" s="108">
        <v>0</v>
      </c>
      <c r="AQ960" s="108">
        <v>0</v>
      </c>
      <c r="AR960" s="108">
        <v>0</v>
      </c>
      <c r="AS960" s="108">
        <v>0</v>
      </c>
      <c r="AT960" s="108">
        <v>0</v>
      </c>
      <c r="AU960" s="108">
        <v>0</v>
      </c>
      <c r="AV960" s="108">
        <v>0</v>
      </c>
      <c r="AW960" s="108">
        <v>0</v>
      </c>
      <c r="AX960" s="108">
        <v>0</v>
      </c>
      <c r="AY960" s="108">
        <v>0</v>
      </c>
      <c r="AZ960" s="108">
        <v>0</v>
      </c>
      <c r="BA960" s="108">
        <v>0</v>
      </c>
      <c r="BB960" s="108">
        <v>0</v>
      </c>
      <c r="BC960" s="108">
        <v>0</v>
      </c>
      <c r="BD960" s="108">
        <v>0</v>
      </c>
      <c r="BE960" s="108">
        <v>0</v>
      </c>
      <c r="BF960" s="108">
        <v>0</v>
      </c>
      <c r="BG960" s="108">
        <v>0</v>
      </c>
      <c r="BH960" s="108">
        <v>0</v>
      </c>
      <c r="BI960" s="108">
        <v>0</v>
      </c>
      <c r="BJ960" s="108">
        <v>0</v>
      </c>
      <c r="BK960" s="108">
        <v>0</v>
      </c>
      <c r="BL960" s="108">
        <v>0</v>
      </c>
      <c r="BM960" s="108">
        <v>0</v>
      </c>
      <c r="BN960" s="108">
        <v>0</v>
      </c>
      <c r="BO960" s="108">
        <v>0</v>
      </c>
      <c r="BP960" s="108">
        <v>13416434</v>
      </c>
      <c r="BQ960" s="108"/>
      <c r="BR960" s="108"/>
      <c r="BS960" s="108"/>
      <c r="BT960" s="108"/>
      <c r="BV960" s="108"/>
      <c r="BW960" s="108"/>
      <c r="BX960" s="108"/>
      <c r="BY960" s="108"/>
      <c r="BZ960" s="108"/>
      <c r="CA960" s="108"/>
      <c r="CB960" s="108"/>
      <c r="CC960" s="108"/>
      <c r="CD960" s="108"/>
      <c r="CE960" s="108"/>
      <c r="CF960" s="108"/>
      <c r="CG960" s="108"/>
    </row>
    <row r="961" spans="1:85" hidden="1" outlineLevel="2" x14ac:dyDescent="0.25">
      <c r="A961" s="106">
        <v>0</v>
      </c>
      <c r="B961" s="106">
        <f t="shared" si="216"/>
        <v>12</v>
      </c>
      <c r="C961" s="106" t="s">
        <v>1569</v>
      </c>
      <c r="D961" s="106" t="s">
        <v>1570</v>
      </c>
      <c r="E961" s="106"/>
      <c r="F961" s="106"/>
      <c r="G961" s="106"/>
      <c r="H961" s="108"/>
      <c r="I961" s="108">
        <f t="shared" si="209"/>
        <v>0</v>
      </c>
      <c r="J961" s="108">
        <f t="shared" si="210"/>
        <v>825000</v>
      </c>
      <c r="K961" s="108"/>
      <c r="L961" s="147"/>
      <c r="M961" s="108">
        <v>0</v>
      </c>
      <c r="N961" s="108">
        <v>0</v>
      </c>
      <c r="O961" s="108">
        <v>0</v>
      </c>
      <c r="P961" s="108">
        <v>0</v>
      </c>
      <c r="Q961" s="108">
        <v>0</v>
      </c>
      <c r="R961" s="108">
        <v>-429000</v>
      </c>
      <c r="S961" s="108">
        <v>429000</v>
      </c>
      <c r="T961" s="108">
        <v>0</v>
      </c>
      <c r="U961" s="108">
        <v>0</v>
      </c>
      <c r="V961" s="108">
        <v>0</v>
      </c>
      <c r="W961" s="108">
        <v>0</v>
      </c>
      <c r="X961" s="108">
        <v>0</v>
      </c>
      <c r="Y961" s="108">
        <v>0</v>
      </c>
      <c r="Z961" s="108">
        <v>0</v>
      </c>
      <c r="AA961" s="108">
        <v>0</v>
      </c>
      <c r="AB961" s="108">
        <v>0</v>
      </c>
      <c r="AC961" s="108">
        <v>0</v>
      </c>
      <c r="AD961" s="108">
        <v>0</v>
      </c>
      <c r="AE961" s="108">
        <v>0</v>
      </c>
      <c r="AF961" s="108">
        <v>0</v>
      </c>
      <c r="AG961" s="108">
        <v>0</v>
      </c>
      <c r="AH961" s="108">
        <v>0</v>
      </c>
      <c r="AI961" s="108">
        <v>0</v>
      </c>
      <c r="AJ961" s="108">
        <v>0</v>
      </c>
      <c r="AK961" s="108">
        <v>0</v>
      </c>
      <c r="AL961" s="108">
        <v>0</v>
      </c>
      <c r="AM961" s="108">
        <v>0</v>
      </c>
      <c r="AN961" s="108">
        <v>0</v>
      </c>
      <c r="AO961" s="108">
        <v>0</v>
      </c>
      <c r="AP961" s="108">
        <v>0</v>
      </c>
      <c r="AQ961" s="108">
        <v>0</v>
      </c>
      <c r="AR961" s="108">
        <v>0</v>
      </c>
      <c r="AS961" s="108">
        <v>0</v>
      </c>
      <c r="AT961" s="108">
        <v>0</v>
      </c>
      <c r="AU961" s="108">
        <v>0</v>
      </c>
      <c r="AV961" s="108">
        <v>0</v>
      </c>
      <c r="AW961" s="108">
        <v>0</v>
      </c>
      <c r="AX961" s="108">
        <v>0</v>
      </c>
      <c r="AY961" s="108">
        <v>0</v>
      </c>
      <c r="AZ961" s="108">
        <v>0</v>
      </c>
      <c r="BA961" s="108">
        <v>0</v>
      </c>
      <c r="BB961" s="108">
        <v>0</v>
      </c>
      <c r="BC961" s="108">
        <v>0</v>
      </c>
      <c r="BD961" s="108">
        <v>0</v>
      </c>
      <c r="BE961" s="108">
        <v>0</v>
      </c>
      <c r="BF961" s="108">
        <v>0</v>
      </c>
      <c r="BG961" s="108">
        <v>0</v>
      </c>
      <c r="BH961" s="108">
        <v>0</v>
      </c>
      <c r="BI961" s="108">
        <v>0</v>
      </c>
      <c r="BJ961" s="108">
        <v>0</v>
      </c>
      <c r="BK961" s="108">
        <v>0</v>
      </c>
      <c r="BL961" s="108">
        <v>0</v>
      </c>
      <c r="BM961" s="108">
        <v>0</v>
      </c>
      <c r="BN961" s="108">
        <v>0</v>
      </c>
      <c r="BO961" s="108">
        <v>0</v>
      </c>
      <c r="BP961" s="108">
        <v>825000</v>
      </c>
      <c r="BQ961" s="108"/>
      <c r="BR961" s="108"/>
      <c r="BS961" s="108"/>
      <c r="BT961" s="108"/>
      <c r="BV961" s="108"/>
      <c r="BW961" s="108"/>
      <c r="BX961" s="108"/>
      <c r="BY961" s="108"/>
      <c r="BZ961" s="108"/>
      <c r="CA961" s="108"/>
      <c r="CB961" s="108"/>
      <c r="CC961" s="108"/>
      <c r="CD961" s="108"/>
      <c r="CE961" s="108"/>
      <c r="CF961" s="108"/>
      <c r="CG961" s="108"/>
    </row>
    <row r="962" spans="1:85" hidden="1" outlineLevel="2" x14ac:dyDescent="0.25">
      <c r="A962" s="106">
        <v>0</v>
      </c>
      <c r="B962" s="106">
        <f t="shared" si="216"/>
        <v>12</v>
      </c>
      <c r="C962" s="106" t="s">
        <v>1571</v>
      </c>
      <c r="D962" s="106" t="s">
        <v>600</v>
      </c>
      <c r="E962" s="106"/>
      <c r="F962" s="106"/>
      <c r="G962" s="106"/>
      <c r="H962" s="108"/>
      <c r="I962" s="108">
        <f t="shared" si="209"/>
        <v>0</v>
      </c>
      <c r="J962" s="108">
        <f t="shared" si="210"/>
        <v>0</v>
      </c>
      <c r="K962" s="108"/>
      <c r="L962" s="147"/>
      <c r="M962" s="108">
        <v>0</v>
      </c>
      <c r="N962" s="108">
        <v>0</v>
      </c>
      <c r="O962" s="108">
        <v>0</v>
      </c>
      <c r="P962" s="108">
        <v>0</v>
      </c>
      <c r="Q962" s="108">
        <v>0</v>
      </c>
      <c r="R962" s="108">
        <v>0</v>
      </c>
      <c r="S962" s="108">
        <v>0</v>
      </c>
      <c r="T962" s="108">
        <v>0</v>
      </c>
      <c r="U962" s="108">
        <v>0</v>
      </c>
      <c r="V962" s="108">
        <v>0</v>
      </c>
      <c r="W962" s="108">
        <v>0</v>
      </c>
      <c r="X962" s="108">
        <v>0</v>
      </c>
      <c r="Y962" s="108">
        <v>0</v>
      </c>
      <c r="Z962" s="108">
        <v>0</v>
      </c>
      <c r="AA962" s="108">
        <v>0</v>
      </c>
      <c r="AB962" s="108">
        <v>0</v>
      </c>
      <c r="AC962" s="108">
        <v>0</v>
      </c>
      <c r="AD962" s="108">
        <v>0</v>
      </c>
      <c r="AE962" s="108">
        <v>0</v>
      </c>
      <c r="AF962" s="108">
        <v>0</v>
      </c>
      <c r="AG962" s="108">
        <v>0</v>
      </c>
      <c r="AH962" s="108">
        <v>0</v>
      </c>
      <c r="AI962" s="108">
        <v>0</v>
      </c>
      <c r="AJ962" s="108">
        <v>0</v>
      </c>
      <c r="AK962" s="108">
        <v>0</v>
      </c>
      <c r="AL962" s="108">
        <v>0</v>
      </c>
      <c r="AM962" s="108">
        <v>0</v>
      </c>
      <c r="AN962" s="108">
        <v>0</v>
      </c>
      <c r="AO962" s="108">
        <v>0</v>
      </c>
      <c r="AP962" s="108">
        <v>0</v>
      </c>
      <c r="AQ962" s="108">
        <v>0</v>
      </c>
      <c r="AR962" s="108">
        <v>0</v>
      </c>
      <c r="AS962" s="108">
        <v>0</v>
      </c>
      <c r="AT962" s="108">
        <v>0</v>
      </c>
      <c r="AU962" s="108">
        <v>0</v>
      </c>
      <c r="AV962" s="108">
        <v>0</v>
      </c>
      <c r="AW962" s="108">
        <v>0</v>
      </c>
      <c r="AX962" s="108">
        <v>0</v>
      </c>
      <c r="AY962" s="108">
        <v>0</v>
      </c>
      <c r="AZ962" s="108">
        <v>0</v>
      </c>
      <c r="BA962" s="108">
        <v>0</v>
      </c>
      <c r="BB962" s="108">
        <v>0</v>
      </c>
      <c r="BC962" s="108">
        <v>0</v>
      </c>
      <c r="BD962" s="108">
        <v>0</v>
      </c>
      <c r="BE962" s="108">
        <v>0</v>
      </c>
      <c r="BF962" s="108">
        <v>0</v>
      </c>
      <c r="BG962" s="108">
        <v>0</v>
      </c>
      <c r="BH962" s="108">
        <v>0</v>
      </c>
      <c r="BI962" s="108">
        <v>0</v>
      </c>
      <c r="BJ962" s="108">
        <v>0</v>
      </c>
      <c r="BK962" s="108">
        <v>0</v>
      </c>
      <c r="BL962" s="108">
        <v>0</v>
      </c>
      <c r="BM962" s="108">
        <v>0</v>
      </c>
      <c r="BN962" s="108">
        <v>0</v>
      </c>
      <c r="BO962" s="108">
        <v>0</v>
      </c>
      <c r="BP962" s="108">
        <v>0</v>
      </c>
      <c r="BQ962" s="108"/>
      <c r="BR962" s="108"/>
      <c r="BS962" s="108"/>
      <c r="BT962" s="108"/>
      <c r="BV962" s="108"/>
      <c r="BW962" s="108"/>
      <c r="BX962" s="108"/>
      <c r="BY962" s="108"/>
      <c r="BZ962" s="108"/>
      <c r="CA962" s="108"/>
      <c r="CB962" s="108"/>
      <c r="CC962" s="108"/>
      <c r="CD962" s="108"/>
      <c r="CE962" s="108"/>
      <c r="CF962" s="108"/>
      <c r="CG962" s="108"/>
    </row>
    <row r="963" spans="1:85" hidden="1" outlineLevel="2" x14ac:dyDescent="0.25">
      <c r="A963" s="106">
        <v>0</v>
      </c>
      <c r="B963" s="106">
        <f t="shared" si="216"/>
        <v>10</v>
      </c>
      <c r="C963" s="106" t="s">
        <v>1572</v>
      </c>
      <c r="D963" s="106" t="s">
        <v>621</v>
      </c>
      <c r="E963" s="106"/>
      <c r="F963" s="106"/>
      <c r="G963" s="106"/>
      <c r="H963" s="108"/>
      <c r="I963" s="108">
        <f t="shared" si="209"/>
        <v>0</v>
      </c>
      <c r="J963" s="108">
        <f t="shared" si="210"/>
        <v>0</v>
      </c>
      <c r="K963" s="108"/>
      <c r="L963" s="147"/>
      <c r="M963" s="108">
        <v>0</v>
      </c>
      <c r="N963" s="108">
        <v>0</v>
      </c>
      <c r="O963" s="108">
        <v>0</v>
      </c>
      <c r="P963" s="108">
        <v>0</v>
      </c>
      <c r="Q963" s="108">
        <v>0</v>
      </c>
      <c r="R963" s="108">
        <v>0</v>
      </c>
      <c r="S963" s="108">
        <v>0</v>
      </c>
      <c r="T963" s="108">
        <v>0</v>
      </c>
      <c r="U963" s="108">
        <v>0</v>
      </c>
      <c r="V963" s="108">
        <v>0</v>
      </c>
      <c r="W963" s="108">
        <v>0</v>
      </c>
      <c r="X963" s="108">
        <v>0</v>
      </c>
      <c r="Y963" s="108">
        <v>0</v>
      </c>
      <c r="Z963" s="108">
        <v>0</v>
      </c>
      <c r="AA963" s="108">
        <v>0</v>
      </c>
      <c r="AB963" s="108">
        <v>0</v>
      </c>
      <c r="AC963" s="108">
        <v>0</v>
      </c>
      <c r="AD963" s="108">
        <v>0</v>
      </c>
      <c r="AE963" s="108">
        <v>0</v>
      </c>
      <c r="AF963" s="108">
        <v>0</v>
      </c>
      <c r="AG963" s="108">
        <v>0</v>
      </c>
      <c r="AH963" s="108">
        <v>0</v>
      </c>
      <c r="AI963" s="108">
        <v>0</v>
      </c>
      <c r="AJ963" s="108">
        <v>0</v>
      </c>
      <c r="AK963" s="108">
        <v>0</v>
      </c>
      <c r="AL963" s="108">
        <v>0</v>
      </c>
      <c r="AM963" s="108">
        <v>0</v>
      </c>
      <c r="AN963" s="108">
        <v>0</v>
      </c>
      <c r="AO963" s="108">
        <v>0</v>
      </c>
      <c r="AP963" s="108">
        <v>0</v>
      </c>
      <c r="AQ963" s="108">
        <v>0</v>
      </c>
      <c r="AR963" s="108">
        <v>0</v>
      </c>
      <c r="AS963" s="108">
        <v>0</v>
      </c>
      <c r="AT963" s="108">
        <v>0</v>
      </c>
      <c r="AU963" s="108">
        <v>0</v>
      </c>
      <c r="AV963" s="108">
        <v>0</v>
      </c>
      <c r="AW963" s="108">
        <v>0</v>
      </c>
      <c r="AX963" s="108">
        <v>0</v>
      </c>
      <c r="AY963" s="108">
        <v>0</v>
      </c>
      <c r="AZ963" s="108">
        <v>0</v>
      </c>
      <c r="BA963" s="108">
        <v>0</v>
      </c>
      <c r="BB963" s="108">
        <v>0</v>
      </c>
      <c r="BC963" s="108">
        <v>0</v>
      </c>
      <c r="BD963" s="108">
        <v>0</v>
      </c>
      <c r="BE963" s="108">
        <v>0</v>
      </c>
      <c r="BF963" s="108">
        <v>0</v>
      </c>
      <c r="BG963" s="108">
        <v>0</v>
      </c>
      <c r="BH963" s="108">
        <v>0</v>
      </c>
      <c r="BI963" s="108">
        <v>0</v>
      </c>
      <c r="BJ963" s="108">
        <v>0</v>
      </c>
      <c r="BK963" s="108">
        <v>0</v>
      </c>
      <c r="BL963" s="108">
        <v>0</v>
      </c>
      <c r="BM963" s="108">
        <v>0</v>
      </c>
      <c r="BN963" s="108">
        <v>0</v>
      </c>
      <c r="BO963" s="108">
        <v>0</v>
      </c>
      <c r="BP963" s="108">
        <v>0</v>
      </c>
      <c r="BQ963" s="108"/>
      <c r="BR963" s="108"/>
      <c r="BS963" s="108"/>
      <c r="BT963" s="108"/>
      <c r="BV963" s="108"/>
      <c r="BW963" s="108"/>
      <c r="BX963" s="108"/>
      <c r="BY963" s="108"/>
      <c r="BZ963" s="108"/>
      <c r="CA963" s="108"/>
      <c r="CB963" s="108"/>
      <c r="CC963" s="108"/>
      <c r="CD963" s="108"/>
      <c r="CE963" s="108"/>
      <c r="CF963" s="108"/>
      <c r="CG963" s="108"/>
    </row>
    <row r="964" spans="1:85" hidden="1" outlineLevel="2" x14ac:dyDescent="0.25">
      <c r="A964" s="106">
        <v>0</v>
      </c>
      <c r="B964" s="106">
        <f t="shared" si="216"/>
        <v>10</v>
      </c>
      <c r="C964" s="106" t="s">
        <v>1573</v>
      </c>
      <c r="D964" s="106" t="s">
        <v>244</v>
      </c>
      <c r="E964" s="106"/>
      <c r="F964" s="106"/>
      <c r="G964" s="106"/>
      <c r="H964" s="108"/>
      <c r="I964" s="108">
        <f t="shared" si="209"/>
        <v>0</v>
      </c>
      <c r="J964" s="108">
        <f t="shared" si="210"/>
        <v>1112044</v>
      </c>
      <c r="K964" s="108"/>
      <c r="L964" s="147"/>
      <c r="M964" s="108">
        <v>0</v>
      </c>
      <c r="N964" s="108">
        <v>134400</v>
      </c>
      <c r="O964" s="108">
        <v>0</v>
      </c>
      <c r="P964" s="108">
        <v>0</v>
      </c>
      <c r="Q964" s="108">
        <v>0</v>
      </c>
      <c r="R964" s="108">
        <v>0</v>
      </c>
      <c r="S964" s="108">
        <v>0</v>
      </c>
      <c r="T964" s="108">
        <v>0</v>
      </c>
      <c r="U964" s="108">
        <v>0</v>
      </c>
      <c r="V964" s="108">
        <v>0</v>
      </c>
      <c r="W964" s="108">
        <v>0</v>
      </c>
      <c r="X964" s="108">
        <v>0</v>
      </c>
      <c r="Y964" s="108">
        <v>0</v>
      </c>
      <c r="Z964" s="108">
        <v>0</v>
      </c>
      <c r="AA964" s="108">
        <v>0</v>
      </c>
      <c r="AB964" s="108">
        <v>0</v>
      </c>
      <c r="AC964" s="108">
        <v>0</v>
      </c>
      <c r="AD964" s="108">
        <v>0</v>
      </c>
      <c r="AE964" s="108">
        <v>0</v>
      </c>
      <c r="AF964" s="108">
        <v>0</v>
      </c>
      <c r="AG964" s="108">
        <v>0</v>
      </c>
      <c r="AH964" s="108">
        <v>0</v>
      </c>
      <c r="AI964" s="108">
        <v>0</v>
      </c>
      <c r="AJ964" s="108">
        <v>0</v>
      </c>
      <c r="AK964" s="108">
        <v>0</v>
      </c>
      <c r="AL964" s="108">
        <v>0</v>
      </c>
      <c r="AM964" s="108">
        <v>0</v>
      </c>
      <c r="AN964" s="108">
        <v>0</v>
      </c>
      <c r="AO964" s="108">
        <v>0</v>
      </c>
      <c r="AP964" s="108">
        <v>0</v>
      </c>
      <c r="AQ964" s="108">
        <v>0</v>
      </c>
      <c r="AR964" s="108">
        <v>0</v>
      </c>
      <c r="AS964" s="108">
        <v>0</v>
      </c>
      <c r="AT964" s="108">
        <v>0</v>
      </c>
      <c r="AU964" s="108">
        <v>0</v>
      </c>
      <c r="AV964" s="108">
        <v>0</v>
      </c>
      <c r="AW964" s="108">
        <v>0</v>
      </c>
      <c r="AX964" s="108">
        <v>0</v>
      </c>
      <c r="AY964" s="108">
        <v>0</v>
      </c>
      <c r="AZ964" s="108">
        <v>0</v>
      </c>
      <c r="BA964" s="108">
        <v>0</v>
      </c>
      <c r="BB964" s="108">
        <v>0</v>
      </c>
      <c r="BC964" s="108">
        <v>0</v>
      </c>
      <c r="BD964" s="108">
        <v>0</v>
      </c>
      <c r="BE964" s="108">
        <v>0</v>
      </c>
      <c r="BF964" s="108">
        <v>0</v>
      </c>
      <c r="BG964" s="108">
        <v>0</v>
      </c>
      <c r="BH964" s="108">
        <v>0</v>
      </c>
      <c r="BI964" s="108">
        <v>0</v>
      </c>
      <c r="BJ964" s="108">
        <v>0</v>
      </c>
      <c r="BK964" s="108">
        <v>0</v>
      </c>
      <c r="BL964" s="108">
        <v>0</v>
      </c>
      <c r="BM964" s="108">
        <v>0</v>
      </c>
      <c r="BN964" s="108">
        <v>0</v>
      </c>
      <c r="BO964" s="108">
        <v>0</v>
      </c>
      <c r="BP964" s="108">
        <v>1112044</v>
      </c>
      <c r="BQ964" s="108"/>
      <c r="BR964" s="108"/>
      <c r="BS964" s="108"/>
      <c r="BT964" s="108"/>
      <c r="BV964" s="108"/>
      <c r="BW964" s="108"/>
      <c r="BX964" s="108"/>
      <c r="BY964" s="108"/>
      <c r="BZ964" s="108"/>
      <c r="CA964" s="108"/>
      <c r="CB964" s="108"/>
      <c r="CC964" s="108"/>
      <c r="CD964" s="108"/>
      <c r="CE964" s="108"/>
      <c r="CF964" s="108"/>
      <c r="CG964" s="108"/>
    </row>
    <row r="965" spans="1:85" hidden="1" outlineLevel="2" x14ac:dyDescent="0.25">
      <c r="A965" s="106">
        <v>0</v>
      </c>
      <c r="B965" s="106">
        <f t="shared" si="216"/>
        <v>12</v>
      </c>
      <c r="C965" s="106" t="s">
        <v>1574</v>
      </c>
      <c r="D965" s="106" t="s">
        <v>1575</v>
      </c>
      <c r="E965" s="106"/>
      <c r="F965" s="106"/>
      <c r="G965" s="106"/>
      <c r="H965" s="108"/>
      <c r="I965" s="108">
        <f t="shared" si="209"/>
        <v>0</v>
      </c>
      <c r="J965" s="108">
        <f t="shared" si="210"/>
        <v>0</v>
      </c>
      <c r="K965" s="108"/>
      <c r="L965" s="147"/>
      <c r="M965" s="108">
        <v>0</v>
      </c>
      <c r="N965" s="108">
        <v>0</v>
      </c>
      <c r="O965" s="108">
        <v>0</v>
      </c>
      <c r="P965" s="108">
        <v>0</v>
      </c>
      <c r="Q965" s="108">
        <v>0</v>
      </c>
      <c r="R965" s="108">
        <v>0</v>
      </c>
      <c r="S965" s="108">
        <v>0</v>
      </c>
      <c r="T965" s="108">
        <v>0</v>
      </c>
      <c r="U965" s="108">
        <v>0</v>
      </c>
      <c r="V965" s="108">
        <v>0</v>
      </c>
      <c r="W965" s="108">
        <v>0</v>
      </c>
      <c r="X965" s="108">
        <v>0</v>
      </c>
      <c r="Y965" s="108">
        <v>0</v>
      </c>
      <c r="Z965" s="108">
        <v>0</v>
      </c>
      <c r="AA965" s="108">
        <v>0</v>
      </c>
      <c r="AB965" s="108">
        <v>0</v>
      </c>
      <c r="AC965" s="108">
        <v>0</v>
      </c>
      <c r="AD965" s="108">
        <v>0</v>
      </c>
      <c r="AE965" s="108">
        <v>0</v>
      </c>
      <c r="AF965" s="108">
        <v>0</v>
      </c>
      <c r="AG965" s="108">
        <v>0</v>
      </c>
      <c r="AH965" s="108">
        <v>0</v>
      </c>
      <c r="AI965" s="108">
        <v>0</v>
      </c>
      <c r="AJ965" s="108">
        <v>0</v>
      </c>
      <c r="AK965" s="108">
        <v>0</v>
      </c>
      <c r="AL965" s="108">
        <v>0</v>
      </c>
      <c r="AM965" s="108">
        <v>0</v>
      </c>
      <c r="AN965" s="108">
        <v>0</v>
      </c>
      <c r="AO965" s="108">
        <v>0</v>
      </c>
      <c r="AP965" s="108">
        <v>0</v>
      </c>
      <c r="AQ965" s="108">
        <v>0</v>
      </c>
      <c r="AR965" s="108">
        <v>0</v>
      </c>
      <c r="AS965" s="108">
        <v>0</v>
      </c>
      <c r="AT965" s="108">
        <v>0</v>
      </c>
      <c r="AU965" s="108">
        <v>0</v>
      </c>
      <c r="AV965" s="108">
        <v>0</v>
      </c>
      <c r="AW965" s="108">
        <v>0</v>
      </c>
      <c r="AX965" s="108">
        <v>0</v>
      </c>
      <c r="AY965" s="108">
        <v>0</v>
      </c>
      <c r="AZ965" s="108">
        <v>0</v>
      </c>
      <c r="BA965" s="108">
        <v>0</v>
      </c>
      <c r="BB965" s="108">
        <v>0</v>
      </c>
      <c r="BC965" s="108">
        <v>0</v>
      </c>
      <c r="BD965" s="108">
        <v>0</v>
      </c>
      <c r="BE965" s="108">
        <v>0</v>
      </c>
      <c r="BF965" s="108">
        <v>0</v>
      </c>
      <c r="BG965" s="108">
        <v>0</v>
      </c>
      <c r="BH965" s="108">
        <v>0</v>
      </c>
      <c r="BI965" s="108">
        <v>0</v>
      </c>
      <c r="BJ965" s="108">
        <v>0</v>
      </c>
      <c r="BK965" s="108">
        <v>0</v>
      </c>
      <c r="BL965" s="108">
        <v>0</v>
      </c>
      <c r="BM965" s="108">
        <v>0</v>
      </c>
      <c r="BN965" s="108">
        <v>0</v>
      </c>
      <c r="BO965" s="108">
        <v>0</v>
      </c>
      <c r="BP965" s="108">
        <v>0</v>
      </c>
      <c r="BQ965" s="108"/>
      <c r="BR965" s="108"/>
      <c r="BS965" s="108"/>
      <c r="BT965" s="108"/>
      <c r="BV965" s="108"/>
      <c r="BW965" s="108"/>
      <c r="BX965" s="108"/>
      <c r="BY965" s="108"/>
      <c r="BZ965" s="108"/>
      <c r="CA965" s="108"/>
      <c r="CB965" s="108"/>
      <c r="CC965" s="108"/>
      <c r="CD965" s="108"/>
      <c r="CE965" s="108"/>
      <c r="CF965" s="108"/>
      <c r="CG965" s="108"/>
    </row>
    <row r="966" spans="1:85" hidden="1" outlineLevel="2" x14ac:dyDescent="0.25">
      <c r="A966" s="106">
        <v>0</v>
      </c>
      <c r="B966" s="106">
        <f t="shared" si="216"/>
        <v>10</v>
      </c>
      <c r="C966" s="106" t="s">
        <v>1576</v>
      </c>
      <c r="D966" s="106" t="s">
        <v>1577</v>
      </c>
      <c r="E966" s="106"/>
      <c r="F966" s="106"/>
      <c r="G966" s="106"/>
      <c r="H966" s="108"/>
      <c r="I966" s="108">
        <f t="shared" si="209"/>
        <v>0</v>
      </c>
      <c r="J966" s="108">
        <f t="shared" si="210"/>
        <v>0</v>
      </c>
      <c r="K966" s="108"/>
      <c r="L966" s="147"/>
      <c r="M966" s="108">
        <v>0</v>
      </c>
      <c r="N966" s="108">
        <v>0</v>
      </c>
      <c r="O966" s="108">
        <v>0</v>
      </c>
      <c r="P966" s="108">
        <v>0</v>
      </c>
      <c r="Q966" s="108">
        <v>0</v>
      </c>
      <c r="R966" s="108">
        <v>0</v>
      </c>
      <c r="S966" s="108">
        <v>0</v>
      </c>
      <c r="T966" s="108">
        <v>0</v>
      </c>
      <c r="U966" s="108">
        <v>0</v>
      </c>
      <c r="V966" s="108">
        <v>0</v>
      </c>
      <c r="W966" s="108">
        <v>0</v>
      </c>
      <c r="X966" s="108">
        <v>0</v>
      </c>
      <c r="Y966" s="108">
        <v>0</v>
      </c>
      <c r="Z966" s="108">
        <v>0</v>
      </c>
      <c r="AA966" s="108">
        <v>0</v>
      </c>
      <c r="AB966" s="108">
        <v>0</v>
      </c>
      <c r="AC966" s="108">
        <v>0</v>
      </c>
      <c r="AD966" s="108">
        <v>0</v>
      </c>
      <c r="AE966" s="108">
        <v>0</v>
      </c>
      <c r="AF966" s="108">
        <v>0</v>
      </c>
      <c r="AG966" s="108">
        <v>0</v>
      </c>
      <c r="AH966" s="108">
        <v>0</v>
      </c>
      <c r="AI966" s="108">
        <v>0</v>
      </c>
      <c r="AJ966" s="108">
        <v>0</v>
      </c>
      <c r="AK966" s="108">
        <v>0</v>
      </c>
      <c r="AL966" s="108">
        <v>0</v>
      </c>
      <c r="AM966" s="108">
        <v>0</v>
      </c>
      <c r="AN966" s="108">
        <v>0</v>
      </c>
      <c r="AO966" s="108">
        <v>0</v>
      </c>
      <c r="AP966" s="108">
        <v>0</v>
      </c>
      <c r="AQ966" s="108">
        <v>0</v>
      </c>
      <c r="AR966" s="108">
        <v>0</v>
      </c>
      <c r="AS966" s="108">
        <v>0</v>
      </c>
      <c r="AT966" s="108">
        <v>0</v>
      </c>
      <c r="AU966" s="108">
        <v>0</v>
      </c>
      <c r="AV966" s="108">
        <v>0</v>
      </c>
      <c r="AW966" s="108">
        <v>0</v>
      </c>
      <c r="AX966" s="108">
        <v>0</v>
      </c>
      <c r="AY966" s="108">
        <v>0</v>
      </c>
      <c r="AZ966" s="108">
        <v>0</v>
      </c>
      <c r="BA966" s="108">
        <v>0</v>
      </c>
      <c r="BB966" s="108">
        <v>0</v>
      </c>
      <c r="BC966" s="108">
        <v>0</v>
      </c>
      <c r="BD966" s="108">
        <v>0</v>
      </c>
      <c r="BE966" s="108">
        <v>0</v>
      </c>
      <c r="BF966" s="108">
        <v>0</v>
      </c>
      <c r="BG966" s="108">
        <v>0</v>
      </c>
      <c r="BH966" s="108">
        <v>0</v>
      </c>
      <c r="BI966" s="108">
        <v>0</v>
      </c>
      <c r="BJ966" s="108">
        <v>0</v>
      </c>
      <c r="BK966" s="108">
        <v>0</v>
      </c>
      <c r="BL966" s="108">
        <v>0</v>
      </c>
      <c r="BM966" s="108">
        <v>0</v>
      </c>
      <c r="BN966" s="108">
        <v>0</v>
      </c>
      <c r="BO966" s="108">
        <v>0</v>
      </c>
      <c r="BP966" s="108">
        <v>0</v>
      </c>
      <c r="BQ966" s="108"/>
      <c r="BR966" s="108"/>
      <c r="BS966" s="108"/>
      <c r="BT966" s="108"/>
      <c r="BV966" s="108"/>
      <c r="BW966" s="108"/>
      <c r="BX966" s="108"/>
      <c r="BY966" s="108"/>
      <c r="BZ966" s="108"/>
      <c r="CA966" s="108"/>
      <c r="CB966" s="108"/>
      <c r="CC966" s="108"/>
      <c r="CD966" s="108"/>
      <c r="CE966" s="108"/>
      <c r="CF966" s="108"/>
      <c r="CG966" s="108"/>
    </row>
    <row r="967" spans="1:85" hidden="1" outlineLevel="2" x14ac:dyDescent="0.25">
      <c r="A967" s="106">
        <v>0</v>
      </c>
      <c r="B967" s="106">
        <f t="shared" si="216"/>
        <v>10</v>
      </c>
      <c r="C967" s="106" t="s">
        <v>1578</v>
      </c>
      <c r="D967" s="106" t="s">
        <v>1579</v>
      </c>
      <c r="E967" s="106"/>
      <c r="F967" s="106"/>
      <c r="G967" s="106"/>
      <c r="H967" s="108"/>
      <c r="I967" s="108">
        <f t="shared" si="209"/>
        <v>0</v>
      </c>
      <c r="J967" s="108">
        <f t="shared" si="210"/>
        <v>9119083</v>
      </c>
      <c r="K967" s="108"/>
      <c r="L967" s="147"/>
      <c r="M967" s="108">
        <v>0</v>
      </c>
      <c r="N967" s="108">
        <v>12648285</v>
      </c>
      <c r="O967" s="108">
        <v>-2042251</v>
      </c>
      <c r="P967" s="108">
        <v>-1314411</v>
      </c>
      <c r="Q967" s="108">
        <v>3356662</v>
      </c>
      <c r="R967" s="108">
        <v>-2737761</v>
      </c>
      <c r="S967" s="108">
        <v>1415398</v>
      </c>
      <c r="T967" s="108">
        <v>-4563583</v>
      </c>
      <c r="U967" s="108">
        <v>5885946</v>
      </c>
      <c r="V967" s="108">
        <v>-8002991</v>
      </c>
      <c r="W967" s="108">
        <v>7541977</v>
      </c>
      <c r="X967" s="108">
        <v>-4353849</v>
      </c>
      <c r="Y967" s="108">
        <v>0</v>
      </c>
      <c r="Z967" s="108">
        <v>0</v>
      </c>
      <c r="AA967" s="108">
        <v>0</v>
      </c>
      <c r="AB967" s="108">
        <v>0</v>
      </c>
      <c r="AC967" s="108">
        <v>0</v>
      </c>
      <c r="AD967" s="108">
        <v>0</v>
      </c>
      <c r="AE967" s="108">
        <v>0</v>
      </c>
      <c r="AF967" s="108">
        <v>0</v>
      </c>
      <c r="AG967" s="108">
        <v>0</v>
      </c>
      <c r="AH967" s="108">
        <v>0</v>
      </c>
      <c r="AI967" s="108">
        <v>0</v>
      </c>
      <c r="AJ967" s="108">
        <v>0</v>
      </c>
      <c r="AK967" s="108">
        <v>0</v>
      </c>
      <c r="AL967" s="108">
        <v>0</v>
      </c>
      <c r="AM967" s="108">
        <v>0</v>
      </c>
      <c r="AN967" s="108">
        <v>0</v>
      </c>
      <c r="AO967" s="108">
        <v>0</v>
      </c>
      <c r="AP967" s="108">
        <v>0</v>
      </c>
      <c r="AQ967" s="108">
        <v>0</v>
      </c>
      <c r="AR967" s="108">
        <v>0</v>
      </c>
      <c r="AS967" s="108">
        <v>0</v>
      </c>
      <c r="AT967" s="108">
        <v>0</v>
      </c>
      <c r="AU967" s="108">
        <v>0</v>
      </c>
      <c r="AV967" s="108">
        <v>0</v>
      </c>
      <c r="AW967" s="108">
        <v>0</v>
      </c>
      <c r="AX967" s="108">
        <v>0</v>
      </c>
      <c r="AY967" s="108">
        <v>0</v>
      </c>
      <c r="AZ967" s="108">
        <v>0</v>
      </c>
      <c r="BA967" s="108">
        <v>0</v>
      </c>
      <c r="BB967" s="108">
        <v>0</v>
      </c>
      <c r="BC967" s="108">
        <v>0</v>
      </c>
      <c r="BD967" s="108">
        <v>0</v>
      </c>
      <c r="BE967" s="108">
        <v>0</v>
      </c>
      <c r="BF967" s="108">
        <v>0</v>
      </c>
      <c r="BG967" s="108">
        <v>0</v>
      </c>
      <c r="BH967" s="108">
        <v>0</v>
      </c>
      <c r="BI967" s="108">
        <v>0</v>
      </c>
      <c r="BJ967" s="108">
        <v>0</v>
      </c>
      <c r="BK967" s="108">
        <v>0</v>
      </c>
      <c r="BL967" s="108">
        <v>0</v>
      </c>
      <c r="BM967" s="108">
        <v>0</v>
      </c>
      <c r="BN967" s="108">
        <v>0</v>
      </c>
      <c r="BO967" s="108">
        <v>0</v>
      </c>
      <c r="BP967" s="108">
        <v>9119083</v>
      </c>
      <c r="BQ967" s="108"/>
      <c r="BR967" s="108"/>
      <c r="BS967" s="108"/>
      <c r="BT967" s="108"/>
      <c r="BV967" s="108"/>
      <c r="BW967" s="108"/>
      <c r="BX967" s="108"/>
      <c r="BY967" s="108"/>
      <c r="BZ967" s="108"/>
      <c r="CA967" s="108"/>
      <c r="CB967" s="108"/>
      <c r="CC967" s="108"/>
      <c r="CD967" s="108"/>
      <c r="CE967" s="108"/>
      <c r="CF967" s="108"/>
      <c r="CG967" s="108"/>
    </row>
    <row r="968" spans="1:85" hidden="1" outlineLevel="2" x14ac:dyDescent="0.25">
      <c r="A968" s="106">
        <v>0</v>
      </c>
      <c r="B968" s="106">
        <f t="shared" si="216"/>
        <v>10</v>
      </c>
      <c r="C968" s="106" t="s">
        <v>1905</v>
      </c>
      <c r="D968" s="106" t="s">
        <v>1906</v>
      </c>
      <c r="E968" s="106"/>
      <c r="F968" s="106"/>
      <c r="G968" s="106"/>
      <c r="H968" s="108"/>
      <c r="I968" s="108">
        <f t="shared" si="209"/>
        <v>0</v>
      </c>
      <c r="J968" s="108">
        <f t="shared" si="210"/>
        <v>0</v>
      </c>
      <c r="K968" s="108"/>
      <c r="L968" s="147"/>
      <c r="M968" s="108">
        <v>0</v>
      </c>
      <c r="N968" s="108">
        <v>0</v>
      </c>
      <c r="O968" s="108">
        <v>0</v>
      </c>
      <c r="P968" s="108">
        <v>0</v>
      </c>
      <c r="Q968" s="108">
        <v>0</v>
      </c>
      <c r="R968" s="108">
        <v>0</v>
      </c>
      <c r="S968" s="108">
        <v>0</v>
      </c>
      <c r="T968" s="108">
        <v>0</v>
      </c>
      <c r="U968" s="108">
        <v>0</v>
      </c>
      <c r="V968" s="108">
        <v>0</v>
      </c>
      <c r="W968" s="108">
        <v>0</v>
      </c>
      <c r="X968" s="108">
        <v>0</v>
      </c>
      <c r="Y968" s="108"/>
      <c r="Z968" s="108"/>
      <c r="AA968" s="108"/>
      <c r="AB968" s="108"/>
      <c r="AC968" s="108"/>
      <c r="AD968" s="108"/>
      <c r="AE968" s="108"/>
      <c r="AF968" s="108"/>
      <c r="AG968" s="108"/>
      <c r="AH968" s="108"/>
      <c r="AI968" s="108"/>
      <c r="AJ968" s="108"/>
      <c r="AK968" s="108"/>
      <c r="AL968" s="108"/>
      <c r="AM968" s="108"/>
      <c r="AN968" s="108"/>
      <c r="AO968" s="108"/>
      <c r="AP968" s="108"/>
      <c r="AQ968" s="108"/>
      <c r="AR968" s="108"/>
      <c r="AS968" s="108"/>
      <c r="AT968" s="108"/>
      <c r="AU968" s="108"/>
      <c r="AV968" s="108"/>
      <c r="AW968" s="108">
        <v>0</v>
      </c>
      <c r="AX968" s="108">
        <v>0</v>
      </c>
      <c r="AY968" s="108">
        <v>0</v>
      </c>
      <c r="AZ968" s="108">
        <v>0</v>
      </c>
      <c r="BA968" s="108">
        <v>0</v>
      </c>
      <c r="BB968" s="108">
        <v>0</v>
      </c>
      <c r="BC968" s="108">
        <v>0</v>
      </c>
      <c r="BD968" s="108">
        <v>0</v>
      </c>
      <c r="BE968" s="108">
        <v>0</v>
      </c>
      <c r="BF968" s="108">
        <v>0</v>
      </c>
      <c r="BG968" s="108">
        <v>0</v>
      </c>
      <c r="BH968" s="108">
        <v>0</v>
      </c>
      <c r="BI968" s="108">
        <v>0</v>
      </c>
      <c r="BJ968" s="108">
        <v>0</v>
      </c>
      <c r="BK968" s="108">
        <v>0</v>
      </c>
      <c r="BL968" s="108">
        <v>0</v>
      </c>
      <c r="BM968" s="108">
        <v>0</v>
      </c>
      <c r="BN968" s="108">
        <v>0</v>
      </c>
      <c r="BO968" s="108">
        <v>0</v>
      </c>
      <c r="BP968" s="108">
        <v>0</v>
      </c>
      <c r="BQ968" s="108"/>
      <c r="BR968" s="108"/>
      <c r="BS968" s="108"/>
      <c r="BT968" s="108"/>
      <c r="BV968" s="108"/>
      <c r="BW968" s="108"/>
      <c r="BX968" s="108"/>
      <c r="BY968" s="108"/>
      <c r="BZ968" s="108"/>
      <c r="CA968" s="108"/>
      <c r="CB968" s="108"/>
      <c r="CC968" s="108"/>
      <c r="CD968" s="108"/>
      <c r="CE968" s="108"/>
      <c r="CF968" s="108"/>
      <c r="CG968" s="108"/>
    </row>
    <row r="969" spans="1:85" hidden="1" outlineLevel="2" x14ac:dyDescent="0.25">
      <c r="A969" s="106">
        <v>0</v>
      </c>
      <c r="B969" s="106">
        <f t="shared" si="216"/>
        <v>10</v>
      </c>
      <c r="C969" s="106" t="s">
        <v>1580</v>
      </c>
      <c r="D969" s="106" t="s">
        <v>1581</v>
      </c>
      <c r="E969" s="106"/>
      <c r="F969" s="106"/>
      <c r="G969" s="106"/>
      <c r="H969" s="108"/>
      <c r="I969" s="108">
        <f t="shared" si="209"/>
        <v>0</v>
      </c>
      <c r="J969" s="108">
        <f t="shared" si="210"/>
        <v>194209</v>
      </c>
      <c r="K969" s="108"/>
      <c r="L969" s="147"/>
      <c r="M969" s="108">
        <v>0</v>
      </c>
      <c r="N969" s="108">
        <v>0</v>
      </c>
      <c r="O969" s="108">
        <v>0</v>
      </c>
      <c r="P969" s="108">
        <v>0</v>
      </c>
      <c r="Q969" s="108">
        <v>0</v>
      </c>
      <c r="R969" s="108">
        <v>0</v>
      </c>
      <c r="S969" s="108">
        <v>0</v>
      </c>
      <c r="T969" s="108">
        <v>0</v>
      </c>
      <c r="U969" s="108">
        <v>0</v>
      </c>
      <c r="V969" s="108">
        <v>0</v>
      </c>
      <c r="W969" s="108">
        <v>0</v>
      </c>
      <c r="X969" s="108">
        <v>0</v>
      </c>
      <c r="Y969" s="108">
        <v>0</v>
      </c>
      <c r="Z969" s="108">
        <v>0</v>
      </c>
      <c r="AA969" s="108">
        <v>0</v>
      </c>
      <c r="AB969" s="108">
        <v>0</v>
      </c>
      <c r="AC969" s="108">
        <v>0</v>
      </c>
      <c r="AD969" s="108">
        <v>0</v>
      </c>
      <c r="AE969" s="108">
        <v>0</v>
      </c>
      <c r="AF969" s="108">
        <v>0</v>
      </c>
      <c r="AG969" s="108">
        <v>0</v>
      </c>
      <c r="AH969" s="108">
        <v>0</v>
      </c>
      <c r="AI969" s="108">
        <v>0</v>
      </c>
      <c r="AJ969" s="108">
        <v>0</v>
      </c>
      <c r="AK969" s="108">
        <v>0</v>
      </c>
      <c r="AL969" s="108">
        <v>0</v>
      </c>
      <c r="AM969" s="108">
        <v>0</v>
      </c>
      <c r="AN969" s="108">
        <v>0</v>
      </c>
      <c r="AO969" s="108">
        <v>0</v>
      </c>
      <c r="AP969" s="108">
        <v>0</v>
      </c>
      <c r="AQ969" s="108">
        <v>0</v>
      </c>
      <c r="AR969" s="108">
        <v>0</v>
      </c>
      <c r="AS969" s="108">
        <v>0</v>
      </c>
      <c r="AT969" s="108">
        <v>0</v>
      </c>
      <c r="AU969" s="108">
        <v>0</v>
      </c>
      <c r="AV969" s="108">
        <v>0</v>
      </c>
      <c r="AW969" s="108">
        <v>0</v>
      </c>
      <c r="AX969" s="108">
        <v>0</v>
      </c>
      <c r="AY969" s="108">
        <v>0</v>
      </c>
      <c r="AZ969" s="108">
        <v>0</v>
      </c>
      <c r="BA969" s="108">
        <v>0</v>
      </c>
      <c r="BB969" s="108">
        <v>0</v>
      </c>
      <c r="BC969" s="108">
        <v>0</v>
      </c>
      <c r="BD969" s="108">
        <v>0</v>
      </c>
      <c r="BE969" s="108">
        <v>0</v>
      </c>
      <c r="BF969" s="108">
        <v>0</v>
      </c>
      <c r="BG969" s="108">
        <v>0</v>
      </c>
      <c r="BH969" s="108">
        <v>0</v>
      </c>
      <c r="BI969" s="108">
        <v>0</v>
      </c>
      <c r="BJ969" s="108">
        <v>0</v>
      </c>
      <c r="BK969" s="108">
        <v>0</v>
      </c>
      <c r="BL969" s="108">
        <v>0</v>
      </c>
      <c r="BM969" s="108">
        <v>0</v>
      </c>
      <c r="BN969" s="108">
        <v>0</v>
      </c>
      <c r="BO969" s="108">
        <v>0</v>
      </c>
      <c r="BP969" s="108">
        <v>194209</v>
      </c>
      <c r="BQ969" s="108"/>
      <c r="BR969" s="108"/>
      <c r="BS969" s="108"/>
      <c r="BT969" s="108"/>
      <c r="BV969" s="108"/>
      <c r="BW969" s="108"/>
      <c r="BX969" s="108"/>
      <c r="BY969" s="108"/>
      <c r="BZ969" s="108"/>
      <c r="CA969" s="108"/>
      <c r="CB969" s="108"/>
      <c r="CC969" s="108"/>
      <c r="CD969" s="108"/>
      <c r="CE969" s="108"/>
      <c r="CF969" s="108"/>
      <c r="CG969" s="108"/>
    </row>
    <row r="970" spans="1:85" hidden="1" outlineLevel="2" x14ac:dyDescent="0.25">
      <c r="A970" s="106">
        <v>0</v>
      </c>
      <c r="B970" s="106">
        <f>LEN(C970)</f>
        <v>10</v>
      </c>
      <c r="C970" s="106" t="s">
        <v>1582</v>
      </c>
      <c r="D970" s="106" t="s">
        <v>1583</v>
      </c>
      <c r="E970" s="106"/>
      <c r="F970" s="106"/>
      <c r="G970" s="106"/>
      <c r="H970" s="108"/>
      <c r="I970" s="108">
        <f>SUM(AW970:BD970)</f>
        <v>0</v>
      </c>
      <c r="J970" s="108">
        <f>SUM(BI970:BP970)</f>
        <v>2166098</v>
      </c>
      <c r="K970" s="108"/>
      <c r="L970" s="147"/>
      <c r="M970" s="108">
        <v>0</v>
      </c>
      <c r="N970" s="108">
        <v>8803017</v>
      </c>
      <c r="O970" s="108">
        <v>-67475</v>
      </c>
      <c r="P970" s="108">
        <v>67475</v>
      </c>
      <c r="Q970" s="108">
        <v>-187314</v>
      </c>
      <c r="R970" s="108">
        <v>129564</v>
      </c>
      <c r="S970" s="108">
        <v>-5802331</v>
      </c>
      <c r="T970" s="108">
        <v>872140</v>
      </c>
      <c r="U970" s="108">
        <v>4987941</v>
      </c>
      <c r="V970" s="108">
        <v>-6365583</v>
      </c>
      <c r="W970" s="108">
        <v>2057926</v>
      </c>
      <c r="X970" s="108">
        <v>-3138058</v>
      </c>
      <c r="Y970" s="108">
        <v>0</v>
      </c>
      <c r="Z970" s="108">
        <v>0</v>
      </c>
      <c r="AA970" s="108">
        <v>0</v>
      </c>
      <c r="AB970" s="108">
        <v>0</v>
      </c>
      <c r="AC970" s="108">
        <v>0</v>
      </c>
      <c r="AD970" s="108">
        <v>0</v>
      </c>
      <c r="AE970" s="108">
        <v>0</v>
      </c>
      <c r="AF970" s="108">
        <v>0</v>
      </c>
      <c r="AG970" s="108">
        <v>0</v>
      </c>
      <c r="AH970" s="108">
        <v>0</v>
      </c>
      <c r="AI970" s="108">
        <v>0</v>
      </c>
      <c r="AJ970" s="108">
        <v>0</v>
      </c>
      <c r="AK970" s="108">
        <v>0</v>
      </c>
      <c r="AL970" s="108">
        <v>0</v>
      </c>
      <c r="AM970" s="108">
        <v>0</v>
      </c>
      <c r="AN970" s="108">
        <v>0</v>
      </c>
      <c r="AO970" s="108">
        <v>0</v>
      </c>
      <c r="AP970" s="108">
        <v>0</v>
      </c>
      <c r="AQ970" s="108">
        <v>0</v>
      </c>
      <c r="AR970" s="108">
        <v>0</v>
      </c>
      <c r="AS970" s="108">
        <v>0</v>
      </c>
      <c r="AT970" s="108">
        <v>0</v>
      </c>
      <c r="AU970" s="108">
        <v>0</v>
      </c>
      <c r="AV970" s="108">
        <v>0</v>
      </c>
      <c r="AW970" s="108">
        <v>0</v>
      </c>
      <c r="AX970" s="108">
        <v>0</v>
      </c>
      <c r="AY970" s="108">
        <v>0</v>
      </c>
      <c r="AZ970" s="108">
        <v>0</v>
      </c>
      <c r="BA970" s="108">
        <v>0</v>
      </c>
      <c r="BB970" s="108">
        <v>0</v>
      </c>
      <c r="BC970" s="108">
        <v>0</v>
      </c>
      <c r="BD970" s="108">
        <v>0</v>
      </c>
      <c r="BE970" s="108">
        <v>0</v>
      </c>
      <c r="BF970" s="108">
        <v>0</v>
      </c>
      <c r="BG970" s="108">
        <v>0</v>
      </c>
      <c r="BH970" s="108">
        <v>0</v>
      </c>
      <c r="BI970" s="108">
        <v>0</v>
      </c>
      <c r="BJ970" s="108">
        <v>0</v>
      </c>
      <c r="BK970" s="108">
        <v>0</v>
      </c>
      <c r="BL970" s="108">
        <v>0</v>
      </c>
      <c r="BM970" s="108">
        <v>0</v>
      </c>
      <c r="BN970" s="108">
        <v>0</v>
      </c>
      <c r="BO970" s="108">
        <v>0</v>
      </c>
      <c r="BP970" s="108">
        <v>2166098</v>
      </c>
      <c r="BQ970" s="108"/>
      <c r="BR970" s="108"/>
      <c r="BS970" s="108"/>
      <c r="BT970" s="108"/>
      <c r="BV970" s="108"/>
      <c r="BW970" s="108"/>
      <c r="BX970" s="108"/>
      <c r="BY970" s="108"/>
      <c r="BZ970" s="108"/>
      <c r="CA970" s="108"/>
      <c r="CB970" s="108"/>
      <c r="CC970" s="108"/>
      <c r="CD970" s="108"/>
      <c r="CE970" s="108"/>
      <c r="CF970" s="108"/>
      <c r="CG970" s="108"/>
    </row>
    <row r="971" spans="1:85" hidden="1" outlineLevel="2" x14ac:dyDescent="0.25">
      <c r="A971" s="106">
        <v>0</v>
      </c>
      <c r="B971" s="106">
        <f t="shared" si="216"/>
        <v>10</v>
      </c>
      <c r="C971" s="106" t="s">
        <v>2112</v>
      </c>
      <c r="D971" s="106" t="s">
        <v>2004</v>
      </c>
      <c r="E971" s="106"/>
      <c r="F971" s="106"/>
      <c r="G971" s="106"/>
      <c r="H971" s="108"/>
      <c r="I971" s="108">
        <f t="shared" si="209"/>
        <v>0</v>
      </c>
      <c r="J971" s="108">
        <f t="shared" si="210"/>
        <v>0</v>
      </c>
      <c r="K971" s="108"/>
      <c r="L971" s="147"/>
      <c r="M971" s="108"/>
      <c r="N971" s="108"/>
      <c r="O971" s="108"/>
      <c r="P971" s="108"/>
      <c r="Q971" s="108"/>
      <c r="R971" s="108"/>
      <c r="S971" s="108"/>
      <c r="T971" s="108"/>
      <c r="U971" s="108"/>
      <c r="V971" s="108"/>
      <c r="W971" s="108"/>
      <c r="X971" s="108"/>
      <c r="Y971" s="108"/>
      <c r="Z971" s="108"/>
      <c r="AA971" s="108"/>
      <c r="AB971" s="108"/>
      <c r="AC971" s="108"/>
      <c r="AD971" s="108"/>
      <c r="AE971" s="108"/>
      <c r="AF971" s="108"/>
      <c r="AG971" s="108"/>
      <c r="AH971" s="108"/>
      <c r="AI971" s="108"/>
      <c r="AJ971" s="108"/>
      <c r="AK971" s="108"/>
      <c r="AL971" s="108"/>
      <c r="AM971" s="108"/>
      <c r="AN971" s="108"/>
      <c r="AO971" s="108"/>
      <c r="AP971" s="108"/>
      <c r="AQ971" s="108"/>
      <c r="AR971" s="108"/>
      <c r="AS971" s="108"/>
      <c r="AT971" s="108"/>
      <c r="AU971" s="108"/>
      <c r="AV971" s="108"/>
      <c r="AW971" s="108"/>
      <c r="AX971" s="108"/>
      <c r="AY971" s="108"/>
      <c r="AZ971" s="108"/>
      <c r="BA971" s="108"/>
      <c r="BB971" s="108"/>
      <c r="BC971" s="108"/>
      <c r="BD971" s="108"/>
      <c r="BE971" s="108"/>
      <c r="BF971" s="108"/>
      <c r="BG971" s="108"/>
      <c r="BH971" s="108"/>
      <c r="BI971" s="108"/>
      <c r="BJ971" s="108"/>
      <c r="BK971" s="108"/>
      <c r="BL971" s="108"/>
      <c r="BM971" s="108"/>
      <c r="BN971" s="108"/>
      <c r="BO971" s="108"/>
      <c r="BP971" s="108">
        <v>0</v>
      </c>
      <c r="BQ971" s="108"/>
      <c r="BR971" s="108"/>
      <c r="BS971" s="108"/>
      <c r="BT971" s="108"/>
      <c r="BV971" s="108"/>
      <c r="BW971" s="108"/>
      <c r="BX971" s="108"/>
      <c r="BY971" s="108"/>
      <c r="BZ971" s="108"/>
      <c r="CA971" s="108"/>
      <c r="CB971" s="108"/>
      <c r="CC971" s="108"/>
      <c r="CD971" s="108"/>
      <c r="CE971" s="108"/>
      <c r="CF971" s="108"/>
      <c r="CG971" s="108"/>
    </row>
    <row r="972" spans="1:85" hidden="1" outlineLevel="2" x14ac:dyDescent="0.25">
      <c r="A972" s="106">
        <v>0</v>
      </c>
      <c r="B972" s="106">
        <f t="shared" si="216"/>
        <v>10</v>
      </c>
      <c r="C972" s="106" t="s">
        <v>1584</v>
      </c>
      <c r="D972" s="106" t="s">
        <v>1585</v>
      </c>
      <c r="E972" s="106"/>
      <c r="F972" s="106"/>
      <c r="G972" s="106"/>
      <c r="H972" s="108"/>
      <c r="I972" s="108">
        <f t="shared" si="209"/>
        <v>0</v>
      </c>
      <c r="J972" s="108">
        <f t="shared" si="210"/>
        <v>0</v>
      </c>
      <c r="K972" s="108"/>
      <c r="L972" s="147"/>
      <c r="M972" s="108">
        <v>0</v>
      </c>
      <c r="N972" s="108">
        <v>0</v>
      </c>
      <c r="O972" s="108">
        <v>0</v>
      </c>
      <c r="P972" s="108">
        <v>0</v>
      </c>
      <c r="Q972" s="108">
        <v>0</v>
      </c>
      <c r="R972" s="108">
        <v>0</v>
      </c>
      <c r="S972" s="108">
        <v>0</v>
      </c>
      <c r="T972" s="108">
        <v>0</v>
      </c>
      <c r="U972" s="108">
        <v>0</v>
      </c>
      <c r="V972" s="108">
        <v>0</v>
      </c>
      <c r="W972" s="108">
        <v>0</v>
      </c>
      <c r="X972" s="108">
        <v>0</v>
      </c>
      <c r="Y972" s="108">
        <v>0</v>
      </c>
      <c r="Z972" s="108">
        <v>0</v>
      </c>
      <c r="AA972" s="108">
        <v>0</v>
      </c>
      <c r="AB972" s="108">
        <v>0</v>
      </c>
      <c r="AC972" s="108">
        <v>0</v>
      </c>
      <c r="AD972" s="108">
        <v>0</v>
      </c>
      <c r="AE972" s="108">
        <v>0</v>
      </c>
      <c r="AF972" s="108">
        <v>0</v>
      </c>
      <c r="AG972" s="108">
        <v>0</v>
      </c>
      <c r="AH972" s="108">
        <v>0</v>
      </c>
      <c r="AI972" s="108">
        <v>0</v>
      </c>
      <c r="AJ972" s="108">
        <v>0</v>
      </c>
      <c r="AK972" s="108">
        <v>0</v>
      </c>
      <c r="AL972" s="108">
        <v>0</v>
      </c>
      <c r="AM972" s="108">
        <v>0</v>
      </c>
      <c r="AN972" s="108">
        <v>0</v>
      </c>
      <c r="AO972" s="108">
        <v>0</v>
      </c>
      <c r="AP972" s="108">
        <v>0</v>
      </c>
      <c r="AQ972" s="108">
        <v>0</v>
      </c>
      <c r="AR972" s="108">
        <v>0</v>
      </c>
      <c r="AS972" s="108">
        <v>0</v>
      </c>
      <c r="AT972" s="108">
        <v>0</v>
      </c>
      <c r="AU972" s="108">
        <v>0</v>
      </c>
      <c r="AV972" s="108">
        <v>0</v>
      </c>
      <c r="AW972" s="108">
        <v>0</v>
      </c>
      <c r="AX972" s="108">
        <v>0</v>
      </c>
      <c r="AY972" s="108">
        <v>0</v>
      </c>
      <c r="AZ972" s="108">
        <v>0</v>
      </c>
      <c r="BA972" s="108">
        <v>0</v>
      </c>
      <c r="BB972" s="108">
        <v>0</v>
      </c>
      <c r="BC972" s="108">
        <v>0</v>
      </c>
      <c r="BD972" s="108">
        <v>0</v>
      </c>
      <c r="BE972" s="108">
        <v>0</v>
      </c>
      <c r="BF972" s="108">
        <v>0</v>
      </c>
      <c r="BG972" s="108">
        <v>0</v>
      </c>
      <c r="BH972" s="108">
        <v>0</v>
      </c>
      <c r="BI972" s="108">
        <v>0</v>
      </c>
      <c r="BJ972" s="108">
        <v>0</v>
      </c>
      <c r="BK972" s="108">
        <v>0</v>
      </c>
      <c r="BL972" s="108">
        <v>0</v>
      </c>
      <c r="BM972" s="108">
        <v>0</v>
      </c>
      <c r="BN972" s="108">
        <v>0</v>
      </c>
      <c r="BO972" s="108">
        <v>0</v>
      </c>
      <c r="BP972" s="108">
        <v>0</v>
      </c>
      <c r="BQ972" s="108"/>
      <c r="BR972" s="108"/>
      <c r="BS972" s="108"/>
      <c r="BT972" s="108"/>
      <c r="BV972" s="108"/>
      <c r="BW972" s="108"/>
      <c r="BX972" s="108"/>
      <c r="BY972" s="108"/>
      <c r="BZ972" s="108"/>
      <c r="CA972" s="108"/>
      <c r="CB972" s="108"/>
      <c r="CC972" s="108"/>
      <c r="CD972" s="108"/>
      <c r="CE972" s="108"/>
      <c r="CF972" s="108"/>
      <c r="CG972" s="108"/>
    </row>
    <row r="973" spans="1:85" hidden="1" outlineLevel="2" x14ac:dyDescent="0.25">
      <c r="A973" s="106">
        <v>0</v>
      </c>
      <c r="B973" s="106">
        <f t="shared" si="216"/>
        <v>10</v>
      </c>
      <c r="C973" s="106" t="s">
        <v>1586</v>
      </c>
      <c r="D973" s="106" t="s">
        <v>1587</v>
      </c>
      <c r="E973" s="106"/>
      <c r="F973" s="106"/>
      <c r="G973" s="106"/>
      <c r="H973" s="108"/>
      <c r="I973" s="108">
        <f t="shared" si="209"/>
        <v>0</v>
      </c>
      <c r="J973" s="108">
        <f t="shared" si="210"/>
        <v>4096915</v>
      </c>
      <c r="K973" s="108"/>
      <c r="L973" s="147"/>
      <c r="M973" s="108">
        <v>0</v>
      </c>
      <c r="N973" s="108">
        <v>8049821</v>
      </c>
      <c r="O973" s="108">
        <v>-131062</v>
      </c>
      <c r="P973" s="108">
        <v>-109929</v>
      </c>
      <c r="Q973" s="108">
        <v>61170</v>
      </c>
      <c r="R973" s="108">
        <v>-189474</v>
      </c>
      <c r="S973" s="108">
        <v>82035</v>
      </c>
      <c r="T973" s="108">
        <v>-1736689</v>
      </c>
      <c r="U973" s="108">
        <v>2023949</v>
      </c>
      <c r="V973" s="108">
        <v>-1279872</v>
      </c>
      <c r="W973" s="108">
        <v>410751</v>
      </c>
      <c r="X973" s="108">
        <v>-1472550</v>
      </c>
      <c r="Y973" s="108">
        <v>0</v>
      </c>
      <c r="Z973" s="108">
        <v>0</v>
      </c>
      <c r="AA973" s="108">
        <v>0</v>
      </c>
      <c r="AB973" s="108">
        <v>0</v>
      </c>
      <c r="AC973" s="108">
        <v>0</v>
      </c>
      <c r="AD973" s="108">
        <v>0</v>
      </c>
      <c r="AE973" s="108">
        <v>0</v>
      </c>
      <c r="AF973" s="108">
        <v>0</v>
      </c>
      <c r="AG973" s="108">
        <v>0</v>
      </c>
      <c r="AH973" s="108">
        <v>0</v>
      </c>
      <c r="AI973" s="108">
        <v>0</v>
      </c>
      <c r="AJ973" s="108">
        <v>0</v>
      </c>
      <c r="AK973" s="108">
        <v>0</v>
      </c>
      <c r="AL973" s="108">
        <v>0</v>
      </c>
      <c r="AM973" s="108">
        <v>0</v>
      </c>
      <c r="AN973" s="108">
        <v>0</v>
      </c>
      <c r="AO973" s="108">
        <v>0</v>
      </c>
      <c r="AP973" s="108">
        <v>0</v>
      </c>
      <c r="AQ973" s="108">
        <v>0</v>
      </c>
      <c r="AR973" s="108">
        <v>0</v>
      </c>
      <c r="AS973" s="108">
        <v>0</v>
      </c>
      <c r="AT973" s="108">
        <v>0</v>
      </c>
      <c r="AU973" s="108">
        <v>0</v>
      </c>
      <c r="AV973" s="108">
        <v>0</v>
      </c>
      <c r="AW973" s="108">
        <v>0</v>
      </c>
      <c r="AX973" s="108">
        <v>0</v>
      </c>
      <c r="AY973" s="108">
        <v>0</v>
      </c>
      <c r="AZ973" s="108">
        <v>0</v>
      </c>
      <c r="BA973" s="108">
        <v>0</v>
      </c>
      <c r="BB973" s="108">
        <v>0</v>
      </c>
      <c r="BC973" s="108">
        <v>0</v>
      </c>
      <c r="BD973" s="108">
        <v>0</v>
      </c>
      <c r="BE973" s="108">
        <v>0</v>
      </c>
      <c r="BF973" s="108">
        <v>0</v>
      </c>
      <c r="BG973" s="108">
        <v>0</v>
      </c>
      <c r="BH973" s="108">
        <v>0</v>
      </c>
      <c r="BI973" s="108">
        <v>0</v>
      </c>
      <c r="BJ973" s="108">
        <v>0</v>
      </c>
      <c r="BK973" s="108">
        <v>0</v>
      </c>
      <c r="BL973" s="108">
        <v>0</v>
      </c>
      <c r="BM973" s="108">
        <v>0</v>
      </c>
      <c r="BN973" s="108">
        <v>0</v>
      </c>
      <c r="BO973" s="108">
        <v>0</v>
      </c>
      <c r="BP973" s="108">
        <v>4096915</v>
      </c>
      <c r="BQ973" s="108"/>
      <c r="BR973" s="108"/>
      <c r="BS973" s="108"/>
      <c r="BT973" s="108"/>
      <c r="BV973" s="108"/>
      <c r="BW973" s="108"/>
      <c r="BX973" s="108"/>
      <c r="BY973" s="108"/>
      <c r="BZ973" s="108"/>
      <c r="CA973" s="108"/>
      <c r="CB973" s="108"/>
      <c r="CC973" s="108"/>
      <c r="CD973" s="108"/>
      <c r="CE973" s="108"/>
      <c r="CF973" s="108"/>
      <c r="CG973" s="108"/>
    </row>
    <row r="974" spans="1:85" hidden="1" outlineLevel="2" x14ac:dyDescent="0.25">
      <c r="A974" s="106">
        <v>0</v>
      </c>
      <c r="B974" s="106">
        <f t="shared" si="216"/>
        <v>10</v>
      </c>
      <c r="C974" s="106" t="s">
        <v>1588</v>
      </c>
      <c r="D974" s="106" t="s">
        <v>1589</v>
      </c>
      <c r="E974" s="106"/>
      <c r="F974" s="106"/>
      <c r="G974" s="106"/>
      <c r="H974" s="108"/>
      <c r="I974" s="108">
        <f t="shared" si="209"/>
        <v>0</v>
      </c>
      <c r="J974" s="108">
        <f t="shared" si="210"/>
        <v>0</v>
      </c>
      <c r="K974" s="108"/>
      <c r="L974" s="147"/>
      <c r="M974" s="108">
        <v>0</v>
      </c>
      <c r="N974" s="108">
        <v>11313396</v>
      </c>
      <c r="O974" s="108">
        <v>-723200</v>
      </c>
      <c r="P974" s="108">
        <v>-1852878</v>
      </c>
      <c r="Q974" s="108">
        <v>2524379</v>
      </c>
      <c r="R974" s="108">
        <v>-1626981</v>
      </c>
      <c r="S974" s="108">
        <v>348833</v>
      </c>
      <c r="T974" s="108">
        <v>-3574371</v>
      </c>
      <c r="U974" s="108">
        <v>4904218</v>
      </c>
      <c r="V974" s="108">
        <v>-4414991</v>
      </c>
      <c r="W974" s="108">
        <v>4043023</v>
      </c>
      <c r="X974" s="108">
        <v>-3295267</v>
      </c>
      <c r="Y974" s="108">
        <v>0</v>
      </c>
      <c r="Z974" s="108">
        <v>0</v>
      </c>
      <c r="AA974" s="108">
        <v>0</v>
      </c>
      <c r="AB974" s="108">
        <v>0</v>
      </c>
      <c r="AC974" s="108">
        <v>0</v>
      </c>
      <c r="AD974" s="108">
        <v>0</v>
      </c>
      <c r="AE974" s="108">
        <v>0</v>
      </c>
      <c r="AF974" s="108">
        <v>0</v>
      </c>
      <c r="AG974" s="108">
        <v>0</v>
      </c>
      <c r="AH974" s="108">
        <v>0</v>
      </c>
      <c r="AI974" s="108">
        <v>0</v>
      </c>
      <c r="AJ974" s="108">
        <v>0</v>
      </c>
      <c r="AK974" s="108">
        <v>0</v>
      </c>
      <c r="AL974" s="108">
        <v>0</v>
      </c>
      <c r="AM974" s="108">
        <v>0</v>
      </c>
      <c r="AN974" s="108">
        <v>0</v>
      </c>
      <c r="AO974" s="108">
        <v>0</v>
      </c>
      <c r="AP974" s="108">
        <v>0</v>
      </c>
      <c r="AQ974" s="108">
        <v>0</v>
      </c>
      <c r="AR974" s="108">
        <v>0</v>
      </c>
      <c r="AS974" s="108">
        <v>0</v>
      </c>
      <c r="AT974" s="108">
        <v>0</v>
      </c>
      <c r="AU974" s="108">
        <v>0</v>
      </c>
      <c r="AV974" s="108">
        <v>0</v>
      </c>
      <c r="AW974" s="108">
        <v>0</v>
      </c>
      <c r="AX974" s="108">
        <v>0</v>
      </c>
      <c r="AY974" s="108">
        <v>0</v>
      </c>
      <c r="AZ974" s="108">
        <v>0</v>
      </c>
      <c r="BA974" s="108">
        <v>0</v>
      </c>
      <c r="BB974" s="108">
        <v>0</v>
      </c>
      <c r="BC974" s="108">
        <v>0</v>
      </c>
      <c r="BD974" s="108">
        <v>0</v>
      </c>
      <c r="BE974" s="108">
        <v>0</v>
      </c>
      <c r="BF974" s="108">
        <v>0</v>
      </c>
      <c r="BG974" s="108">
        <v>0</v>
      </c>
      <c r="BH974" s="108">
        <v>0</v>
      </c>
      <c r="BI974" s="108">
        <v>0</v>
      </c>
      <c r="BJ974" s="108">
        <v>0</v>
      </c>
      <c r="BK974" s="108">
        <v>0</v>
      </c>
      <c r="BL974" s="108">
        <v>0</v>
      </c>
      <c r="BM974" s="108">
        <v>0</v>
      </c>
      <c r="BN974" s="108">
        <v>0</v>
      </c>
      <c r="BO974" s="108">
        <v>0</v>
      </c>
      <c r="BP974" s="108">
        <v>0</v>
      </c>
      <c r="BQ974" s="108"/>
      <c r="BR974" s="108"/>
      <c r="BS974" s="108"/>
      <c r="BT974" s="108"/>
      <c r="BV974" s="108"/>
      <c r="BW974" s="108"/>
      <c r="BX974" s="108"/>
      <c r="BY974" s="108"/>
      <c r="BZ974" s="108"/>
      <c r="CA974" s="108"/>
      <c r="CB974" s="108"/>
      <c r="CC974" s="108"/>
      <c r="CD974" s="108"/>
      <c r="CE974" s="108"/>
      <c r="CF974" s="108"/>
      <c r="CG974" s="108"/>
    </row>
    <row r="975" spans="1:85" hidden="1" outlineLevel="2" x14ac:dyDescent="0.25">
      <c r="A975" s="106">
        <v>0</v>
      </c>
      <c r="B975" s="106">
        <f t="shared" si="216"/>
        <v>12</v>
      </c>
      <c r="C975" s="106" t="s">
        <v>1590</v>
      </c>
      <c r="D975" s="106" t="s">
        <v>1591</v>
      </c>
      <c r="E975" s="106"/>
      <c r="F975" s="106"/>
      <c r="G975" s="106"/>
      <c r="H975" s="108"/>
      <c r="I975" s="108">
        <f t="shared" si="209"/>
        <v>0</v>
      </c>
      <c r="J975" s="108">
        <f t="shared" si="210"/>
        <v>0</v>
      </c>
      <c r="K975" s="108"/>
      <c r="L975" s="147"/>
      <c r="M975" s="108">
        <v>0</v>
      </c>
      <c r="N975" s="108">
        <v>0</v>
      </c>
      <c r="O975" s="108">
        <v>0</v>
      </c>
      <c r="P975" s="108">
        <v>0</v>
      </c>
      <c r="Q975" s="108">
        <v>0</v>
      </c>
      <c r="R975" s="108">
        <v>0</v>
      </c>
      <c r="S975" s="108">
        <v>0</v>
      </c>
      <c r="T975" s="108">
        <v>0</v>
      </c>
      <c r="U975" s="108">
        <v>0</v>
      </c>
      <c r="V975" s="108">
        <v>0</v>
      </c>
      <c r="W975" s="108">
        <v>0</v>
      </c>
      <c r="X975" s="108">
        <v>0</v>
      </c>
      <c r="Y975" s="108">
        <v>0</v>
      </c>
      <c r="Z975" s="108">
        <v>0</v>
      </c>
      <c r="AA975" s="108">
        <v>0</v>
      </c>
      <c r="AB975" s="108">
        <v>0</v>
      </c>
      <c r="AC975" s="108">
        <v>0</v>
      </c>
      <c r="AD975" s="108">
        <v>0</v>
      </c>
      <c r="AE975" s="108">
        <v>0</v>
      </c>
      <c r="AF975" s="108">
        <v>0</v>
      </c>
      <c r="AG975" s="108">
        <v>0</v>
      </c>
      <c r="AH975" s="108">
        <v>0</v>
      </c>
      <c r="AI975" s="108">
        <v>0</v>
      </c>
      <c r="AJ975" s="108">
        <v>0</v>
      </c>
      <c r="AK975" s="108">
        <v>0</v>
      </c>
      <c r="AL975" s="108">
        <v>0</v>
      </c>
      <c r="AM975" s="108">
        <v>0</v>
      </c>
      <c r="AN975" s="108">
        <v>0</v>
      </c>
      <c r="AO975" s="108">
        <v>0</v>
      </c>
      <c r="AP975" s="108">
        <v>0</v>
      </c>
      <c r="AQ975" s="108">
        <v>0</v>
      </c>
      <c r="AR975" s="108">
        <v>0</v>
      </c>
      <c r="AS975" s="108">
        <v>0</v>
      </c>
      <c r="AT975" s="108">
        <v>0</v>
      </c>
      <c r="AU975" s="108">
        <v>0</v>
      </c>
      <c r="AV975" s="108">
        <v>0</v>
      </c>
      <c r="AW975" s="108">
        <v>0</v>
      </c>
      <c r="AX975" s="108">
        <v>0</v>
      </c>
      <c r="AY975" s="108">
        <v>0</v>
      </c>
      <c r="AZ975" s="108">
        <v>0</v>
      </c>
      <c r="BA975" s="108">
        <v>0</v>
      </c>
      <c r="BB975" s="108">
        <v>0</v>
      </c>
      <c r="BC975" s="108">
        <v>0</v>
      </c>
      <c r="BD975" s="108">
        <v>0</v>
      </c>
      <c r="BE975" s="108">
        <v>0</v>
      </c>
      <c r="BF975" s="108">
        <v>0</v>
      </c>
      <c r="BG975" s="108">
        <v>0</v>
      </c>
      <c r="BH975" s="108">
        <v>0</v>
      </c>
      <c r="BI975" s="108">
        <v>0</v>
      </c>
      <c r="BJ975" s="108">
        <v>0</v>
      </c>
      <c r="BK975" s="108">
        <v>0</v>
      </c>
      <c r="BL975" s="108">
        <v>0</v>
      </c>
      <c r="BM975" s="108">
        <v>0</v>
      </c>
      <c r="BN975" s="108">
        <v>0</v>
      </c>
      <c r="BO975" s="108">
        <v>0</v>
      </c>
      <c r="BP975" s="108">
        <v>0</v>
      </c>
      <c r="BQ975" s="108"/>
      <c r="BR975" s="108"/>
      <c r="BS975" s="108"/>
      <c r="BT975" s="108"/>
      <c r="BV975" s="108"/>
      <c r="BW975" s="108"/>
      <c r="BX975" s="108"/>
      <c r="BY975" s="108"/>
      <c r="BZ975" s="108"/>
      <c r="CA975" s="108"/>
      <c r="CB975" s="108"/>
      <c r="CC975" s="108"/>
      <c r="CD975" s="108"/>
      <c r="CE975" s="108"/>
      <c r="CF975" s="108"/>
      <c r="CG975" s="108"/>
    </row>
    <row r="976" spans="1:85" hidden="1" outlineLevel="2" x14ac:dyDescent="0.25">
      <c r="A976" s="106">
        <v>0</v>
      </c>
      <c r="B976" s="106">
        <f t="shared" si="216"/>
        <v>12</v>
      </c>
      <c r="C976" s="106" t="s">
        <v>1592</v>
      </c>
      <c r="D976" s="106" t="s">
        <v>1593</v>
      </c>
      <c r="E976" s="106"/>
      <c r="F976" s="106"/>
      <c r="G976" s="106"/>
      <c r="H976" s="108"/>
      <c r="I976" s="108">
        <f t="shared" si="209"/>
        <v>0</v>
      </c>
      <c r="J976" s="108">
        <f t="shared" si="210"/>
        <v>0</v>
      </c>
      <c r="K976" s="108"/>
      <c r="L976" s="147"/>
      <c r="M976" s="108">
        <v>0</v>
      </c>
      <c r="N976" s="108">
        <v>1311607</v>
      </c>
      <c r="O976" s="108">
        <v>-723200</v>
      </c>
      <c r="P976" s="108">
        <v>0</v>
      </c>
      <c r="Q976" s="108">
        <v>671501</v>
      </c>
      <c r="R976" s="108">
        <v>-42849</v>
      </c>
      <c r="S976" s="108">
        <v>-505355</v>
      </c>
      <c r="T976" s="108">
        <v>-721286</v>
      </c>
      <c r="U976" s="108">
        <v>1321189</v>
      </c>
      <c r="V976" s="108">
        <v>-331190</v>
      </c>
      <c r="W976" s="108">
        <v>138548</v>
      </c>
      <c r="X976" s="108">
        <v>-637463</v>
      </c>
      <c r="Y976" s="108">
        <v>0</v>
      </c>
      <c r="Z976" s="108">
        <v>0</v>
      </c>
      <c r="AA976" s="108">
        <v>0</v>
      </c>
      <c r="AB976" s="108">
        <v>0</v>
      </c>
      <c r="AC976" s="108">
        <v>0</v>
      </c>
      <c r="AD976" s="108">
        <v>0</v>
      </c>
      <c r="AE976" s="108">
        <v>0</v>
      </c>
      <c r="AF976" s="108">
        <v>0</v>
      </c>
      <c r="AG976" s="108">
        <v>0</v>
      </c>
      <c r="AH976" s="108">
        <v>0</v>
      </c>
      <c r="AI976" s="108">
        <v>0</v>
      </c>
      <c r="AJ976" s="108">
        <v>0</v>
      </c>
      <c r="AK976" s="108">
        <v>0</v>
      </c>
      <c r="AL976" s="108">
        <v>0</v>
      </c>
      <c r="AM976" s="108">
        <v>0</v>
      </c>
      <c r="AN976" s="108">
        <v>0</v>
      </c>
      <c r="AO976" s="108">
        <v>0</v>
      </c>
      <c r="AP976" s="108">
        <v>0</v>
      </c>
      <c r="AQ976" s="108">
        <v>0</v>
      </c>
      <c r="AR976" s="108">
        <v>0</v>
      </c>
      <c r="AS976" s="108">
        <v>0</v>
      </c>
      <c r="AT976" s="108">
        <v>0</v>
      </c>
      <c r="AU976" s="108">
        <v>0</v>
      </c>
      <c r="AV976" s="108">
        <v>0</v>
      </c>
      <c r="AW976" s="108">
        <v>0</v>
      </c>
      <c r="AX976" s="108">
        <v>0</v>
      </c>
      <c r="AY976" s="108">
        <v>0</v>
      </c>
      <c r="AZ976" s="108">
        <v>0</v>
      </c>
      <c r="BA976" s="108">
        <v>0</v>
      </c>
      <c r="BB976" s="108">
        <v>0</v>
      </c>
      <c r="BC976" s="108">
        <v>0</v>
      </c>
      <c r="BD976" s="108">
        <v>0</v>
      </c>
      <c r="BE976" s="108">
        <v>0</v>
      </c>
      <c r="BF976" s="108">
        <v>0</v>
      </c>
      <c r="BG976" s="108">
        <v>0</v>
      </c>
      <c r="BH976" s="108">
        <v>0</v>
      </c>
      <c r="BI976" s="108">
        <v>0</v>
      </c>
      <c r="BJ976" s="108">
        <v>0</v>
      </c>
      <c r="BK976" s="108">
        <v>0</v>
      </c>
      <c r="BL976" s="108">
        <v>0</v>
      </c>
      <c r="BM976" s="108">
        <v>0</v>
      </c>
      <c r="BN976" s="108">
        <v>0</v>
      </c>
      <c r="BO976" s="108">
        <v>0</v>
      </c>
      <c r="BP976" s="108">
        <v>0</v>
      </c>
      <c r="BQ976" s="108"/>
      <c r="BR976" s="108"/>
      <c r="BS976" s="108"/>
      <c r="BT976" s="108"/>
      <c r="BV976" s="108"/>
      <c r="BW976" s="108"/>
      <c r="BX976" s="108"/>
      <c r="BY976" s="108"/>
      <c r="BZ976" s="108"/>
      <c r="CA976" s="108"/>
      <c r="CB976" s="108"/>
      <c r="CC976" s="108"/>
      <c r="CD976" s="108"/>
      <c r="CE976" s="108"/>
      <c r="CF976" s="108"/>
      <c r="CG976" s="108"/>
    </row>
    <row r="977" spans="1:85" hidden="1" outlineLevel="2" x14ac:dyDescent="0.25">
      <c r="A977" s="106">
        <v>0</v>
      </c>
      <c r="B977" s="106">
        <f t="shared" si="216"/>
        <v>12</v>
      </c>
      <c r="C977" s="106" t="s">
        <v>1594</v>
      </c>
      <c r="D977" s="106" t="s">
        <v>707</v>
      </c>
      <c r="E977" s="106"/>
      <c r="F977" s="106"/>
      <c r="G977" s="106"/>
      <c r="H977" s="108"/>
      <c r="I977" s="108">
        <f t="shared" si="209"/>
        <v>0</v>
      </c>
      <c r="J977" s="108">
        <f t="shared" si="210"/>
        <v>0</v>
      </c>
      <c r="K977" s="108"/>
      <c r="L977" s="147"/>
      <c r="M977" s="108">
        <v>0</v>
      </c>
      <c r="N977" s="108">
        <v>3019937</v>
      </c>
      <c r="O977" s="108">
        <v>0</v>
      </c>
      <c r="P977" s="108">
        <v>0</v>
      </c>
      <c r="Q977" s="108">
        <v>0</v>
      </c>
      <c r="R977" s="108">
        <v>0</v>
      </c>
      <c r="S977" s="108">
        <v>0</v>
      </c>
      <c r="T977" s="108">
        <v>0</v>
      </c>
      <c r="U977" s="108">
        <v>0</v>
      </c>
      <c r="V977" s="108">
        <v>0</v>
      </c>
      <c r="W977" s="108">
        <v>0</v>
      </c>
      <c r="X977" s="108">
        <v>0</v>
      </c>
      <c r="Y977" s="108">
        <v>0</v>
      </c>
      <c r="Z977" s="108">
        <v>0</v>
      </c>
      <c r="AA977" s="108">
        <v>0</v>
      </c>
      <c r="AB977" s="108">
        <v>0</v>
      </c>
      <c r="AC977" s="108">
        <v>0</v>
      </c>
      <c r="AD977" s="108">
        <v>0</v>
      </c>
      <c r="AE977" s="108">
        <v>0</v>
      </c>
      <c r="AF977" s="108">
        <v>0</v>
      </c>
      <c r="AG977" s="108">
        <v>0</v>
      </c>
      <c r="AH977" s="108">
        <v>0</v>
      </c>
      <c r="AI977" s="108">
        <v>0</v>
      </c>
      <c r="AJ977" s="108">
        <v>0</v>
      </c>
      <c r="AK977" s="108">
        <v>0</v>
      </c>
      <c r="AL977" s="108">
        <v>0</v>
      </c>
      <c r="AM977" s="108">
        <v>0</v>
      </c>
      <c r="AN977" s="108">
        <v>0</v>
      </c>
      <c r="AO977" s="108">
        <v>0</v>
      </c>
      <c r="AP977" s="108">
        <v>0</v>
      </c>
      <c r="AQ977" s="108">
        <v>0</v>
      </c>
      <c r="AR977" s="108">
        <v>0</v>
      </c>
      <c r="AS977" s="108">
        <v>0</v>
      </c>
      <c r="AT977" s="108">
        <v>0</v>
      </c>
      <c r="AU977" s="108">
        <v>0</v>
      </c>
      <c r="AV977" s="108">
        <v>0</v>
      </c>
      <c r="AW977" s="108">
        <v>0</v>
      </c>
      <c r="AX977" s="108">
        <v>0</v>
      </c>
      <c r="AY977" s="108">
        <v>0</v>
      </c>
      <c r="AZ977" s="108">
        <v>0</v>
      </c>
      <c r="BA977" s="108">
        <v>0</v>
      </c>
      <c r="BB977" s="108">
        <v>0</v>
      </c>
      <c r="BC977" s="108">
        <v>0</v>
      </c>
      <c r="BD977" s="108">
        <v>0</v>
      </c>
      <c r="BE977" s="108">
        <v>0</v>
      </c>
      <c r="BF977" s="108">
        <v>0</v>
      </c>
      <c r="BG977" s="108">
        <v>0</v>
      </c>
      <c r="BH977" s="108">
        <v>0</v>
      </c>
      <c r="BI977" s="108">
        <v>0</v>
      </c>
      <c r="BJ977" s="108">
        <v>0</v>
      </c>
      <c r="BK977" s="108">
        <v>0</v>
      </c>
      <c r="BL977" s="108">
        <v>0</v>
      </c>
      <c r="BM977" s="108">
        <v>0</v>
      </c>
      <c r="BN977" s="108">
        <v>0</v>
      </c>
      <c r="BO977" s="108">
        <v>0</v>
      </c>
      <c r="BP977" s="108">
        <v>0</v>
      </c>
      <c r="BQ977" s="108"/>
      <c r="BR977" s="108"/>
      <c r="BS977" s="108"/>
      <c r="BT977" s="108"/>
      <c r="BV977" s="108"/>
      <c r="BW977" s="108"/>
      <c r="BX977" s="108"/>
      <c r="BY977" s="108"/>
      <c r="BZ977" s="108"/>
      <c r="CA977" s="108"/>
      <c r="CB977" s="108"/>
      <c r="CC977" s="108"/>
      <c r="CD977" s="108"/>
      <c r="CE977" s="108"/>
      <c r="CF977" s="108"/>
      <c r="CG977" s="108"/>
    </row>
    <row r="978" spans="1:85" hidden="1" outlineLevel="2" x14ac:dyDescent="0.25">
      <c r="A978" s="106">
        <v>0</v>
      </c>
      <c r="B978" s="106">
        <f t="shared" si="216"/>
        <v>12</v>
      </c>
      <c r="C978" s="106" t="s">
        <v>1595</v>
      </c>
      <c r="D978" s="106" t="s">
        <v>1596</v>
      </c>
      <c r="E978" s="106"/>
      <c r="F978" s="106"/>
      <c r="G978" s="106"/>
      <c r="H978" s="108"/>
      <c r="I978" s="108">
        <f t="shared" ref="I978:I1041" si="217">SUM(AW978:BD978)</f>
        <v>0</v>
      </c>
      <c r="J978" s="108">
        <f t="shared" ref="J978:J1041" si="218">SUM(BI978:BP978)</f>
        <v>0</v>
      </c>
      <c r="K978" s="108"/>
      <c r="L978" s="147"/>
      <c r="M978" s="108">
        <v>0</v>
      </c>
      <c r="N978" s="108">
        <v>6981852</v>
      </c>
      <c r="O978" s="108">
        <v>0</v>
      </c>
      <c r="P978" s="108">
        <v>-1852878</v>
      </c>
      <c r="Q978" s="108">
        <v>1852878</v>
      </c>
      <c r="R978" s="108">
        <v>-1584132</v>
      </c>
      <c r="S978" s="108">
        <v>854188</v>
      </c>
      <c r="T978" s="108">
        <v>-2853085</v>
      </c>
      <c r="U978" s="108">
        <v>3583029</v>
      </c>
      <c r="V978" s="108">
        <v>-4083801</v>
      </c>
      <c r="W978" s="108">
        <v>3904475</v>
      </c>
      <c r="X978" s="108">
        <v>-2657804</v>
      </c>
      <c r="Y978" s="108">
        <v>0</v>
      </c>
      <c r="Z978" s="108">
        <v>0</v>
      </c>
      <c r="AA978" s="108">
        <v>0</v>
      </c>
      <c r="AB978" s="108">
        <v>0</v>
      </c>
      <c r="AC978" s="108">
        <v>0</v>
      </c>
      <c r="AD978" s="108">
        <v>0</v>
      </c>
      <c r="AE978" s="108">
        <v>0</v>
      </c>
      <c r="AF978" s="108">
        <v>0</v>
      </c>
      <c r="AG978" s="108">
        <v>0</v>
      </c>
      <c r="AH978" s="108">
        <v>0</v>
      </c>
      <c r="AI978" s="108">
        <v>0</v>
      </c>
      <c r="AJ978" s="108">
        <v>0</v>
      </c>
      <c r="AK978" s="108">
        <v>0</v>
      </c>
      <c r="AL978" s="108">
        <v>0</v>
      </c>
      <c r="AM978" s="108">
        <v>0</v>
      </c>
      <c r="AN978" s="108">
        <v>0</v>
      </c>
      <c r="AO978" s="108">
        <v>0</v>
      </c>
      <c r="AP978" s="108">
        <v>0</v>
      </c>
      <c r="AQ978" s="108">
        <v>0</v>
      </c>
      <c r="AR978" s="108">
        <v>0</v>
      </c>
      <c r="AS978" s="108">
        <v>0</v>
      </c>
      <c r="AT978" s="108">
        <v>0</v>
      </c>
      <c r="AU978" s="108">
        <v>0</v>
      </c>
      <c r="AV978" s="108">
        <v>0</v>
      </c>
      <c r="AW978" s="108">
        <v>0</v>
      </c>
      <c r="AX978" s="108">
        <v>0</v>
      </c>
      <c r="AY978" s="108">
        <v>0</v>
      </c>
      <c r="AZ978" s="108">
        <v>0</v>
      </c>
      <c r="BA978" s="108">
        <v>0</v>
      </c>
      <c r="BB978" s="108">
        <v>0</v>
      </c>
      <c r="BC978" s="108">
        <v>0</v>
      </c>
      <c r="BD978" s="108">
        <v>0</v>
      </c>
      <c r="BE978" s="108">
        <v>0</v>
      </c>
      <c r="BF978" s="108">
        <v>0</v>
      </c>
      <c r="BG978" s="108">
        <v>0</v>
      </c>
      <c r="BH978" s="108">
        <v>0</v>
      </c>
      <c r="BI978" s="108">
        <v>0</v>
      </c>
      <c r="BJ978" s="108">
        <v>0</v>
      </c>
      <c r="BK978" s="108">
        <v>0</v>
      </c>
      <c r="BL978" s="108">
        <v>0</v>
      </c>
      <c r="BM978" s="108">
        <v>0</v>
      </c>
      <c r="BN978" s="108">
        <v>0</v>
      </c>
      <c r="BO978" s="108">
        <v>0</v>
      </c>
      <c r="BP978" s="108">
        <v>0</v>
      </c>
      <c r="BQ978" s="108"/>
      <c r="BR978" s="108"/>
      <c r="BS978" s="108"/>
      <c r="BT978" s="108"/>
      <c r="BV978" s="108"/>
      <c r="BW978" s="108"/>
      <c r="BX978" s="108"/>
      <c r="BY978" s="108"/>
      <c r="BZ978" s="108"/>
      <c r="CA978" s="108"/>
      <c r="CB978" s="108"/>
      <c r="CC978" s="108"/>
      <c r="CD978" s="108"/>
      <c r="CE978" s="108"/>
      <c r="CF978" s="108"/>
      <c r="CG978" s="108"/>
    </row>
    <row r="979" spans="1:85" hidden="1" outlineLevel="2" x14ac:dyDescent="0.25">
      <c r="A979" s="106">
        <v>0</v>
      </c>
      <c r="B979" s="106">
        <f t="shared" si="216"/>
        <v>12</v>
      </c>
      <c r="C979" s="106" t="s">
        <v>1597</v>
      </c>
      <c r="D979" s="106" t="s">
        <v>711</v>
      </c>
      <c r="E979" s="106"/>
      <c r="F979" s="106"/>
      <c r="G979" s="106"/>
      <c r="H979" s="108"/>
      <c r="I979" s="108">
        <f t="shared" si="217"/>
        <v>0</v>
      </c>
      <c r="J979" s="108">
        <f t="shared" si="218"/>
        <v>0</v>
      </c>
      <c r="K979" s="108"/>
      <c r="L979" s="147"/>
      <c r="M979" s="108">
        <v>0</v>
      </c>
      <c r="N979" s="108">
        <v>0</v>
      </c>
      <c r="O979" s="108">
        <v>0</v>
      </c>
      <c r="P979" s="108">
        <v>0</v>
      </c>
      <c r="Q979" s="108">
        <v>0</v>
      </c>
      <c r="R979" s="108">
        <v>0</v>
      </c>
      <c r="S979" s="108">
        <v>0</v>
      </c>
      <c r="T979" s="108">
        <v>0</v>
      </c>
      <c r="U979" s="108">
        <v>0</v>
      </c>
      <c r="V979" s="108">
        <v>0</v>
      </c>
      <c r="W979" s="108">
        <v>0</v>
      </c>
      <c r="X979" s="108">
        <v>0</v>
      </c>
      <c r="Y979" s="108">
        <v>0</v>
      </c>
      <c r="Z979" s="108">
        <v>0</v>
      </c>
      <c r="AA979" s="108">
        <v>0</v>
      </c>
      <c r="AB979" s="108">
        <v>0</v>
      </c>
      <c r="AC979" s="108">
        <v>0</v>
      </c>
      <c r="AD979" s="108">
        <v>0</v>
      </c>
      <c r="AE979" s="108">
        <v>0</v>
      </c>
      <c r="AF979" s="108">
        <v>0</v>
      </c>
      <c r="AG979" s="108">
        <v>0</v>
      </c>
      <c r="AH979" s="108">
        <v>0</v>
      </c>
      <c r="AI979" s="108">
        <v>0</v>
      </c>
      <c r="AJ979" s="108">
        <v>0</v>
      </c>
      <c r="AK979" s="108">
        <v>0</v>
      </c>
      <c r="AL979" s="108">
        <v>0</v>
      </c>
      <c r="AM979" s="108">
        <v>0</v>
      </c>
      <c r="AN979" s="108">
        <v>0</v>
      </c>
      <c r="AO979" s="108">
        <v>0</v>
      </c>
      <c r="AP979" s="108">
        <v>0</v>
      </c>
      <c r="AQ979" s="108">
        <v>0</v>
      </c>
      <c r="AR979" s="108">
        <v>0</v>
      </c>
      <c r="AS979" s="108">
        <v>0</v>
      </c>
      <c r="AT979" s="108">
        <v>0</v>
      </c>
      <c r="AU979" s="108">
        <v>0</v>
      </c>
      <c r="AV979" s="108">
        <v>0</v>
      </c>
      <c r="AW979" s="108">
        <v>0</v>
      </c>
      <c r="AX979" s="108">
        <v>0</v>
      </c>
      <c r="AY979" s="108">
        <v>0</v>
      </c>
      <c r="AZ979" s="108">
        <v>0</v>
      </c>
      <c r="BA979" s="108">
        <v>0</v>
      </c>
      <c r="BB979" s="108">
        <v>0</v>
      </c>
      <c r="BC979" s="108">
        <v>0</v>
      </c>
      <c r="BD979" s="108">
        <v>0</v>
      </c>
      <c r="BE979" s="108">
        <v>0</v>
      </c>
      <c r="BF979" s="108">
        <v>0</v>
      </c>
      <c r="BG979" s="108">
        <v>0</v>
      </c>
      <c r="BH979" s="108">
        <v>0</v>
      </c>
      <c r="BI979" s="108">
        <v>0</v>
      </c>
      <c r="BJ979" s="108">
        <v>0</v>
      </c>
      <c r="BK979" s="108">
        <v>0</v>
      </c>
      <c r="BL979" s="108">
        <v>0</v>
      </c>
      <c r="BM979" s="108">
        <v>0</v>
      </c>
      <c r="BN979" s="108">
        <v>0</v>
      </c>
      <c r="BO979" s="108">
        <v>0</v>
      </c>
      <c r="BP979" s="108">
        <v>0</v>
      </c>
      <c r="BQ979" s="108"/>
      <c r="BR979" s="108"/>
      <c r="BS979" s="108"/>
      <c r="BT979" s="108"/>
      <c r="BV979" s="108"/>
      <c r="BW979" s="108"/>
      <c r="BX979" s="108"/>
      <c r="BY979" s="108"/>
      <c r="BZ979" s="108"/>
      <c r="CA979" s="108"/>
      <c r="CB979" s="108"/>
      <c r="CC979" s="108"/>
      <c r="CD979" s="108"/>
      <c r="CE979" s="108"/>
      <c r="CF979" s="108"/>
      <c r="CG979" s="108"/>
    </row>
    <row r="980" spans="1:85" hidden="1" outlineLevel="2" x14ac:dyDescent="0.25">
      <c r="A980" s="106">
        <v>0</v>
      </c>
      <c r="B980" s="106">
        <f t="shared" si="216"/>
        <v>12</v>
      </c>
      <c r="C980" s="106" t="s">
        <v>1598</v>
      </c>
      <c r="D980" s="106" t="s">
        <v>1599</v>
      </c>
      <c r="E980" s="106"/>
      <c r="F980" s="106"/>
      <c r="G980" s="106"/>
      <c r="H980" s="108"/>
      <c r="I980" s="108">
        <f t="shared" si="217"/>
        <v>0</v>
      </c>
      <c r="J980" s="108">
        <f t="shared" si="218"/>
        <v>0</v>
      </c>
      <c r="K980" s="108"/>
      <c r="L980" s="147"/>
      <c r="M980" s="108">
        <v>0</v>
      </c>
      <c r="N980" s="108">
        <v>0</v>
      </c>
      <c r="O980" s="108">
        <v>0</v>
      </c>
      <c r="P980" s="108">
        <v>0</v>
      </c>
      <c r="Q980" s="108">
        <v>0</v>
      </c>
      <c r="R980" s="108">
        <v>0</v>
      </c>
      <c r="S980" s="108">
        <v>0</v>
      </c>
      <c r="T980" s="108">
        <v>0</v>
      </c>
      <c r="U980" s="108">
        <v>0</v>
      </c>
      <c r="V980" s="108">
        <v>0</v>
      </c>
      <c r="W980" s="108">
        <v>0</v>
      </c>
      <c r="X980" s="108">
        <v>0</v>
      </c>
      <c r="Y980" s="108">
        <v>0</v>
      </c>
      <c r="Z980" s="108">
        <v>0</v>
      </c>
      <c r="AA980" s="108">
        <v>0</v>
      </c>
      <c r="AB980" s="108">
        <v>0</v>
      </c>
      <c r="AC980" s="108">
        <v>0</v>
      </c>
      <c r="AD980" s="108">
        <v>0</v>
      </c>
      <c r="AE980" s="108">
        <v>0</v>
      </c>
      <c r="AF980" s="108">
        <v>0</v>
      </c>
      <c r="AG980" s="108">
        <v>0</v>
      </c>
      <c r="AH980" s="108">
        <v>0</v>
      </c>
      <c r="AI980" s="108">
        <v>0</v>
      </c>
      <c r="AJ980" s="108">
        <v>0</v>
      </c>
      <c r="AK980" s="108">
        <v>0</v>
      </c>
      <c r="AL980" s="108">
        <v>0</v>
      </c>
      <c r="AM980" s="108">
        <v>0</v>
      </c>
      <c r="AN980" s="108">
        <v>0</v>
      </c>
      <c r="AO980" s="108">
        <v>0</v>
      </c>
      <c r="AP980" s="108">
        <v>0</v>
      </c>
      <c r="AQ980" s="108">
        <v>0</v>
      </c>
      <c r="AR980" s="108">
        <v>0</v>
      </c>
      <c r="AS980" s="108">
        <v>0</v>
      </c>
      <c r="AT980" s="108">
        <v>0</v>
      </c>
      <c r="AU980" s="108">
        <v>0</v>
      </c>
      <c r="AV980" s="108">
        <v>0</v>
      </c>
      <c r="AW980" s="108">
        <v>0</v>
      </c>
      <c r="AX980" s="108">
        <v>0</v>
      </c>
      <c r="AY980" s="108">
        <v>0</v>
      </c>
      <c r="AZ980" s="108">
        <v>0</v>
      </c>
      <c r="BA980" s="108">
        <v>0</v>
      </c>
      <c r="BB980" s="108">
        <v>0</v>
      </c>
      <c r="BC980" s="108">
        <v>0</v>
      </c>
      <c r="BD980" s="108">
        <v>0</v>
      </c>
      <c r="BE980" s="108">
        <v>0</v>
      </c>
      <c r="BF980" s="108">
        <v>0</v>
      </c>
      <c r="BG980" s="108">
        <v>0</v>
      </c>
      <c r="BH980" s="108">
        <v>0</v>
      </c>
      <c r="BI980" s="108">
        <v>0</v>
      </c>
      <c r="BJ980" s="108">
        <v>0</v>
      </c>
      <c r="BK980" s="108">
        <v>0</v>
      </c>
      <c r="BL980" s="108">
        <v>0</v>
      </c>
      <c r="BM980" s="108">
        <v>0</v>
      </c>
      <c r="BN980" s="108">
        <v>0</v>
      </c>
      <c r="BO980" s="108">
        <v>0</v>
      </c>
      <c r="BP980" s="108">
        <v>0</v>
      </c>
      <c r="BQ980" s="108"/>
      <c r="BR980" s="108"/>
      <c r="BS980" s="108"/>
      <c r="BT980" s="108"/>
      <c r="BV980" s="108"/>
      <c r="BW980" s="108"/>
      <c r="BX980" s="108"/>
      <c r="BY980" s="108"/>
      <c r="BZ980" s="108"/>
      <c r="CA980" s="108"/>
      <c r="CB980" s="108"/>
      <c r="CC980" s="108"/>
      <c r="CD980" s="108"/>
      <c r="CE980" s="108"/>
      <c r="CF980" s="108"/>
      <c r="CG980" s="108"/>
    </row>
    <row r="981" spans="1:85" hidden="1" outlineLevel="2" x14ac:dyDescent="0.25">
      <c r="A981" s="106">
        <v>0</v>
      </c>
      <c r="B981" s="106">
        <f t="shared" si="216"/>
        <v>12</v>
      </c>
      <c r="C981" s="106" t="s">
        <v>1600</v>
      </c>
      <c r="D981" s="106" t="s">
        <v>1601</v>
      </c>
      <c r="E981" s="106"/>
      <c r="F981" s="106"/>
      <c r="G981" s="106"/>
      <c r="H981" s="108"/>
      <c r="I981" s="108">
        <f t="shared" si="217"/>
        <v>0</v>
      </c>
      <c r="J981" s="108">
        <f t="shared" si="218"/>
        <v>0</v>
      </c>
      <c r="K981" s="108"/>
      <c r="L981" s="147"/>
      <c r="M981" s="108">
        <v>0</v>
      </c>
      <c r="N981" s="108">
        <v>0</v>
      </c>
      <c r="O981" s="108">
        <v>0</v>
      </c>
      <c r="P981" s="108">
        <v>0</v>
      </c>
      <c r="Q981" s="108">
        <v>0</v>
      </c>
      <c r="R981" s="108">
        <v>0</v>
      </c>
      <c r="S981" s="108">
        <v>0</v>
      </c>
      <c r="T981" s="108">
        <v>0</v>
      </c>
      <c r="U981" s="108">
        <v>0</v>
      </c>
      <c r="V981" s="108">
        <v>0</v>
      </c>
      <c r="W981" s="108">
        <v>0</v>
      </c>
      <c r="X981" s="108">
        <v>0</v>
      </c>
      <c r="Y981" s="108">
        <v>0</v>
      </c>
      <c r="Z981" s="108">
        <v>0</v>
      </c>
      <c r="AA981" s="108">
        <v>0</v>
      </c>
      <c r="AB981" s="108">
        <v>0</v>
      </c>
      <c r="AC981" s="108">
        <v>0</v>
      </c>
      <c r="AD981" s="108">
        <v>0</v>
      </c>
      <c r="AE981" s="108">
        <v>0</v>
      </c>
      <c r="AF981" s="108">
        <v>0</v>
      </c>
      <c r="AG981" s="108">
        <v>0</v>
      </c>
      <c r="AH981" s="108">
        <v>0</v>
      </c>
      <c r="AI981" s="108">
        <v>0</v>
      </c>
      <c r="AJ981" s="108">
        <v>0</v>
      </c>
      <c r="AK981" s="108">
        <v>0</v>
      </c>
      <c r="AL981" s="108">
        <v>0</v>
      </c>
      <c r="AM981" s="108">
        <v>0</v>
      </c>
      <c r="AN981" s="108">
        <v>0</v>
      </c>
      <c r="AO981" s="108">
        <v>0</v>
      </c>
      <c r="AP981" s="108">
        <v>0</v>
      </c>
      <c r="AQ981" s="108">
        <v>0</v>
      </c>
      <c r="AR981" s="108">
        <v>0</v>
      </c>
      <c r="AS981" s="108">
        <v>0</v>
      </c>
      <c r="AT981" s="108">
        <v>0</v>
      </c>
      <c r="AU981" s="108">
        <v>0</v>
      </c>
      <c r="AV981" s="108">
        <v>0</v>
      </c>
      <c r="AW981" s="108">
        <v>0</v>
      </c>
      <c r="AX981" s="108">
        <v>0</v>
      </c>
      <c r="AY981" s="108">
        <v>0</v>
      </c>
      <c r="AZ981" s="108">
        <v>0</v>
      </c>
      <c r="BA981" s="108">
        <v>0</v>
      </c>
      <c r="BB981" s="108">
        <v>0</v>
      </c>
      <c r="BC981" s="108">
        <v>0</v>
      </c>
      <c r="BD981" s="108">
        <v>0</v>
      </c>
      <c r="BE981" s="108">
        <v>0</v>
      </c>
      <c r="BF981" s="108">
        <v>0</v>
      </c>
      <c r="BG981" s="108">
        <v>0</v>
      </c>
      <c r="BH981" s="108">
        <v>0</v>
      </c>
      <c r="BI981" s="108">
        <v>0</v>
      </c>
      <c r="BJ981" s="108">
        <v>0</v>
      </c>
      <c r="BK981" s="108">
        <v>0</v>
      </c>
      <c r="BL981" s="108">
        <v>0</v>
      </c>
      <c r="BM981" s="108">
        <v>0</v>
      </c>
      <c r="BN981" s="108">
        <v>0</v>
      </c>
      <c r="BO981" s="108">
        <v>0</v>
      </c>
      <c r="BP981" s="108">
        <v>0</v>
      </c>
      <c r="BQ981" s="108"/>
      <c r="BR981" s="108"/>
      <c r="BS981" s="108"/>
      <c r="BT981" s="108"/>
      <c r="BV981" s="108"/>
      <c r="BW981" s="108"/>
      <c r="BX981" s="108"/>
      <c r="BY981" s="108"/>
      <c r="BZ981" s="108"/>
      <c r="CA981" s="108"/>
      <c r="CB981" s="108"/>
      <c r="CC981" s="108"/>
      <c r="CD981" s="108"/>
      <c r="CE981" s="108"/>
      <c r="CF981" s="108"/>
      <c r="CG981" s="108"/>
    </row>
    <row r="982" spans="1:85" hidden="1" outlineLevel="2" x14ac:dyDescent="0.25">
      <c r="A982" s="106">
        <v>0</v>
      </c>
      <c r="B982" s="106">
        <f t="shared" si="216"/>
        <v>12</v>
      </c>
      <c r="C982" s="106" t="s">
        <v>1602</v>
      </c>
      <c r="D982" s="106" t="s">
        <v>1603</v>
      </c>
      <c r="E982" s="106"/>
      <c r="F982" s="106"/>
      <c r="G982" s="106"/>
      <c r="H982" s="108"/>
      <c r="I982" s="108">
        <f t="shared" si="217"/>
        <v>0</v>
      </c>
      <c r="J982" s="108">
        <f t="shared" si="218"/>
        <v>0</v>
      </c>
      <c r="K982" s="108"/>
      <c r="L982" s="147"/>
      <c r="M982" s="108">
        <v>0</v>
      </c>
      <c r="N982" s="108">
        <v>0</v>
      </c>
      <c r="O982" s="108">
        <v>0</v>
      </c>
      <c r="P982" s="108">
        <v>0</v>
      </c>
      <c r="Q982" s="108">
        <v>0</v>
      </c>
      <c r="R982" s="108">
        <v>0</v>
      </c>
      <c r="S982" s="108">
        <v>0</v>
      </c>
      <c r="T982" s="108">
        <v>0</v>
      </c>
      <c r="U982" s="108">
        <v>0</v>
      </c>
      <c r="V982" s="108">
        <v>0</v>
      </c>
      <c r="W982" s="108">
        <v>0</v>
      </c>
      <c r="X982" s="108">
        <v>0</v>
      </c>
      <c r="Y982" s="108">
        <v>0</v>
      </c>
      <c r="Z982" s="108">
        <v>0</v>
      </c>
      <c r="AA982" s="108">
        <v>0</v>
      </c>
      <c r="AB982" s="108">
        <v>0</v>
      </c>
      <c r="AC982" s="108">
        <v>0</v>
      </c>
      <c r="AD982" s="108">
        <v>0</v>
      </c>
      <c r="AE982" s="108">
        <v>0</v>
      </c>
      <c r="AF982" s="108">
        <v>0</v>
      </c>
      <c r="AG982" s="108">
        <v>0</v>
      </c>
      <c r="AH982" s="108">
        <v>0</v>
      </c>
      <c r="AI982" s="108">
        <v>0</v>
      </c>
      <c r="AJ982" s="108">
        <v>0</v>
      </c>
      <c r="AK982" s="108">
        <v>0</v>
      </c>
      <c r="AL982" s="108">
        <v>0</v>
      </c>
      <c r="AM982" s="108">
        <v>0</v>
      </c>
      <c r="AN982" s="108">
        <v>0</v>
      </c>
      <c r="AO982" s="108">
        <v>0</v>
      </c>
      <c r="AP982" s="108">
        <v>0</v>
      </c>
      <c r="AQ982" s="108">
        <v>0</v>
      </c>
      <c r="AR982" s="108">
        <v>0</v>
      </c>
      <c r="AS982" s="108">
        <v>0</v>
      </c>
      <c r="AT982" s="108">
        <v>0</v>
      </c>
      <c r="AU982" s="108">
        <v>0</v>
      </c>
      <c r="AV982" s="108">
        <v>0</v>
      </c>
      <c r="AW982" s="108">
        <v>0</v>
      </c>
      <c r="AX982" s="108">
        <v>0</v>
      </c>
      <c r="AY982" s="108">
        <v>0</v>
      </c>
      <c r="AZ982" s="108">
        <v>0</v>
      </c>
      <c r="BA982" s="108">
        <v>0</v>
      </c>
      <c r="BB982" s="108">
        <v>0</v>
      </c>
      <c r="BC982" s="108">
        <v>0</v>
      </c>
      <c r="BD982" s="108">
        <v>0</v>
      </c>
      <c r="BE982" s="108">
        <v>0</v>
      </c>
      <c r="BF982" s="108">
        <v>0</v>
      </c>
      <c r="BG982" s="108">
        <v>0</v>
      </c>
      <c r="BH982" s="108">
        <v>0</v>
      </c>
      <c r="BI982" s="108">
        <v>0</v>
      </c>
      <c r="BJ982" s="108">
        <v>0</v>
      </c>
      <c r="BK982" s="108">
        <v>0</v>
      </c>
      <c r="BL982" s="108">
        <v>0</v>
      </c>
      <c r="BM982" s="108">
        <v>0</v>
      </c>
      <c r="BN982" s="108">
        <v>0</v>
      </c>
      <c r="BO982" s="108">
        <v>0</v>
      </c>
      <c r="BP982" s="108">
        <v>0</v>
      </c>
      <c r="BQ982" s="108"/>
      <c r="BR982" s="108"/>
      <c r="BS982" s="108"/>
      <c r="BT982" s="108"/>
      <c r="BV982" s="108"/>
      <c r="BW982" s="108"/>
      <c r="BX982" s="108"/>
      <c r="BY982" s="108"/>
      <c r="BZ982" s="108"/>
      <c r="CA982" s="108"/>
      <c r="CB982" s="108"/>
      <c r="CC982" s="108"/>
      <c r="CD982" s="108"/>
      <c r="CE982" s="108"/>
      <c r="CF982" s="108"/>
      <c r="CG982" s="108"/>
    </row>
    <row r="983" spans="1:85" hidden="1" outlineLevel="2" x14ac:dyDescent="0.25">
      <c r="A983" s="106">
        <v>0</v>
      </c>
      <c r="B983" s="106">
        <f t="shared" si="216"/>
        <v>12</v>
      </c>
      <c r="C983" s="106" t="s">
        <v>1604</v>
      </c>
      <c r="D983" s="106" t="s">
        <v>1605</v>
      </c>
      <c r="E983" s="106"/>
      <c r="F983" s="106"/>
      <c r="G983" s="106"/>
      <c r="H983" s="108"/>
      <c r="I983" s="108">
        <f t="shared" si="217"/>
        <v>0</v>
      </c>
      <c r="J983" s="108">
        <f t="shared" si="218"/>
        <v>0</v>
      </c>
      <c r="K983" s="108"/>
      <c r="L983" s="147"/>
      <c r="M983" s="108">
        <v>0</v>
      </c>
      <c r="N983" s="108">
        <v>0</v>
      </c>
      <c r="O983" s="108">
        <v>0</v>
      </c>
      <c r="P983" s="108">
        <v>0</v>
      </c>
      <c r="Q983" s="108">
        <v>0</v>
      </c>
      <c r="R983" s="108">
        <v>0</v>
      </c>
      <c r="S983" s="108">
        <v>0</v>
      </c>
      <c r="T983" s="108">
        <v>0</v>
      </c>
      <c r="U983" s="108">
        <v>0</v>
      </c>
      <c r="V983" s="108">
        <v>0</v>
      </c>
      <c r="W983" s="108">
        <v>0</v>
      </c>
      <c r="X983" s="108">
        <v>0</v>
      </c>
      <c r="Y983" s="108">
        <v>0</v>
      </c>
      <c r="Z983" s="108">
        <v>0</v>
      </c>
      <c r="AA983" s="108">
        <v>0</v>
      </c>
      <c r="AB983" s="108">
        <v>0</v>
      </c>
      <c r="AC983" s="108">
        <v>0</v>
      </c>
      <c r="AD983" s="108">
        <v>0</v>
      </c>
      <c r="AE983" s="108">
        <v>0</v>
      </c>
      <c r="AF983" s="108">
        <v>0</v>
      </c>
      <c r="AG983" s="108">
        <v>0</v>
      </c>
      <c r="AH983" s="108">
        <v>0</v>
      </c>
      <c r="AI983" s="108">
        <v>0</v>
      </c>
      <c r="AJ983" s="108">
        <v>0</v>
      </c>
      <c r="AK983" s="108">
        <v>0</v>
      </c>
      <c r="AL983" s="108">
        <v>0</v>
      </c>
      <c r="AM983" s="108">
        <v>0</v>
      </c>
      <c r="AN983" s="108">
        <v>0</v>
      </c>
      <c r="AO983" s="108">
        <v>0</v>
      </c>
      <c r="AP983" s="108">
        <v>0</v>
      </c>
      <c r="AQ983" s="108">
        <v>0</v>
      </c>
      <c r="AR983" s="108">
        <v>0</v>
      </c>
      <c r="AS983" s="108">
        <v>0</v>
      </c>
      <c r="AT983" s="108">
        <v>0</v>
      </c>
      <c r="AU983" s="108">
        <v>0</v>
      </c>
      <c r="AV983" s="108">
        <v>0</v>
      </c>
      <c r="AW983" s="108">
        <v>0</v>
      </c>
      <c r="AX983" s="108">
        <v>0</v>
      </c>
      <c r="AY983" s="108">
        <v>0</v>
      </c>
      <c r="AZ983" s="108">
        <v>0</v>
      </c>
      <c r="BA983" s="108">
        <v>0</v>
      </c>
      <c r="BB983" s="108">
        <v>0</v>
      </c>
      <c r="BC983" s="108">
        <v>0</v>
      </c>
      <c r="BD983" s="108">
        <v>0</v>
      </c>
      <c r="BE983" s="108">
        <v>0</v>
      </c>
      <c r="BF983" s="108">
        <v>0</v>
      </c>
      <c r="BG983" s="108">
        <v>0</v>
      </c>
      <c r="BH983" s="108">
        <v>0</v>
      </c>
      <c r="BI983" s="108">
        <v>0</v>
      </c>
      <c r="BJ983" s="108">
        <v>0</v>
      </c>
      <c r="BK983" s="108">
        <v>0</v>
      </c>
      <c r="BL983" s="108">
        <v>0</v>
      </c>
      <c r="BM983" s="108">
        <v>0</v>
      </c>
      <c r="BN983" s="108">
        <v>0</v>
      </c>
      <c r="BO983" s="108">
        <v>0</v>
      </c>
      <c r="BP983" s="108">
        <v>0</v>
      </c>
      <c r="BQ983" s="108"/>
      <c r="BR983" s="108"/>
      <c r="BS983" s="108"/>
      <c r="BT983" s="108"/>
      <c r="BV983" s="108"/>
      <c r="BW983" s="108"/>
      <c r="BX983" s="108"/>
      <c r="BY983" s="108"/>
      <c r="BZ983" s="108"/>
      <c r="CA983" s="108"/>
      <c r="CB983" s="108"/>
      <c r="CC983" s="108"/>
      <c r="CD983" s="108"/>
      <c r="CE983" s="108"/>
      <c r="CF983" s="108"/>
      <c r="CG983" s="108"/>
    </row>
    <row r="984" spans="1:85" hidden="1" outlineLevel="2" x14ac:dyDescent="0.25">
      <c r="A984" s="106">
        <v>0</v>
      </c>
      <c r="B984" s="106">
        <f>LEN(C984)</f>
        <v>12</v>
      </c>
      <c r="C984" s="106" t="s">
        <v>1987</v>
      </c>
      <c r="D984" s="106" t="s">
        <v>1988</v>
      </c>
      <c r="E984" s="106"/>
      <c r="F984" s="106"/>
      <c r="G984" s="106"/>
      <c r="H984" s="108"/>
      <c r="I984" s="108">
        <f t="shared" si="217"/>
        <v>0</v>
      </c>
      <c r="J984" s="108">
        <f t="shared" si="218"/>
        <v>0</v>
      </c>
      <c r="K984" s="108"/>
      <c r="L984" s="147"/>
      <c r="M984" s="108"/>
      <c r="N984" s="108"/>
      <c r="O984" s="108"/>
      <c r="P984" s="108"/>
      <c r="Q984" s="108"/>
      <c r="R984" s="108"/>
      <c r="S984" s="108"/>
      <c r="T984" s="108"/>
      <c r="U984" s="108"/>
      <c r="V984" s="108"/>
      <c r="W984" s="108"/>
      <c r="X984" s="108"/>
      <c r="Y984" s="108"/>
      <c r="Z984" s="108"/>
      <c r="AA984" s="108"/>
      <c r="AB984" s="108"/>
      <c r="AC984" s="108"/>
      <c r="AD984" s="108"/>
      <c r="AE984" s="108"/>
      <c r="AF984" s="108"/>
      <c r="AG984" s="108"/>
      <c r="AH984" s="108"/>
      <c r="AI984" s="108"/>
      <c r="AJ984" s="108"/>
      <c r="AK984" s="108"/>
      <c r="AL984" s="108"/>
      <c r="AM984" s="108"/>
      <c r="AN984" s="108"/>
      <c r="AO984" s="108"/>
      <c r="AP984" s="108"/>
      <c r="AQ984" s="108"/>
      <c r="AR984" s="108"/>
      <c r="AS984" s="108"/>
      <c r="AT984" s="108"/>
      <c r="AU984" s="108"/>
      <c r="AV984" s="108"/>
      <c r="AW984" s="108"/>
      <c r="AX984" s="108"/>
      <c r="AY984" s="108"/>
      <c r="AZ984" s="108"/>
      <c r="BA984" s="108"/>
      <c r="BB984" s="108"/>
      <c r="BC984" s="108"/>
      <c r="BD984" s="108"/>
      <c r="BE984" s="108"/>
      <c r="BF984" s="108"/>
      <c r="BG984" s="108"/>
      <c r="BH984" s="108"/>
      <c r="BI984" s="108">
        <v>0</v>
      </c>
      <c r="BJ984" s="108">
        <v>0</v>
      </c>
      <c r="BK984" s="108">
        <v>0</v>
      </c>
      <c r="BL984" s="108">
        <v>0</v>
      </c>
      <c r="BM984" s="108">
        <v>0</v>
      </c>
      <c r="BN984" s="108">
        <v>0</v>
      </c>
      <c r="BO984" s="108">
        <v>0</v>
      </c>
      <c r="BP984" s="108">
        <v>0</v>
      </c>
      <c r="BQ984" s="108"/>
      <c r="BR984" s="108"/>
      <c r="BS984" s="108"/>
      <c r="BT984" s="108"/>
      <c r="BV984" s="108"/>
      <c r="BW984" s="108"/>
      <c r="BX984" s="108"/>
      <c r="BY984" s="108"/>
      <c r="BZ984" s="108"/>
      <c r="CA984" s="108"/>
      <c r="CB984" s="108"/>
      <c r="CC984" s="108"/>
      <c r="CD984" s="108"/>
      <c r="CE984" s="108"/>
      <c r="CF984" s="108"/>
      <c r="CG984" s="108"/>
    </row>
    <row r="985" spans="1:85" hidden="1" outlineLevel="2" x14ac:dyDescent="0.25">
      <c r="A985" s="106">
        <v>0</v>
      </c>
      <c r="B985" s="106">
        <f>LEN(C985)</f>
        <v>12</v>
      </c>
      <c r="C985" s="106" t="s">
        <v>2001</v>
      </c>
      <c r="D985" s="106" t="s">
        <v>2002</v>
      </c>
      <c r="E985" s="106"/>
      <c r="F985" s="106"/>
      <c r="G985" s="106"/>
      <c r="H985" s="108"/>
      <c r="I985" s="108">
        <f t="shared" si="217"/>
        <v>0</v>
      </c>
      <c r="J985" s="108">
        <f t="shared" si="218"/>
        <v>0</v>
      </c>
      <c r="K985" s="108"/>
      <c r="L985" s="147"/>
      <c r="M985" s="108"/>
      <c r="N985" s="108"/>
      <c r="O985" s="108"/>
      <c r="P985" s="108"/>
      <c r="Q985" s="108"/>
      <c r="R985" s="108"/>
      <c r="S985" s="108"/>
      <c r="T985" s="108"/>
      <c r="U985" s="108"/>
      <c r="V985" s="108"/>
      <c r="W985" s="108"/>
      <c r="X985" s="108"/>
      <c r="Y985" s="108"/>
      <c r="Z985" s="108"/>
      <c r="AA985" s="108"/>
      <c r="AB985" s="108"/>
      <c r="AC985" s="108"/>
      <c r="AD985" s="108"/>
      <c r="AE985" s="108"/>
      <c r="AF985" s="108"/>
      <c r="AG985" s="108"/>
      <c r="AH985" s="108"/>
      <c r="AI985" s="108"/>
      <c r="AJ985" s="108"/>
      <c r="AK985" s="108"/>
      <c r="AL985" s="108"/>
      <c r="AM985" s="108"/>
      <c r="AN985" s="108"/>
      <c r="AO985" s="108"/>
      <c r="AP985" s="108"/>
      <c r="AQ985" s="108"/>
      <c r="AR985" s="108"/>
      <c r="AS985" s="108"/>
      <c r="AT985" s="108"/>
      <c r="AU985" s="108"/>
      <c r="AV985" s="108"/>
      <c r="AW985" s="108"/>
      <c r="AX985" s="108"/>
      <c r="AY985" s="108"/>
      <c r="AZ985" s="108"/>
      <c r="BA985" s="108"/>
      <c r="BB985" s="108"/>
      <c r="BC985" s="108"/>
      <c r="BD985" s="108"/>
      <c r="BE985" s="108"/>
      <c r="BF985" s="108"/>
      <c r="BG985" s="108"/>
      <c r="BH985" s="108"/>
      <c r="BI985" s="108">
        <v>0</v>
      </c>
      <c r="BJ985" s="108">
        <v>0</v>
      </c>
      <c r="BK985" s="108">
        <v>0</v>
      </c>
      <c r="BL985" s="108">
        <v>0</v>
      </c>
      <c r="BM985" s="108">
        <v>0</v>
      </c>
      <c r="BN985" s="108">
        <v>0</v>
      </c>
      <c r="BO985" s="108">
        <v>0</v>
      </c>
      <c r="BP985" s="108">
        <v>0</v>
      </c>
      <c r="BQ985" s="108"/>
      <c r="BR985" s="108"/>
      <c r="BS985" s="108"/>
      <c r="BT985" s="108"/>
      <c r="BV985" s="108"/>
      <c r="BW985" s="108"/>
      <c r="BX985" s="108"/>
      <c r="BY985" s="108"/>
      <c r="BZ985" s="108"/>
      <c r="CA985" s="108"/>
      <c r="CB985" s="108"/>
      <c r="CC985" s="108"/>
      <c r="CD985" s="108"/>
      <c r="CE985" s="108"/>
      <c r="CF985" s="108"/>
      <c r="CG985" s="108"/>
    </row>
    <row r="986" spans="1:85" hidden="1" outlineLevel="2" x14ac:dyDescent="0.25">
      <c r="A986" s="106">
        <v>0</v>
      </c>
      <c r="B986" s="106">
        <f>LEN(C986)</f>
        <v>10</v>
      </c>
      <c r="C986" s="106" t="s">
        <v>1606</v>
      </c>
      <c r="D986" s="106" t="s">
        <v>1607</v>
      </c>
      <c r="E986" s="106"/>
      <c r="F986" s="106"/>
      <c r="G986" s="106"/>
      <c r="H986" s="108"/>
      <c r="I986" s="108">
        <f t="shared" si="217"/>
        <v>0</v>
      </c>
      <c r="J986" s="108">
        <f t="shared" si="218"/>
        <v>-17583402</v>
      </c>
      <c r="K986" s="108"/>
      <c r="L986" s="147"/>
      <c r="M986" s="108">
        <v>0</v>
      </c>
      <c r="N986" s="108">
        <v>4983984</v>
      </c>
      <c r="O986" s="108">
        <v>-36679500</v>
      </c>
      <c r="P986" s="108">
        <v>34438712</v>
      </c>
      <c r="Q986" s="108">
        <v>-6173731</v>
      </c>
      <c r="R986" s="108">
        <v>-11917135</v>
      </c>
      <c r="S986" s="108">
        <v>5709168</v>
      </c>
      <c r="T986" s="108">
        <v>7152782</v>
      </c>
      <c r="U986" s="108">
        <v>-17802054</v>
      </c>
      <c r="V986" s="108">
        <v>9064696</v>
      </c>
      <c r="W986" s="108">
        <v>76350679</v>
      </c>
      <c r="X986" s="108">
        <v>-79297146</v>
      </c>
      <c r="Y986" s="108">
        <v>0</v>
      </c>
      <c r="Z986" s="108">
        <v>0</v>
      </c>
      <c r="AA986" s="108">
        <v>0</v>
      </c>
      <c r="AB986" s="108">
        <v>0</v>
      </c>
      <c r="AC986" s="108">
        <v>0</v>
      </c>
      <c r="AD986" s="108">
        <v>0</v>
      </c>
      <c r="AE986" s="108">
        <v>0</v>
      </c>
      <c r="AF986" s="108">
        <v>0</v>
      </c>
      <c r="AG986" s="108">
        <v>0</v>
      </c>
      <c r="AH986" s="108">
        <v>0</v>
      </c>
      <c r="AI986" s="108">
        <v>0</v>
      </c>
      <c r="AJ986" s="108">
        <v>0</v>
      </c>
      <c r="AK986" s="108">
        <v>0</v>
      </c>
      <c r="AL986" s="108">
        <v>0</v>
      </c>
      <c r="AM986" s="108">
        <v>0</v>
      </c>
      <c r="AN986" s="108">
        <v>0</v>
      </c>
      <c r="AO986" s="108">
        <v>0</v>
      </c>
      <c r="AP986" s="108">
        <v>0</v>
      </c>
      <c r="AQ986" s="108">
        <v>0</v>
      </c>
      <c r="AR986" s="108">
        <v>0</v>
      </c>
      <c r="AS986" s="108">
        <v>0</v>
      </c>
      <c r="AT986" s="108">
        <v>0</v>
      </c>
      <c r="AU986" s="108">
        <v>0</v>
      </c>
      <c r="AV986" s="108">
        <v>0</v>
      </c>
      <c r="AW986" s="108">
        <v>0</v>
      </c>
      <c r="AX986" s="108">
        <v>0</v>
      </c>
      <c r="AY986" s="108">
        <v>0</v>
      </c>
      <c r="AZ986" s="108">
        <v>0</v>
      </c>
      <c r="BA986" s="108">
        <v>0</v>
      </c>
      <c r="BB986" s="108">
        <v>0</v>
      </c>
      <c r="BC986" s="108">
        <v>0</v>
      </c>
      <c r="BD986" s="108">
        <v>0</v>
      </c>
      <c r="BE986" s="108">
        <v>0</v>
      </c>
      <c r="BF986" s="108">
        <v>0</v>
      </c>
      <c r="BG986" s="108">
        <v>0</v>
      </c>
      <c r="BH986" s="108">
        <v>0</v>
      </c>
      <c r="BI986" s="108">
        <v>0</v>
      </c>
      <c r="BJ986" s="108">
        <v>0</v>
      </c>
      <c r="BK986" s="108">
        <v>0</v>
      </c>
      <c r="BL986" s="108">
        <v>0</v>
      </c>
      <c r="BM986" s="108">
        <v>0</v>
      </c>
      <c r="BN986" s="108">
        <v>0</v>
      </c>
      <c r="BO986" s="108">
        <v>0</v>
      </c>
      <c r="BP986" s="108">
        <v>-17583402</v>
      </c>
      <c r="BQ986" s="108"/>
      <c r="BR986" s="108"/>
      <c r="BS986" s="108"/>
      <c r="BT986" s="108"/>
      <c r="BV986" s="108"/>
      <c r="BW986" s="108"/>
      <c r="BX986" s="108"/>
      <c r="BY986" s="108"/>
      <c r="BZ986" s="108"/>
      <c r="CA986" s="108"/>
      <c r="CB986" s="108"/>
      <c r="CC986" s="108"/>
      <c r="CD986" s="108"/>
      <c r="CE986" s="108"/>
      <c r="CF986" s="108"/>
      <c r="CG986" s="108"/>
    </row>
    <row r="987" spans="1:85" hidden="1" outlineLevel="2" x14ac:dyDescent="0.25">
      <c r="A987" s="106">
        <v>0</v>
      </c>
      <c r="B987" s="106">
        <f t="shared" si="216"/>
        <v>10</v>
      </c>
      <c r="C987" s="106" t="s">
        <v>1608</v>
      </c>
      <c r="D987" s="106" t="s">
        <v>1609</v>
      </c>
      <c r="E987" s="106"/>
      <c r="F987" s="106"/>
      <c r="G987" s="106"/>
      <c r="H987" s="108"/>
      <c r="I987" s="108">
        <f t="shared" si="217"/>
        <v>0</v>
      </c>
      <c r="J987" s="108">
        <f t="shared" si="218"/>
        <v>0</v>
      </c>
      <c r="K987" s="108"/>
      <c r="L987" s="147"/>
      <c r="M987" s="108">
        <v>0</v>
      </c>
      <c r="N987" s="108">
        <v>0</v>
      </c>
      <c r="O987" s="108">
        <v>0</v>
      </c>
      <c r="P987" s="108">
        <v>0</v>
      </c>
      <c r="Q987" s="108">
        <v>0</v>
      </c>
      <c r="R987" s="108">
        <v>0</v>
      </c>
      <c r="S987" s="108">
        <v>0</v>
      </c>
      <c r="T987" s="108">
        <v>0</v>
      </c>
      <c r="U987" s="108">
        <v>0</v>
      </c>
      <c r="V987" s="108">
        <v>0</v>
      </c>
      <c r="W987" s="108">
        <v>0</v>
      </c>
      <c r="X987" s="108">
        <v>0</v>
      </c>
      <c r="Y987" s="108">
        <v>0</v>
      </c>
      <c r="Z987" s="108">
        <v>0</v>
      </c>
      <c r="AA987" s="108">
        <v>0</v>
      </c>
      <c r="AB987" s="108">
        <v>0</v>
      </c>
      <c r="AC987" s="108">
        <v>0</v>
      </c>
      <c r="AD987" s="108">
        <v>0</v>
      </c>
      <c r="AE987" s="108">
        <v>0</v>
      </c>
      <c r="AF987" s="108">
        <v>0</v>
      </c>
      <c r="AG987" s="108">
        <v>0</v>
      </c>
      <c r="AH987" s="108">
        <v>0</v>
      </c>
      <c r="AI987" s="108">
        <v>0</v>
      </c>
      <c r="AJ987" s="108">
        <v>0</v>
      </c>
      <c r="AK987" s="108">
        <v>0</v>
      </c>
      <c r="AL987" s="108">
        <v>0</v>
      </c>
      <c r="AM987" s="108">
        <v>0</v>
      </c>
      <c r="AN987" s="108">
        <v>0</v>
      </c>
      <c r="AO987" s="108">
        <v>0</v>
      </c>
      <c r="AP987" s="108">
        <v>0</v>
      </c>
      <c r="AQ987" s="108">
        <v>0</v>
      </c>
      <c r="AR987" s="108">
        <v>0</v>
      </c>
      <c r="AS987" s="108">
        <v>0</v>
      </c>
      <c r="AT987" s="108">
        <v>0</v>
      </c>
      <c r="AU987" s="108">
        <v>0</v>
      </c>
      <c r="AV987" s="108">
        <v>0</v>
      </c>
      <c r="AW987" s="108">
        <v>0</v>
      </c>
      <c r="AX987" s="108">
        <v>0</v>
      </c>
      <c r="AY987" s="108">
        <v>0</v>
      </c>
      <c r="AZ987" s="108">
        <v>0</v>
      </c>
      <c r="BA987" s="108">
        <v>0</v>
      </c>
      <c r="BB987" s="108">
        <v>0</v>
      </c>
      <c r="BC987" s="108">
        <v>0</v>
      </c>
      <c r="BD987" s="108">
        <v>0</v>
      </c>
      <c r="BE987" s="108">
        <v>0</v>
      </c>
      <c r="BF987" s="108">
        <v>0</v>
      </c>
      <c r="BG987" s="108">
        <v>0</v>
      </c>
      <c r="BH987" s="108">
        <v>0</v>
      </c>
      <c r="BI987" s="108">
        <v>0</v>
      </c>
      <c r="BJ987" s="108">
        <v>0</v>
      </c>
      <c r="BK987" s="108">
        <v>0</v>
      </c>
      <c r="BL987" s="108">
        <v>0</v>
      </c>
      <c r="BM987" s="108">
        <v>0</v>
      </c>
      <c r="BN987" s="108">
        <v>0</v>
      </c>
      <c r="BO987" s="108">
        <v>0</v>
      </c>
      <c r="BP987" s="108">
        <v>0</v>
      </c>
      <c r="BQ987" s="108"/>
      <c r="BR987" s="108"/>
      <c r="BS987" s="108"/>
      <c r="BT987" s="108"/>
      <c r="BV987" s="108"/>
      <c r="BW987" s="108"/>
      <c r="BX987" s="108"/>
      <c r="BY987" s="108"/>
      <c r="BZ987" s="108"/>
      <c r="CA987" s="108"/>
      <c r="CB987" s="108"/>
      <c r="CC987" s="108"/>
      <c r="CD987" s="108"/>
      <c r="CE987" s="108"/>
      <c r="CF987" s="108"/>
      <c r="CG987" s="108"/>
    </row>
    <row r="988" spans="1:85" hidden="1" outlineLevel="2" x14ac:dyDescent="0.25">
      <c r="A988" s="106">
        <v>0</v>
      </c>
      <c r="B988" s="106">
        <f t="shared" si="216"/>
        <v>10</v>
      </c>
      <c r="C988" s="106" t="s">
        <v>1610</v>
      </c>
      <c r="D988" s="106" t="s">
        <v>1611</v>
      </c>
      <c r="E988" s="106"/>
      <c r="F988" s="106"/>
      <c r="G988" s="106"/>
      <c r="H988" s="108"/>
      <c r="I988" s="108">
        <f t="shared" si="217"/>
        <v>0</v>
      </c>
      <c r="J988" s="108">
        <f t="shared" si="218"/>
        <v>0</v>
      </c>
      <c r="K988" s="108"/>
      <c r="L988" s="147"/>
      <c r="M988" s="108">
        <v>0</v>
      </c>
      <c r="N988" s="108">
        <v>0</v>
      </c>
      <c r="O988" s="108">
        <v>0</v>
      </c>
      <c r="P988" s="108">
        <v>0</v>
      </c>
      <c r="Q988" s="108">
        <v>0</v>
      </c>
      <c r="R988" s="108">
        <v>0</v>
      </c>
      <c r="S988" s="108">
        <v>0</v>
      </c>
      <c r="T988" s="108">
        <v>0</v>
      </c>
      <c r="U988" s="108">
        <v>0</v>
      </c>
      <c r="V988" s="108">
        <v>0</v>
      </c>
      <c r="W988" s="108">
        <v>0</v>
      </c>
      <c r="X988" s="108">
        <v>0</v>
      </c>
      <c r="Y988" s="108">
        <v>0</v>
      </c>
      <c r="Z988" s="108">
        <v>0</v>
      </c>
      <c r="AA988" s="108">
        <v>0</v>
      </c>
      <c r="AB988" s="108">
        <v>0</v>
      </c>
      <c r="AC988" s="108">
        <v>0</v>
      </c>
      <c r="AD988" s="108">
        <v>0</v>
      </c>
      <c r="AE988" s="108">
        <v>0</v>
      </c>
      <c r="AF988" s="108">
        <v>0</v>
      </c>
      <c r="AG988" s="108">
        <v>0</v>
      </c>
      <c r="AH988" s="108">
        <v>0</v>
      </c>
      <c r="AI988" s="108">
        <v>0</v>
      </c>
      <c r="AJ988" s="108">
        <v>0</v>
      </c>
      <c r="AK988" s="108">
        <v>0</v>
      </c>
      <c r="AL988" s="108">
        <v>0</v>
      </c>
      <c r="AM988" s="108">
        <v>0</v>
      </c>
      <c r="AN988" s="108">
        <v>0</v>
      </c>
      <c r="AO988" s="108">
        <v>0</v>
      </c>
      <c r="AP988" s="108">
        <v>0</v>
      </c>
      <c r="AQ988" s="108">
        <v>0</v>
      </c>
      <c r="AR988" s="108">
        <v>0</v>
      </c>
      <c r="AS988" s="108">
        <v>0</v>
      </c>
      <c r="AT988" s="108">
        <v>0</v>
      </c>
      <c r="AU988" s="108">
        <v>0</v>
      </c>
      <c r="AV988" s="108">
        <v>0</v>
      </c>
      <c r="AW988" s="108">
        <v>0</v>
      </c>
      <c r="AX988" s="108">
        <v>0</v>
      </c>
      <c r="AY988" s="108">
        <v>0</v>
      </c>
      <c r="AZ988" s="108">
        <v>0</v>
      </c>
      <c r="BA988" s="108">
        <v>0</v>
      </c>
      <c r="BB988" s="108">
        <v>0</v>
      </c>
      <c r="BC988" s="108">
        <v>0</v>
      </c>
      <c r="BD988" s="108">
        <v>0</v>
      </c>
      <c r="BE988" s="108">
        <v>0</v>
      </c>
      <c r="BF988" s="108">
        <v>0</v>
      </c>
      <c r="BG988" s="108">
        <v>0</v>
      </c>
      <c r="BH988" s="108">
        <v>0</v>
      </c>
      <c r="BI988" s="108">
        <v>0</v>
      </c>
      <c r="BJ988" s="108">
        <v>0</v>
      </c>
      <c r="BK988" s="108">
        <v>0</v>
      </c>
      <c r="BL988" s="108">
        <v>0</v>
      </c>
      <c r="BM988" s="108">
        <v>0</v>
      </c>
      <c r="BN988" s="108">
        <v>0</v>
      </c>
      <c r="BO988" s="108">
        <v>0</v>
      </c>
      <c r="BP988" s="108">
        <v>0</v>
      </c>
      <c r="BQ988" s="108"/>
      <c r="BR988" s="108"/>
      <c r="BS988" s="108"/>
      <c r="BT988" s="108"/>
      <c r="BV988" s="108"/>
      <c r="BW988" s="108"/>
      <c r="BX988" s="108"/>
      <c r="BY988" s="108"/>
      <c r="BZ988" s="108"/>
      <c r="CA988" s="108"/>
      <c r="CB988" s="108"/>
      <c r="CC988" s="108"/>
      <c r="CD988" s="108"/>
      <c r="CE988" s="108"/>
      <c r="CF988" s="108"/>
      <c r="CG988" s="108"/>
    </row>
    <row r="989" spans="1:85" hidden="1" outlineLevel="2" x14ac:dyDescent="0.25">
      <c r="A989" s="106">
        <v>0</v>
      </c>
      <c r="B989" s="106">
        <f t="shared" si="216"/>
        <v>10</v>
      </c>
      <c r="C989" s="106" t="s">
        <v>1612</v>
      </c>
      <c r="D989" s="106" t="s">
        <v>1613</v>
      </c>
      <c r="E989" s="106"/>
      <c r="F989" s="106"/>
      <c r="G989" s="106"/>
      <c r="H989" s="108"/>
      <c r="I989" s="108">
        <f t="shared" si="217"/>
        <v>0</v>
      </c>
      <c r="J989" s="108">
        <f t="shared" si="218"/>
        <v>0</v>
      </c>
      <c r="K989" s="108"/>
      <c r="L989" s="147"/>
      <c r="M989" s="108">
        <v>0</v>
      </c>
      <c r="N989" s="108">
        <v>0</v>
      </c>
      <c r="O989" s="108">
        <v>0</v>
      </c>
      <c r="P989" s="108">
        <v>0</v>
      </c>
      <c r="Q989" s="108">
        <v>0</v>
      </c>
      <c r="R989" s="108">
        <v>0</v>
      </c>
      <c r="S989" s="108">
        <v>0</v>
      </c>
      <c r="T989" s="108">
        <v>0</v>
      </c>
      <c r="U989" s="108">
        <v>0</v>
      </c>
      <c r="V989" s="108">
        <v>0</v>
      </c>
      <c r="W989" s="108">
        <v>0</v>
      </c>
      <c r="X989" s="108">
        <v>0</v>
      </c>
      <c r="Y989" s="108">
        <v>0</v>
      </c>
      <c r="Z989" s="108">
        <v>0</v>
      </c>
      <c r="AA989" s="108">
        <v>0</v>
      </c>
      <c r="AB989" s="108">
        <v>0</v>
      </c>
      <c r="AC989" s="108">
        <v>0</v>
      </c>
      <c r="AD989" s="108">
        <v>0</v>
      </c>
      <c r="AE989" s="108">
        <v>0</v>
      </c>
      <c r="AF989" s="108">
        <v>0</v>
      </c>
      <c r="AG989" s="108">
        <v>0</v>
      </c>
      <c r="AH989" s="108">
        <v>0</v>
      </c>
      <c r="AI989" s="108">
        <v>0</v>
      </c>
      <c r="AJ989" s="108">
        <v>0</v>
      </c>
      <c r="AK989" s="108">
        <v>0</v>
      </c>
      <c r="AL989" s="108">
        <v>0</v>
      </c>
      <c r="AM989" s="108">
        <v>0</v>
      </c>
      <c r="AN989" s="108">
        <v>0</v>
      </c>
      <c r="AO989" s="108">
        <v>0</v>
      </c>
      <c r="AP989" s="108">
        <v>0</v>
      </c>
      <c r="AQ989" s="108">
        <v>0</v>
      </c>
      <c r="AR989" s="108">
        <v>0</v>
      </c>
      <c r="AS989" s="108">
        <v>0</v>
      </c>
      <c r="AT989" s="108">
        <v>0</v>
      </c>
      <c r="AU989" s="108">
        <v>0</v>
      </c>
      <c r="AV989" s="108">
        <v>0</v>
      </c>
      <c r="AW989" s="108">
        <v>0</v>
      </c>
      <c r="AX989" s="108">
        <v>0</v>
      </c>
      <c r="AY989" s="108">
        <v>0</v>
      </c>
      <c r="AZ989" s="108">
        <v>0</v>
      </c>
      <c r="BA989" s="108">
        <v>0</v>
      </c>
      <c r="BB989" s="108">
        <v>0</v>
      </c>
      <c r="BC989" s="108">
        <v>0</v>
      </c>
      <c r="BD989" s="108">
        <v>0</v>
      </c>
      <c r="BE989" s="108">
        <v>0</v>
      </c>
      <c r="BF989" s="108">
        <v>0</v>
      </c>
      <c r="BG989" s="108">
        <v>0</v>
      </c>
      <c r="BH989" s="108">
        <v>0</v>
      </c>
      <c r="BI989" s="108">
        <v>0</v>
      </c>
      <c r="BJ989" s="108">
        <v>0</v>
      </c>
      <c r="BK989" s="108">
        <v>0</v>
      </c>
      <c r="BL989" s="108">
        <v>0</v>
      </c>
      <c r="BM989" s="108">
        <v>0</v>
      </c>
      <c r="BN989" s="108">
        <v>0</v>
      </c>
      <c r="BO989" s="108">
        <v>0</v>
      </c>
      <c r="BP989" s="108">
        <v>0</v>
      </c>
      <c r="BQ989" s="108"/>
      <c r="BR989" s="108"/>
      <c r="BS989" s="108"/>
      <c r="BT989" s="108"/>
      <c r="BV989" s="108"/>
      <c r="BW989" s="108"/>
      <c r="BX989" s="108"/>
      <c r="BY989" s="108"/>
      <c r="BZ989" s="108"/>
      <c r="CA989" s="108"/>
      <c r="CB989" s="108"/>
      <c r="CC989" s="108"/>
      <c r="CD989" s="108"/>
      <c r="CE989" s="108"/>
      <c r="CF989" s="108"/>
      <c r="CG989" s="108"/>
    </row>
    <row r="990" spans="1:85" hidden="1" outlineLevel="2" x14ac:dyDescent="0.25">
      <c r="A990" s="106">
        <v>0</v>
      </c>
      <c r="B990" s="106">
        <f t="shared" si="216"/>
        <v>10</v>
      </c>
      <c r="C990" s="106" t="s">
        <v>1614</v>
      </c>
      <c r="D990" s="106" t="s">
        <v>1615</v>
      </c>
      <c r="E990" s="106"/>
      <c r="F990" s="106"/>
      <c r="G990" s="106"/>
      <c r="H990" s="108"/>
      <c r="I990" s="108">
        <f t="shared" si="217"/>
        <v>0</v>
      </c>
      <c r="J990" s="108">
        <f t="shared" si="218"/>
        <v>0</v>
      </c>
      <c r="K990" s="108"/>
      <c r="L990" s="147"/>
      <c r="M990" s="108">
        <v>-323237026</v>
      </c>
      <c r="N990" s="108">
        <v>-327674840</v>
      </c>
      <c r="O990" s="108">
        <v>0</v>
      </c>
      <c r="P990" s="108">
        <v>0</v>
      </c>
      <c r="Q990" s="108">
        <v>-350000000</v>
      </c>
      <c r="R990" s="108">
        <v>-86787550</v>
      </c>
      <c r="S990" s="108">
        <v>-263968508</v>
      </c>
      <c r="T990" s="108">
        <v>-239924971</v>
      </c>
      <c r="U990" s="108">
        <v>-462862905</v>
      </c>
      <c r="V990" s="108">
        <v>-6969465</v>
      </c>
      <c r="W990" s="108">
        <v>-569792352</v>
      </c>
      <c r="X990" s="108">
        <v>-295145345</v>
      </c>
      <c r="Y990" s="108">
        <v>0</v>
      </c>
      <c r="Z990" s="108">
        <v>0</v>
      </c>
      <c r="AA990" s="108">
        <v>0</v>
      </c>
      <c r="AB990" s="108">
        <v>0</v>
      </c>
      <c r="AC990" s="108">
        <v>0</v>
      </c>
      <c r="AD990" s="108">
        <v>0</v>
      </c>
      <c r="AE990" s="108">
        <v>0</v>
      </c>
      <c r="AF990" s="108">
        <v>0</v>
      </c>
      <c r="AG990" s="108">
        <v>0</v>
      </c>
      <c r="AH990" s="108">
        <v>0</v>
      </c>
      <c r="AI990" s="108">
        <v>0</v>
      </c>
      <c r="AJ990" s="108">
        <v>0</v>
      </c>
      <c r="AK990" s="108">
        <v>0</v>
      </c>
      <c r="AL990" s="108">
        <v>0</v>
      </c>
      <c r="AM990" s="108">
        <v>0</v>
      </c>
      <c r="AN990" s="108">
        <v>0</v>
      </c>
      <c r="AO990" s="108">
        <v>0</v>
      </c>
      <c r="AP990" s="108">
        <v>0</v>
      </c>
      <c r="AQ990" s="108">
        <v>0</v>
      </c>
      <c r="AR990" s="108">
        <v>0</v>
      </c>
      <c r="AS990" s="108">
        <v>0</v>
      </c>
      <c r="AT990" s="108">
        <v>0</v>
      </c>
      <c r="AU990" s="108">
        <v>0</v>
      </c>
      <c r="AV990" s="108">
        <v>0</v>
      </c>
      <c r="AW990" s="108">
        <v>0</v>
      </c>
      <c r="AX990" s="108">
        <v>0</v>
      </c>
      <c r="AY990" s="108">
        <v>0</v>
      </c>
      <c r="AZ990" s="108">
        <v>0</v>
      </c>
      <c r="BA990" s="108">
        <v>0</v>
      </c>
      <c r="BB990" s="108">
        <v>0</v>
      </c>
      <c r="BC990" s="108">
        <v>0</v>
      </c>
      <c r="BD990" s="108">
        <v>0</v>
      </c>
      <c r="BE990" s="108">
        <v>0</v>
      </c>
      <c r="BF990" s="108">
        <v>0</v>
      </c>
      <c r="BG990" s="108">
        <v>0</v>
      </c>
      <c r="BH990" s="108">
        <v>0</v>
      </c>
      <c r="BI990" s="108">
        <v>0</v>
      </c>
      <c r="BJ990" s="108">
        <v>0</v>
      </c>
      <c r="BK990" s="108">
        <v>0</v>
      </c>
      <c r="BL990" s="108">
        <v>0</v>
      </c>
      <c r="BM990" s="108">
        <v>0</v>
      </c>
      <c r="BN990" s="108">
        <v>0</v>
      </c>
      <c r="BO990" s="108">
        <v>0</v>
      </c>
      <c r="BP990" s="108">
        <v>0</v>
      </c>
      <c r="BQ990" s="108"/>
      <c r="BR990" s="108"/>
      <c r="BS990" s="108"/>
      <c r="BT990" s="108"/>
      <c r="BV990" s="108"/>
      <c r="BW990" s="108"/>
      <c r="BX990" s="108"/>
      <c r="BY990" s="108"/>
      <c r="BZ990" s="108"/>
      <c r="CA990" s="108"/>
      <c r="CB990" s="108"/>
      <c r="CC990" s="108"/>
      <c r="CD990" s="108"/>
      <c r="CE990" s="108"/>
      <c r="CF990" s="108"/>
      <c r="CG990" s="108"/>
    </row>
    <row r="991" spans="1:85" hidden="1" outlineLevel="2" x14ac:dyDescent="0.25">
      <c r="A991" s="106">
        <v>0</v>
      </c>
      <c r="B991" s="106">
        <f t="shared" si="216"/>
        <v>10</v>
      </c>
      <c r="C991" s="106" t="s">
        <v>1616</v>
      </c>
      <c r="D991" s="106" t="s">
        <v>1617</v>
      </c>
      <c r="E991" s="106"/>
      <c r="F991" s="106"/>
      <c r="G991" s="106"/>
      <c r="H991" s="108"/>
      <c r="I991" s="108">
        <f t="shared" si="217"/>
        <v>0</v>
      </c>
      <c r="J991" s="108">
        <f t="shared" si="218"/>
        <v>0</v>
      </c>
      <c r="K991" s="108"/>
      <c r="L991" s="147"/>
      <c r="M991" s="108">
        <v>0</v>
      </c>
      <c r="N991" s="108">
        <v>0</v>
      </c>
      <c r="O991" s="108">
        <v>0</v>
      </c>
      <c r="P991" s="108">
        <v>0</v>
      </c>
      <c r="Q991" s="108">
        <v>0</v>
      </c>
      <c r="R991" s="108">
        <v>7842340</v>
      </c>
      <c r="S991" s="108">
        <v>0</v>
      </c>
      <c r="T991" s="108">
        <v>0</v>
      </c>
      <c r="U991" s="108">
        <v>0</v>
      </c>
      <c r="V991" s="108">
        <v>0</v>
      </c>
      <c r="W991" s="108">
        <v>13688805</v>
      </c>
      <c r="X991" s="108">
        <v>0</v>
      </c>
      <c r="Y991" s="108">
        <v>0</v>
      </c>
      <c r="Z991" s="108">
        <v>0</v>
      </c>
      <c r="AA991" s="108">
        <v>0</v>
      </c>
      <c r="AB991" s="108">
        <v>0</v>
      </c>
      <c r="AC991" s="108">
        <v>0</v>
      </c>
      <c r="AD991" s="108">
        <v>0</v>
      </c>
      <c r="AE991" s="108">
        <v>0</v>
      </c>
      <c r="AF991" s="108">
        <v>0</v>
      </c>
      <c r="AG991" s="108">
        <v>0</v>
      </c>
      <c r="AH991" s="108">
        <v>0</v>
      </c>
      <c r="AI991" s="108">
        <v>0</v>
      </c>
      <c r="AJ991" s="108">
        <v>0</v>
      </c>
      <c r="AK991" s="108">
        <v>0</v>
      </c>
      <c r="AL991" s="108">
        <v>0</v>
      </c>
      <c r="AM991" s="108">
        <v>0</v>
      </c>
      <c r="AN991" s="108">
        <v>0</v>
      </c>
      <c r="AO991" s="108">
        <v>0</v>
      </c>
      <c r="AP991" s="108">
        <v>0</v>
      </c>
      <c r="AQ991" s="108">
        <v>0</v>
      </c>
      <c r="AR991" s="108">
        <v>0</v>
      </c>
      <c r="AS991" s="108">
        <v>0</v>
      </c>
      <c r="AT991" s="108">
        <v>0</v>
      </c>
      <c r="AU991" s="108">
        <v>0</v>
      </c>
      <c r="AV991" s="108">
        <v>0</v>
      </c>
      <c r="AW991" s="108">
        <v>0</v>
      </c>
      <c r="AX991" s="108">
        <v>0</v>
      </c>
      <c r="AY991" s="108">
        <v>0</v>
      </c>
      <c r="AZ991" s="108">
        <v>0</v>
      </c>
      <c r="BA991" s="108">
        <v>0</v>
      </c>
      <c r="BB991" s="108">
        <v>0</v>
      </c>
      <c r="BC991" s="108">
        <v>0</v>
      </c>
      <c r="BD991" s="108">
        <v>0</v>
      </c>
      <c r="BE991" s="108">
        <v>0</v>
      </c>
      <c r="BF991" s="108">
        <v>0</v>
      </c>
      <c r="BG991" s="108">
        <v>0</v>
      </c>
      <c r="BH991" s="108">
        <v>0</v>
      </c>
      <c r="BI991" s="108">
        <v>0</v>
      </c>
      <c r="BJ991" s="108">
        <v>0</v>
      </c>
      <c r="BK991" s="108">
        <v>0</v>
      </c>
      <c r="BL991" s="108">
        <v>0</v>
      </c>
      <c r="BM991" s="108">
        <v>0</v>
      </c>
      <c r="BN991" s="108">
        <v>0</v>
      </c>
      <c r="BO991" s="108">
        <v>0</v>
      </c>
      <c r="BP991" s="108">
        <v>0</v>
      </c>
      <c r="BQ991" s="108"/>
      <c r="BR991" s="108"/>
      <c r="BS991" s="108"/>
      <c r="BT991" s="108"/>
      <c r="BV991" s="108"/>
      <c r="BW991" s="108"/>
      <c r="BX991" s="108"/>
      <c r="BY991" s="108"/>
      <c r="BZ991" s="108"/>
      <c r="CA991" s="108"/>
      <c r="CB991" s="108"/>
      <c r="CC991" s="108"/>
      <c r="CD991" s="108"/>
      <c r="CE991" s="108"/>
      <c r="CF991" s="108"/>
      <c r="CG991" s="108"/>
    </row>
    <row r="992" spans="1:85" hidden="1" outlineLevel="2" x14ac:dyDescent="0.25">
      <c r="A992" s="106">
        <v>0</v>
      </c>
      <c r="B992" s="106">
        <f t="shared" si="216"/>
        <v>10</v>
      </c>
      <c r="C992" s="106" t="s">
        <v>1618</v>
      </c>
      <c r="D992" s="106" t="s">
        <v>1107</v>
      </c>
      <c r="E992" s="106"/>
      <c r="F992" s="106"/>
      <c r="G992" s="106"/>
      <c r="H992" s="108"/>
      <c r="I992" s="108">
        <f t="shared" si="217"/>
        <v>0</v>
      </c>
      <c r="J992" s="108">
        <f t="shared" si="218"/>
        <v>0</v>
      </c>
      <c r="K992" s="108"/>
      <c r="L992" s="147"/>
      <c r="M992" s="108">
        <v>0</v>
      </c>
      <c r="N992" s="108">
        <v>0</v>
      </c>
      <c r="O992" s="108">
        <v>0</v>
      </c>
      <c r="P992" s="108">
        <v>0</v>
      </c>
      <c r="Q992" s="108">
        <v>0</v>
      </c>
      <c r="R992" s="108">
        <v>0</v>
      </c>
      <c r="S992" s="108">
        <v>0</v>
      </c>
      <c r="T992" s="108">
        <v>0</v>
      </c>
      <c r="U992" s="108">
        <v>0</v>
      </c>
      <c r="V992" s="108">
        <v>0</v>
      </c>
      <c r="W992" s="108">
        <v>0</v>
      </c>
      <c r="X992" s="108">
        <v>0</v>
      </c>
      <c r="Y992" s="108">
        <v>0</v>
      </c>
      <c r="Z992" s="108">
        <v>0</v>
      </c>
      <c r="AA992" s="108">
        <v>0</v>
      </c>
      <c r="AB992" s="108">
        <v>0</v>
      </c>
      <c r="AC992" s="108">
        <v>0</v>
      </c>
      <c r="AD992" s="108">
        <v>0</v>
      </c>
      <c r="AE992" s="108">
        <v>0</v>
      </c>
      <c r="AF992" s="108">
        <v>0</v>
      </c>
      <c r="AG992" s="108">
        <v>0</v>
      </c>
      <c r="AH992" s="108">
        <v>0</v>
      </c>
      <c r="AI992" s="108">
        <v>0</v>
      </c>
      <c r="AJ992" s="108">
        <v>0</v>
      </c>
      <c r="AK992" s="108">
        <v>0</v>
      </c>
      <c r="AL992" s="108">
        <v>0</v>
      </c>
      <c r="AM992" s="108">
        <v>0</v>
      </c>
      <c r="AN992" s="108">
        <v>0</v>
      </c>
      <c r="AO992" s="108">
        <v>0</v>
      </c>
      <c r="AP992" s="108">
        <v>0</v>
      </c>
      <c r="AQ992" s="108">
        <v>0</v>
      </c>
      <c r="AR992" s="108">
        <v>0</v>
      </c>
      <c r="AS992" s="108">
        <v>0</v>
      </c>
      <c r="AT992" s="108">
        <v>0</v>
      </c>
      <c r="AU992" s="108">
        <v>0</v>
      </c>
      <c r="AV992" s="108">
        <v>0</v>
      </c>
      <c r="AW992" s="108">
        <v>0</v>
      </c>
      <c r="AX992" s="108">
        <v>0</v>
      </c>
      <c r="AY992" s="108">
        <v>0</v>
      </c>
      <c r="AZ992" s="108">
        <v>0</v>
      </c>
      <c r="BA992" s="108">
        <v>0</v>
      </c>
      <c r="BB992" s="108">
        <v>0</v>
      </c>
      <c r="BC992" s="108">
        <v>0</v>
      </c>
      <c r="BD992" s="108">
        <v>0</v>
      </c>
      <c r="BE992" s="108">
        <v>0</v>
      </c>
      <c r="BF992" s="108">
        <v>0</v>
      </c>
      <c r="BG992" s="108">
        <v>0</v>
      </c>
      <c r="BH992" s="108">
        <v>0</v>
      </c>
      <c r="BI992" s="108">
        <v>0</v>
      </c>
      <c r="BJ992" s="108">
        <v>0</v>
      </c>
      <c r="BK992" s="108">
        <v>0</v>
      </c>
      <c r="BL992" s="108">
        <v>0</v>
      </c>
      <c r="BM992" s="108">
        <v>0</v>
      </c>
      <c r="BN992" s="108">
        <v>0</v>
      </c>
      <c r="BO992" s="108">
        <v>0</v>
      </c>
      <c r="BP992" s="108">
        <v>0</v>
      </c>
      <c r="BQ992" s="108"/>
      <c r="BR992" s="108"/>
      <c r="BS992" s="108"/>
      <c r="BT992" s="108"/>
      <c r="BV992" s="108"/>
      <c r="BW992" s="108"/>
      <c r="BX992" s="108"/>
      <c r="BY992" s="108"/>
      <c r="BZ992" s="108"/>
      <c r="CA992" s="108"/>
      <c r="CB992" s="108"/>
      <c r="CC992" s="108"/>
      <c r="CD992" s="108"/>
      <c r="CE992" s="108"/>
      <c r="CF992" s="108"/>
      <c r="CG992" s="108"/>
    </row>
    <row r="993" spans="1:85" hidden="1" outlineLevel="1" collapsed="1" x14ac:dyDescent="0.25">
      <c r="A993" s="103">
        <v>0</v>
      </c>
      <c r="B993" s="103">
        <f t="shared" si="216"/>
        <v>4</v>
      </c>
      <c r="C993" s="103" t="s">
        <v>1619</v>
      </c>
      <c r="D993" s="103" t="s">
        <v>168</v>
      </c>
      <c r="E993" s="103"/>
      <c r="F993" s="103"/>
      <c r="G993" s="103"/>
      <c r="H993" s="104"/>
      <c r="I993" s="104">
        <f t="shared" si="217"/>
        <v>0</v>
      </c>
      <c r="J993" s="104">
        <f t="shared" si="218"/>
        <v>0</v>
      </c>
      <c r="K993" s="104"/>
      <c r="L993" s="147"/>
      <c r="M993" s="104">
        <v>0</v>
      </c>
      <c r="N993" s="104">
        <v>0</v>
      </c>
      <c r="O993" s="104">
        <v>0</v>
      </c>
      <c r="P993" s="104">
        <v>0</v>
      </c>
      <c r="Q993" s="104">
        <v>0</v>
      </c>
      <c r="R993" s="104">
        <v>0</v>
      </c>
      <c r="S993" s="104">
        <v>0</v>
      </c>
      <c r="T993" s="104">
        <v>0</v>
      </c>
      <c r="U993" s="104">
        <v>0</v>
      </c>
      <c r="V993" s="104">
        <v>0</v>
      </c>
      <c r="W993" s="104">
        <v>0</v>
      </c>
      <c r="X993" s="104">
        <v>0</v>
      </c>
      <c r="Y993" s="104">
        <v>0</v>
      </c>
      <c r="Z993" s="104">
        <v>0</v>
      </c>
      <c r="AA993" s="104">
        <v>0</v>
      </c>
      <c r="AB993" s="104">
        <v>0</v>
      </c>
      <c r="AC993" s="104">
        <v>0</v>
      </c>
      <c r="AD993" s="104">
        <v>0</v>
      </c>
      <c r="AE993" s="104">
        <v>0</v>
      </c>
      <c r="AF993" s="104">
        <v>0</v>
      </c>
      <c r="AG993" s="104">
        <v>0</v>
      </c>
      <c r="AH993" s="104">
        <v>0</v>
      </c>
      <c r="AI993" s="104">
        <v>0</v>
      </c>
      <c r="AJ993" s="104">
        <v>0</v>
      </c>
      <c r="AK993" s="104">
        <v>0</v>
      </c>
      <c r="AL993" s="104">
        <v>0</v>
      </c>
      <c r="AM993" s="104">
        <v>0</v>
      </c>
      <c r="AN993" s="104">
        <v>0</v>
      </c>
      <c r="AO993" s="104">
        <v>0</v>
      </c>
      <c r="AP993" s="104">
        <v>0</v>
      </c>
      <c r="AQ993" s="104">
        <v>0</v>
      </c>
      <c r="AR993" s="104">
        <v>0</v>
      </c>
      <c r="AS993" s="104">
        <v>0</v>
      </c>
      <c r="AT993" s="104">
        <v>0</v>
      </c>
      <c r="AU993" s="104">
        <v>0</v>
      </c>
      <c r="AV993" s="104">
        <v>0</v>
      </c>
      <c r="AW993" s="104">
        <v>0</v>
      </c>
      <c r="AX993" s="104">
        <v>0</v>
      </c>
      <c r="AY993" s="104">
        <v>0</v>
      </c>
      <c r="AZ993" s="104">
        <v>0</v>
      </c>
      <c r="BA993" s="104">
        <v>0</v>
      </c>
      <c r="BB993" s="104">
        <v>0</v>
      </c>
      <c r="BC993" s="104">
        <v>0</v>
      </c>
      <c r="BD993" s="104">
        <v>0</v>
      </c>
      <c r="BE993" s="104">
        <v>0</v>
      </c>
      <c r="BF993" s="104">
        <v>0</v>
      </c>
      <c r="BG993" s="104">
        <v>0</v>
      </c>
      <c r="BH993" s="104">
        <v>0</v>
      </c>
      <c r="BI993" s="104">
        <v>0</v>
      </c>
      <c r="BJ993" s="104">
        <v>0</v>
      </c>
      <c r="BK993" s="104">
        <v>0</v>
      </c>
      <c r="BL993" s="104">
        <v>0</v>
      </c>
      <c r="BM993" s="104">
        <v>0</v>
      </c>
      <c r="BN993" s="104">
        <v>0</v>
      </c>
      <c r="BO993" s="104">
        <v>0</v>
      </c>
      <c r="BP993" s="104">
        <v>0</v>
      </c>
      <c r="BQ993" s="104"/>
      <c r="BR993" s="104"/>
      <c r="BS993" s="104"/>
      <c r="BT993" s="104"/>
      <c r="BV993" s="144"/>
      <c r="BW993" s="144"/>
      <c r="BX993" s="144"/>
      <c r="BY993" s="144"/>
      <c r="BZ993" s="144"/>
      <c r="CA993" s="144"/>
      <c r="CB993" s="144"/>
      <c r="CC993" s="144"/>
      <c r="CD993" s="144"/>
      <c r="CE993" s="144"/>
      <c r="CF993" s="144"/>
      <c r="CG993" s="144"/>
    </row>
    <row r="994" spans="1:85" hidden="1" outlineLevel="2" x14ac:dyDescent="0.25">
      <c r="A994" s="105">
        <v>0</v>
      </c>
      <c r="B994" s="105">
        <f t="shared" si="216"/>
        <v>6</v>
      </c>
      <c r="C994" s="105" t="s">
        <v>1620</v>
      </c>
      <c r="D994" s="105" t="s">
        <v>1621</v>
      </c>
      <c r="E994" s="105"/>
      <c r="F994" s="105"/>
      <c r="G994" s="105"/>
      <c r="H994" s="26"/>
      <c r="I994" s="26">
        <f t="shared" si="217"/>
        <v>0</v>
      </c>
      <c r="J994" s="26">
        <f t="shared" si="218"/>
        <v>0</v>
      </c>
      <c r="K994" s="26"/>
      <c r="L994" s="147"/>
      <c r="M994" s="26">
        <v>0</v>
      </c>
      <c r="N994" s="26">
        <v>0</v>
      </c>
      <c r="O994" s="26">
        <v>0</v>
      </c>
      <c r="P994" s="26">
        <v>0</v>
      </c>
      <c r="Q994" s="26">
        <v>0</v>
      </c>
      <c r="R994" s="26">
        <v>0</v>
      </c>
      <c r="S994" s="26">
        <v>0</v>
      </c>
      <c r="T994" s="26">
        <v>0</v>
      </c>
      <c r="U994" s="26">
        <v>0</v>
      </c>
      <c r="V994" s="26">
        <v>0</v>
      </c>
      <c r="W994" s="26">
        <v>0</v>
      </c>
      <c r="X994" s="26">
        <v>0</v>
      </c>
      <c r="Y994" s="26">
        <v>0</v>
      </c>
      <c r="Z994" s="26">
        <v>0</v>
      </c>
      <c r="AA994" s="26">
        <v>0</v>
      </c>
      <c r="AB994" s="26">
        <v>0</v>
      </c>
      <c r="AC994" s="26">
        <v>0</v>
      </c>
      <c r="AD994" s="26">
        <v>0</v>
      </c>
      <c r="AE994" s="26">
        <v>0</v>
      </c>
      <c r="AF994" s="26">
        <v>0</v>
      </c>
      <c r="AG994" s="26">
        <v>0</v>
      </c>
      <c r="AH994" s="26">
        <v>0</v>
      </c>
      <c r="AI994" s="26">
        <v>0</v>
      </c>
      <c r="AJ994" s="26">
        <v>0</v>
      </c>
      <c r="AK994" s="26">
        <v>0</v>
      </c>
      <c r="AL994" s="26">
        <v>0</v>
      </c>
      <c r="AM994" s="26">
        <v>0</v>
      </c>
      <c r="AN994" s="26">
        <v>0</v>
      </c>
      <c r="AO994" s="26">
        <v>0</v>
      </c>
      <c r="AP994" s="26">
        <v>0</v>
      </c>
      <c r="AQ994" s="26">
        <v>0</v>
      </c>
      <c r="AR994" s="26">
        <v>0</v>
      </c>
      <c r="AS994" s="26">
        <v>0</v>
      </c>
      <c r="AT994" s="26">
        <v>0</v>
      </c>
      <c r="AU994" s="26">
        <v>0</v>
      </c>
      <c r="AV994" s="26">
        <v>0</v>
      </c>
      <c r="AW994" s="26">
        <v>0</v>
      </c>
      <c r="AX994" s="26">
        <v>0</v>
      </c>
      <c r="AY994" s="26">
        <v>0</v>
      </c>
      <c r="AZ994" s="26">
        <v>0</v>
      </c>
      <c r="BA994" s="26">
        <v>0</v>
      </c>
      <c r="BB994" s="26">
        <v>0</v>
      </c>
      <c r="BC994" s="26">
        <v>0</v>
      </c>
      <c r="BD994" s="26">
        <v>0</v>
      </c>
      <c r="BE994" s="26">
        <v>0</v>
      </c>
      <c r="BF994" s="26">
        <v>0</v>
      </c>
      <c r="BG994" s="26">
        <v>0</v>
      </c>
      <c r="BH994" s="26">
        <v>0</v>
      </c>
      <c r="BI994" s="26">
        <v>0</v>
      </c>
      <c r="BJ994" s="26">
        <v>0</v>
      </c>
      <c r="BK994" s="26">
        <v>0</v>
      </c>
      <c r="BL994" s="26">
        <v>0</v>
      </c>
      <c r="BM994" s="26">
        <v>0</v>
      </c>
      <c r="BN994" s="26">
        <v>0</v>
      </c>
      <c r="BO994" s="26">
        <v>0</v>
      </c>
      <c r="BP994" s="26">
        <v>0</v>
      </c>
      <c r="BQ994" s="26"/>
      <c r="BR994" s="26"/>
      <c r="BS994" s="26"/>
      <c r="BT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</row>
    <row r="995" spans="1:85" hidden="1" outlineLevel="2" x14ac:dyDescent="0.25">
      <c r="A995" s="105">
        <v>0</v>
      </c>
      <c r="B995" s="105">
        <f t="shared" si="216"/>
        <v>6</v>
      </c>
      <c r="C995" s="105" t="s">
        <v>1622</v>
      </c>
      <c r="D995" s="105" t="s">
        <v>1022</v>
      </c>
      <c r="E995" s="105"/>
      <c r="F995" s="105"/>
      <c r="G995" s="105"/>
      <c r="H995" s="26"/>
      <c r="I995" s="26">
        <f t="shared" si="217"/>
        <v>0</v>
      </c>
      <c r="J995" s="26">
        <f t="shared" si="218"/>
        <v>0</v>
      </c>
      <c r="K995" s="26"/>
      <c r="L995" s="147"/>
      <c r="M995" s="26">
        <v>0</v>
      </c>
      <c r="N995" s="26">
        <v>0</v>
      </c>
      <c r="O995" s="26">
        <v>0</v>
      </c>
      <c r="P995" s="26">
        <v>0</v>
      </c>
      <c r="Q995" s="26">
        <v>0</v>
      </c>
      <c r="R995" s="26">
        <v>0</v>
      </c>
      <c r="S995" s="26">
        <v>0</v>
      </c>
      <c r="T995" s="26">
        <v>0</v>
      </c>
      <c r="U995" s="26">
        <v>0</v>
      </c>
      <c r="V995" s="26">
        <v>0</v>
      </c>
      <c r="W995" s="26">
        <v>0</v>
      </c>
      <c r="X995" s="26">
        <v>0</v>
      </c>
      <c r="Y995" s="26">
        <v>0</v>
      </c>
      <c r="Z995" s="26">
        <v>0</v>
      </c>
      <c r="AA995" s="26">
        <v>0</v>
      </c>
      <c r="AB995" s="26">
        <v>0</v>
      </c>
      <c r="AC995" s="26">
        <v>0</v>
      </c>
      <c r="AD995" s="26">
        <v>0</v>
      </c>
      <c r="AE995" s="26">
        <v>0</v>
      </c>
      <c r="AF995" s="26">
        <v>0</v>
      </c>
      <c r="AG995" s="26">
        <v>0</v>
      </c>
      <c r="AH995" s="26">
        <v>0</v>
      </c>
      <c r="AI995" s="26">
        <v>0</v>
      </c>
      <c r="AJ995" s="26">
        <v>0</v>
      </c>
      <c r="AK995" s="26">
        <v>0</v>
      </c>
      <c r="AL995" s="26">
        <v>0</v>
      </c>
      <c r="AM995" s="26">
        <v>0</v>
      </c>
      <c r="AN995" s="26">
        <v>0</v>
      </c>
      <c r="AO995" s="26">
        <v>0</v>
      </c>
      <c r="AP995" s="26">
        <v>0</v>
      </c>
      <c r="AQ995" s="26">
        <v>0</v>
      </c>
      <c r="AR995" s="26">
        <v>0</v>
      </c>
      <c r="AS995" s="26">
        <v>0</v>
      </c>
      <c r="AT995" s="26">
        <v>0</v>
      </c>
      <c r="AU995" s="26">
        <v>0</v>
      </c>
      <c r="AV995" s="26">
        <v>0</v>
      </c>
      <c r="AW995" s="26">
        <v>0</v>
      </c>
      <c r="AX995" s="26">
        <v>0</v>
      </c>
      <c r="AY995" s="26">
        <v>0</v>
      </c>
      <c r="AZ995" s="26">
        <v>0</v>
      </c>
      <c r="BA995" s="26">
        <v>0</v>
      </c>
      <c r="BB995" s="26">
        <v>0</v>
      </c>
      <c r="BC995" s="26">
        <v>0</v>
      </c>
      <c r="BD995" s="26">
        <v>0</v>
      </c>
      <c r="BE995" s="26">
        <v>0</v>
      </c>
      <c r="BF995" s="26">
        <v>0</v>
      </c>
      <c r="BG995" s="26">
        <v>0</v>
      </c>
      <c r="BH995" s="26">
        <v>0</v>
      </c>
      <c r="BI995" s="26">
        <v>0</v>
      </c>
      <c r="BJ995" s="26">
        <v>0</v>
      </c>
      <c r="BK995" s="26">
        <v>0</v>
      </c>
      <c r="BL995" s="26">
        <v>0</v>
      </c>
      <c r="BM995" s="26">
        <v>0</v>
      </c>
      <c r="BN995" s="26">
        <v>0</v>
      </c>
      <c r="BO995" s="26">
        <v>0</v>
      </c>
      <c r="BP995" s="26">
        <v>0</v>
      </c>
      <c r="BQ995" s="26"/>
      <c r="BR995" s="26"/>
      <c r="BS995" s="26"/>
      <c r="BT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</row>
    <row r="996" spans="1:85" hidden="1" outlineLevel="1" collapsed="1" x14ac:dyDescent="0.25">
      <c r="A996" s="103">
        <v>0</v>
      </c>
      <c r="B996" s="103">
        <f t="shared" si="216"/>
        <v>4</v>
      </c>
      <c r="C996" s="103" t="s">
        <v>1623</v>
      </c>
      <c r="D996" s="103" t="s">
        <v>1624</v>
      </c>
      <c r="E996" s="103"/>
      <c r="F996" s="103"/>
      <c r="G996" s="103"/>
      <c r="H996" s="104"/>
      <c r="I996" s="104">
        <f t="shared" si="217"/>
        <v>0</v>
      </c>
      <c r="J996" s="104">
        <f t="shared" si="218"/>
        <v>-1151634</v>
      </c>
      <c r="K996" s="104"/>
      <c r="L996" s="147"/>
      <c r="M996" s="104">
        <v>0</v>
      </c>
      <c r="N996" s="104">
        <v>0</v>
      </c>
      <c r="O996" s="104">
        <v>0</v>
      </c>
      <c r="P996" s="104">
        <v>0</v>
      </c>
      <c r="Q996" s="104">
        <v>0</v>
      </c>
      <c r="R996" s="104">
        <v>0</v>
      </c>
      <c r="S996" s="104">
        <v>0</v>
      </c>
      <c r="T996" s="104">
        <v>0</v>
      </c>
      <c r="U996" s="104">
        <v>0</v>
      </c>
      <c r="V996" s="104">
        <v>0</v>
      </c>
      <c r="W996" s="104">
        <v>0</v>
      </c>
      <c r="X996" s="104">
        <v>0</v>
      </c>
      <c r="Y996" s="104">
        <v>0</v>
      </c>
      <c r="Z996" s="104">
        <v>0</v>
      </c>
      <c r="AA996" s="104">
        <v>0</v>
      </c>
      <c r="AB996" s="104">
        <v>0</v>
      </c>
      <c r="AC996" s="104">
        <v>0</v>
      </c>
      <c r="AD996" s="104">
        <v>0</v>
      </c>
      <c r="AE996" s="104">
        <v>0</v>
      </c>
      <c r="AF996" s="104">
        <v>0</v>
      </c>
      <c r="AG996" s="104">
        <v>0</v>
      </c>
      <c r="AH996" s="104">
        <v>0</v>
      </c>
      <c r="AI996" s="104">
        <v>0</v>
      </c>
      <c r="AJ996" s="104">
        <v>0</v>
      </c>
      <c r="AK996" s="104">
        <v>0</v>
      </c>
      <c r="AL996" s="104">
        <v>0</v>
      </c>
      <c r="AM996" s="104">
        <v>0</v>
      </c>
      <c r="AN996" s="104">
        <v>0</v>
      </c>
      <c r="AO996" s="104">
        <v>0</v>
      </c>
      <c r="AP996" s="104">
        <v>0</v>
      </c>
      <c r="AQ996" s="104">
        <v>0</v>
      </c>
      <c r="AR996" s="104">
        <v>0</v>
      </c>
      <c r="AS996" s="104">
        <v>0</v>
      </c>
      <c r="AT996" s="104">
        <v>0</v>
      </c>
      <c r="AU996" s="104">
        <v>0</v>
      </c>
      <c r="AV996" s="104">
        <v>0</v>
      </c>
      <c r="AW996" s="104">
        <v>0</v>
      </c>
      <c r="AX996" s="104">
        <v>0</v>
      </c>
      <c r="AY996" s="104">
        <v>0</v>
      </c>
      <c r="AZ996" s="104">
        <v>0</v>
      </c>
      <c r="BA996" s="104">
        <v>0</v>
      </c>
      <c r="BB996" s="104">
        <v>0</v>
      </c>
      <c r="BC996" s="104">
        <v>0</v>
      </c>
      <c r="BD996" s="104">
        <v>0</v>
      </c>
      <c r="BE996" s="104">
        <v>0</v>
      </c>
      <c r="BF996" s="104">
        <v>0</v>
      </c>
      <c r="BG996" s="104">
        <v>0</v>
      </c>
      <c r="BH996" s="104">
        <v>0</v>
      </c>
      <c r="BI996" s="104">
        <v>0</v>
      </c>
      <c r="BJ996" s="104">
        <v>0</v>
      </c>
      <c r="BK996" s="104">
        <v>0</v>
      </c>
      <c r="BL996" s="104">
        <v>0</v>
      </c>
      <c r="BM996" s="104">
        <v>0</v>
      </c>
      <c r="BN996" s="104">
        <v>-998480</v>
      </c>
      <c r="BO996" s="104">
        <v>0</v>
      </c>
      <c r="BP996" s="104">
        <v>-153154</v>
      </c>
      <c r="BQ996" s="104"/>
      <c r="BR996" s="104"/>
      <c r="BS996" s="104"/>
      <c r="BT996" s="104"/>
      <c r="BV996" s="144"/>
      <c r="BW996" s="144"/>
      <c r="BX996" s="144"/>
      <c r="BY996" s="144"/>
      <c r="BZ996" s="144"/>
      <c r="CA996" s="144"/>
      <c r="CB996" s="144"/>
      <c r="CC996" s="144"/>
      <c r="CD996" s="144"/>
      <c r="CE996" s="144"/>
      <c r="CF996" s="144"/>
      <c r="CG996" s="144"/>
    </row>
    <row r="997" spans="1:85" hidden="1" outlineLevel="2" x14ac:dyDescent="0.25">
      <c r="A997" s="106">
        <v>0</v>
      </c>
      <c r="B997" s="106">
        <f t="shared" si="216"/>
        <v>10</v>
      </c>
      <c r="C997" s="106" t="s">
        <v>1625</v>
      </c>
      <c r="D997" s="106" t="s">
        <v>1626</v>
      </c>
      <c r="E997" s="106"/>
      <c r="F997" s="106"/>
      <c r="G997" s="106"/>
      <c r="H997" s="108"/>
      <c r="I997" s="108">
        <f t="shared" si="217"/>
        <v>0</v>
      </c>
      <c r="J997" s="108">
        <f t="shared" si="218"/>
        <v>-998480</v>
      </c>
      <c r="K997" s="108"/>
      <c r="L997" s="147"/>
      <c r="M997" s="108">
        <v>0</v>
      </c>
      <c r="N997" s="108">
        <v>0</v>
      </c>
      <c r="O997" s="108">
        <v>0</v>
      </c>
      <c r="P997" s="108">
        <v>0</v>
      </c>
      <c r="Q997" s="108">
        <v>0</v>
      </c>
      <c r="R997" s="108">
        <v>0</v>
      </c>
      <c r="S997" s="108">
        <v>0</v>
      </c>
      <c r="T997" s="108">
        <v>0</v>
      </c>
      <c r="U997" s="108">
        <v>0</v>
      </c>
      <c r="V997" s="108">
        <v>0</v>
      </c>
      <c r="W997" s="108">
        <v>0</v>
      </c>
      <c r="X997" s="108">
        <v>0</v>
      </c>
      <c r="Y997" s="108">
        <v>0</v>
      </c>
      <c r="Z997" s="108">
        <v>0</v>
      </c>
      <c r="AA997" s="108">
        <v>0</v>
      </c>
      <c r="AB997" s="108">
        <v>0</v>
      </c>
      <c r="AC997" s="108">
        <v>0</v>
      </c>
      <c r="AD997" s="108">
        <v>0</v>
      </c>
      <c r="AE997" s="108">
        <v>0</v>
      </c>
      <c r="AF997" s="108">
        <v>0</v>
      </c>
      <c r="AG997" s="108">
        <v>0</v>
      </c>
      <c r="AH997" s="108">
        <v>0</v>
      </c>
      <c r="AI997" s="108">
        <v>0</v>
      </c>
      <c r="AJ997" s="108">
        <v>0</v>
      </c>
      <c r="AK997" s="108">
        <v>0</v>
      </c>
      <c r="AL997" s="108">
        <v>0</v>
      </c>
      <c r="AM997" s="108">
        <v>0</v>
      </c>
      <c r="AN997" s="108">
        <v>0</v>
      </c>
      <c r="AO997" s="108">
        <v>0</v>
      </c>
      <c r="AP997" s="108">
        <v>0</v>
      </c>
      <c r="AQ997" s="108">
        <v>0</v>
      </c>
      <c r="AR997" s="108">
        <v>0</v>
      </c>
      <c r="AS997" s="108">
        <v>0</v>
      </c>
      <c r="AT997" s="108">
        <v>0</v>
      </c>
      <c r="AU997" s="108">
        <v>0</v>
      </c>
      <c r="AV997" s="108">
        <v>0</v>
      </c>
      <c r="AW997" s="108">
        <v>0</v>
      </c>
      <c r="AX997" s="108">
        <v>0</v>
      </c>
      <c r="AY997" s="108">
        <v>0</v>
      </c>
      <c r="AZ997" s="108">
        <v>0</v>
      </c>
      <c r="BA997" s="108">
        <v>0</v>
      </c>
      <c r="BB997" s="108">
        <v>0</v>
      </c>
      <c r="BC997" s="108">
        <v>0</v>
      </c>
      <c r="BD997" s="108">
        <v>0</v>
      </c>
      <c r="BE997" s="108">
        <v>0</v>
      </c>
      <c r="BF997" s="108">
        <v>0</v>
      </c>
      <c r="BG997" s="108">
        <v>0</v>
      </c>
      <c r="BH997" s="108">
        <v>0</v>
      </c>
      <c r="BI997" s="108">
        <v>0</v>
      </c>
      <c r="BJ997" s="108">
        <v>0</v>
      </c>
      <c r="BK997" s="108">
        <v>0</v>
      </c>
      <c r="BL997" s="108">
        <v>0</v>
      </c>
      <c r="BM997" s="108">
        <v>0</v>
      </c>
      <c r="BN997" s="108">
        <v>-998480</v>
      </c>
      <c r="BO997" s="108">
        <v>0</v>
      </c>
      <c r="BP997" s="108">
        <v>0</v>
      </c>
      <c r="BQ997" s="108"/>
      <c r="BR997" s="108"/>
      <c r="BS997" s="108"/>
      <c r="BT997" s="108"/>
      <c r="BV997" s="108"/>
      <c r="BW997" s="108"/>
      <c r="BX997" s="108"/>
      <c r="BY997" s="108"/>
      <c r="BZ997" s="108"/>
      <c r="CA997" s="108"/>
      <c r="CB997" s="108"/>
      <c r="CC997" s="108"/>
      <c r="CD997" s="108"/>
      <c r="CE997" s="108"/>
      <c r="CF997" s="108"/>
      <c r="CG997" s="108"/>
    </row>
    <row r="998" spans="1:85" hidden="1" outlineLevel="2" x14ac:dyDescent="0.25">
      <c r="A998" s="106">
        <v>0</v>
      </c>
      <c r="B998" s="106">
        <f>LEN(C998)</f>
        <v>8</v>
      </c>
      <c r="C998" s="106" t="s">
        <v>2026</v>
      </c>
      <c r="D998" s="106" t="s">
        <v>575</v>
      </c>
      <c r="E998" s="106"/>
      <c r="F998" s="106"/>
      <c r="G998" s="106"/>
      <c r="H998" s="108"/>
      <c r="I998" s="108">
        <f t="shared" si="217"/>
        <v>0</v>
      </c>
      <c r="J998" s="108">
        <f t="shared" si="218"/>
        <v>0</v>
      </c>
      <c r="K998" s="108"/>
      <c r="L998" s="147"/>
      <c r="M998" s="108"/>
      <c r="N998" s="108"/>
      <c r="O998" s="108"/>
      <c r="P998" s="108"/>
      <c r="Q998" s="108"/>
      <c r="R998" s="108"/>
      <c r="S998" s="108"/>
      <c r="T998" s="108"/>
      <c r="U998" s="108"/>
      <c r="V998" s="108"/>
      <c r="W998" s="108"/>
      <c r="X998" s="108"/>
      <c r="Y998" s="108"/>
      <c r="Z998" s="108"/>
      <c r="AA998" s="108"/>
      <c r="AB998" s="108"/>
      <c r="AC998" s="108"/>
      <c r="AD998" s="108"/>
      <c r="AE998" s="108"/>
      <c r="AF998" s="108"/>
      <c r="AG998" s="108"/>
      <c r="AH998" s="108"/>
      <c r="AI998" s="108"/>
      <c r="AJ998" s="108"/>
      <c r="AK998" s="108"/>
      <c r="AL998" s="108"/>
      <c r="AM998" s="108"/>
      <c r="AN998" s="108"/>
      <c r="AO998" s="108"/>
      <c r="AP998" s="108"/>
      <c r="AQ998" s="108"/>
      <c r="AR998" s="108"/>
      <c r="AS998" s="108"/>
      <c r="AT998" s="108"/>
      <c r="AU998" s="108"/>
      <c r="AV998" s="108"/>
      <c r="AW998" s="108"/>
      <c r="AX998" s="108"/>
      <c r="AY998" s="108"/>
      <c r="AZ998" s="108"/>
      <c r="BA998" s="108"/>
      <c r="BB998" s="108"/>
      <c r="BC998" s="108"/>
      <c r="BD998" s="108"/>
      <c r="BE998" s="108"/>
      <c r="BF998" s="108"/>
      <c r="BG998" s="108"/>
      <c r="BH998" s="108"/>
      <c r="BI998" s="108">
        <v>0</v>
      </c>
      <c r="BJ998" s="108">
        <v>0</v>
      </c>
      <c r="BK998" s="108">
        <v>0</v>
      </c>
      <c r="BL998" s="108">
        <v>0</v>
      </c>
      <c r="BM998" s="108">
        <v>0</v>
      </c>
      <c r="BN998" s="108">
        <v>0</v>
      </c>
      <c r="BO998" s="108">
        <v>0</v>
      </c>
      <c r="BP998" s="108">
        <v>0</v>
      </c>
      <c r="BQ998" s="108"/>
      <c r="BR998" s="108"/>
      <c r="BS998" s="108"/>
      <c r="BT998" s="108"/>
      <c r="BV998" s="108"/>
      <c r="BW998" s="108"/>
      <c r="BX998" s="108"/>
      <c r="BY998" s="108"/>
      <c r="BZ998" s="108"/>
      <c r="CA998" s="108"/>
      <c r="CB998" s="108"/>
      <c r="CC998" s="108"/>
      <c r="CD998" s="108"/>
      <c r="CE998" s="108"/>
      <c r="CF998" s="108"/>
      <c r="CG998" s="108"/>
    </row>
    <row r="999" spans="1:85" hidden="1" outlineLevel="2" x14ac:dyDescent="0.25">
      <c r="A999" s="106">
        <v>0</v>
      </c>
      <c r="B999" s="106">
        <f t="shared" si="216"/>
        <v>10</v>
      </c>
      <c r="C999" s="106" t="s">
        <v>1627</v>
      </c>
      <c r="D999" s="106" t="s">
        <v>600</v>
      </c>
      <c r="E999" s="106"/>
      <c r="F999" s="106"/>
      <c r="G999" s="106"/>
      <c r="H999" s="108"/>
      <c r="I999" s="108">
        <f t="shared" si="217"/>
        <v>0</v>
      </c>
      <c r="J999" s="108">
        <f t="shared" si="218"/>
        <v>0</v>
      </c>
      <c r="K999" s="108"/>
      <c r="L999" s="147"/>
      <c r="M999" s="108">
        <v>0</v>
      </c>
      <c r="N999" s="108">
        <v>0</v>
      </c>
      <c r="O999" s="108">
        <v>0</v>
      </c>
      <c r="P999" s="108">
        <v>0</v>
      </c>
      <c r="Q999" s="108">
        <v>0</v>
      </c>
      <c r="R999" s="108">
        <v>0</v>
      </c>
      <c r="S999" s="108">
        <v>0</v>
      </c>
      <c r="T999" s="108">
        <v>0</v>
      </c>
      <c r="U999" s="108">
        <v>0</v>
      </c>
      <c r="V999" s="108">
        <v>0</v>
      </c>
      <c r="W999" s="108">
        <v>0</v>
      </c>
      <c r="X999" s="108">
        <v>0</v>
      </c>
      <c r="Y999" s="108">
        <v>0</v>
      </c>
      <c r="Z999" s="108">
        <v>0</v>
      </c>
      <c r="AA999" s="108">
        <v>0</v>
      </c>
      <c r="AB999" s="108">
        <v>0</v>
      </c>
      <c r="AC999" s="108">
        <v>0</v>
      </c>
      <c r="AD999" s="108">
        <v>0</v>
      </c>
      <c r="AE999" s="108">
        <v>0</v>
      </c>
      <c r="AF999" s="108">
        <v>0</v>
      </c>
      <c r="AG999" s="108">
        <v>0</v>
      </c>
      <c r="AH999" s="108">
        <v>0</v>
      </c>
      <c r="AI999" s="108">
        <v>0</v>
      </c>
      <c r="AJ999" s="108">
        <v>0</v>
      </c>
      <c r="AK999" s="108">
        <v>0</v>
      </c>
      <c r="AL999" s="108">
        <v>0</v>
      </c>
      <c r="AM999" s="108">
        <v>0</v>
      </c>
      <c r="AN999" s="108">
        <v>0</v>
      </c>
      <c r="AO999" s="108">
        <v>0</v>
      </c>
      <c r="AP999" s="108">
        <v>0</v>
      </c>
      <c r="AQ999" s="108">
        <v>0</v>
      </c>
      <c r="AR999" s="108">
        <v>0</v>
      </c>
      <c r="AS999" s="108">
        <v>0</v>
      </c>
      <c r="AT999" s="108">
        <v>0</v>
      </c>
      <c r="AU999" s="108">
        <v>0</v>
      </c>
      <c r="AV999" s="108">
        <v>0</v>
      </c>
      <c r="AW999" s="108">
        <v>0</v>
      </c>
      <c r="AX999" s="108">
        <v>0</v>
      </c>
      <c r="AY999" s="108">
        <v>0</v>
      </c>
      <c r="AZ999" s="108">
        <v>0</v>
      </c>
      <c r="BA999" s="108">
        <v>0</v>
      </c>
      <c r="BB999" s="108">
        <v>0</v>
      </c>
      <c r="BC999" s="108">
        <v>0</v>
      </c>
      <c r="BD999" s="108">
        <v>0</v>
      </c>
      <c r="BE999" s="108">
        <v>0</v>
      </c>
      <c r="BF999" s="108">
        <v>0</v>
      </c>
      <c r="BG999" s="108">
        <v>0</v>
      </c>
      <c r="BH999" s="108">
        <v>0</v>
      </c>
      <c r="BI999" s="108">
        <v>0</v>
      </c>
      <c r="BJ999" s="108">
        <v>0</v>
      </c>
      <c r="BK999" s="108">
        <v>0</v>
      </c>
      <c r="BL999" s="108">
        <v>0</v>
      </c>
      <c r="BM999" s="108">
        <v>0</v>
      </c>
      <c r="BN999" s="108">
        <v>0</v>
      </c>
      <c r="BO999" s="108">
        <v>0</v>
      </c>
      <c r="BP999" s="108">
        <v>0</v>
      </c>
      <c r="BQ999" s="108"/>
      <c r="BR999" s="108"/>
      <c r="BS999" s="108"/>
      <c r="BT999" s="108"/>
      <c r="BV999" s="108"/>
      <c r="BW999" s="108"/>
      <c r="BX999" s="108"/>
      <c r="BY999" s="108"/>
      <c r="BZ999" s="108"/>
      <c r="CA999" s="108"/>
      <c r="CB999" s="108"/>
      <c r="CC999" s="108"/>
      <c r="CD999" s="108"/>
      <c r="CE999" s="108"/>
      <c r="CF999" s="108"/>
      <c r="CG999" s="108"/>
    </row>
    <row r="1000" spans="1:85" hidden="1" outlineLevel="2" x14ac:dyDescent="0.25">
      <c r="A1000" s="106">
        <v>0</v>
      </c>
      <c r="B1000" s="106">
        <f t="shared" si="216"/>
        <v>10</v>
      </c>
      <c r="C1000" s="106" t="s">
        <v>1907</v>
      </c>
      <c r="D1000" s="106" t="s">
        <v>1906</v>
      </c>
      <c r="E1000" s="106"/>
      <c r="F1000" s="106"/>
      <c r="G1000" s="106"/>
      <c r="H1000" s="108"/>
      <c r="I1000" s="108">
        <f t="shared" si="217"/>
        <v>0</v>
      </c>
      <c r="J1000" s="108">
        <f t="shared" si="218"/>
        <v>2858073</v>
      </c>
      <c r="K1000" s="108"/>
      <c r="L1000" s="147"/>
      <c r="M1000" s="108">
        <v>0</v>
      </c>
      <c r="N1000" s="108">
        <v>0</v>
      </c>
      <c r="O1000" s="108">
        <v>0</v>
      </c>
      <c r="P1000" s="108">
        <v>0</v>
      </c>
      <c r="Q1000" s="108">
        <v>0</v>
      </c>
      <c r="R1000" s="108">
        <v>0</v>
      </c>
      <c r="S1000" s="108">
        <v>0</v>
      </c>
      <c r="T1000" s="108">
        <v>0</v>
      </c>
      <c r="U1000" s="108">
        <v>0</v>
      </c>
      <c r="V1000" s="108">
        <v>0</v>
      </c>
      <c r="W1000" s="108">
        <v>0</v>
      </c>
      <c r="X1000" s="108">
        <v>0</v>
      </c>
      <c r="Y1000" s="108"/>
      <c r="Z1000" s="108"/>
      <c r="AA1000" s="108"/>
      <c r="AB1000" s="108"/>
      <c r="AC1000" s="108"/>
      <c r="AD1000" s="108"/>
      <c r="AE1000" s="108"/>
      <c r="AF1000" s="108"/>
      <c r="AG1000" s="108"/>
      <c r="AH1000" s="108"/>
      <c r="AI1000" s="108"/>
      <c r="AJ1000" s="108"/>
      <c r="AK1000" s="108"/>
      <c r="AL1000" s="108"/>
      <c r="AM1000" s="108"/>
      <c r="AN1000" s="108"/>
      <c r="AO1000" s="108"/>
      <c r="AP1000" s="108"/>
      <c r="AQ1000" s="108"/>
      <c r="AR1000" s="108"/>
      <c r="AS1000" s="108"/>
      <c r="AT1000" s="108"/>
      <c r="AU1000" s="108"/>
      <c r="AV1000" s="108"/>
      <c r="AW1000" s="108">
        <v>0</v>
      </c>
      <c r="AX1000" s="108">
        <v>0</v>
      </c>
      <c r="AY1000" s="108">
        <v>0</v>
      </c>
      <c r="AZ1000" s="108">
        <v>0</v>
      </c>
      <c r="BA1000" s="108">
        <v>0</v>
      </c>
      <c r="BB1000" s="108">
        <v>0</v>
      </c>
      <c r="BC1000" s="108">
        <v>0</v>
      </c>
      <c r="BD1000" s="108">
        <v>0</v>
      </c>
      <c r="BE1000" s="108">
        <v>0</v>
      </c>
      <c r="BF1000" s="108">
        <v>0</v>
      </c>
      <c r="BG1000" s="108">
        <v>0</v>
      </c>
      <c r="BH1000" s="108">
        <v>0</v>
      </c>
      <c r="BI1000" s="108">
        <v>0</v>
      </c>
      <c r="BJ1000" s="108">
        <v>0</v>
      </c>
      <c r="BK1000" s="108">
        <v>0</v>
      </c>
      <c r="BL1000" s="108">
        <v>0</v>
      </c>
      <c r="BM1000" s="108">
        <v>0</v>
      </c>
      <c r="BN1000" s="108">
        <v>0</v>
      </c>
      <c r="BO1000" s="108">
        <v>0</v>
      </c>
      <c r="BP1000" s="108">
        <v>2858073</v>
      </c>
      <c r="BQ1000" s="108"/>
      <c r="BR1000" s="108"/>
      <c r="BS1000" s="108"/>
      <c r="BT1000" s="108"/>
      <c r="BV1000" s="108"/>
      <c r="BW1000" s="108"/>
      <c r="BX1000" s="108"/>
      <c r="BY1000" s="108"/>
      <c r="BZ1000" s="108"/>
      <c r="CA1000" s="108"/>
      <c r="CB1000" s="108"/>
      <c r="CC1000" s="108"/>
      <c r="CD1000" s="108"/>
      <c r="CE1000" s="108"/>
      <c r="CF1000" s="108"/>
      <c r="CG1000" s="108"/>
    </row>
    <row r="1001" spans="1:85" hidden="1" outlineLevel="2" x14ac:dyDescent="0.25">
      <c r="A1001" s="106">
        <v>0</v>
      </c>
      <c r="B1001" s="106">
        <f t="shared" si="216"/>
        <v>10</v>
      </c>
      <c r="C1001" s="106" t="s">
        <v>1628</v>
      </c>
      <c r="D1001" s="106" t="s">
        <v>1629</v>
      </c>
      <c r="E1001" s="106"/>
      <c r="F1001" s="106"/>
      <c r="G1001" s="106"/>
      <c r="H1001" s="108"/>
      <c r="I1001" s="108">
        <f t="shared" si="217"/>
        <v>0</v>
      </c>
      <c r="J1001" s="108">
        <f t="shared" si="218"/>
        <v>2067584</v>
      </c>
      <c r="K1001" s="108"/>
      <c r="L1001" s="147"/>
      <c r="M1001" s="108">
        <v>0</v>
      </c>
      <c r="N1001" s="108">
        <v>0</v>
      </c>
      <c r="O1001" s="108">
        <v>0</v>
      </c>
      <c r="P1001" s="108">
        <v>0</v>
      </c>
      <c r="Q1001" s="108">
        <v>0</v>
      </c>
      <c r="R1001" s="108">
        <v>0</v>
      </c>
      <c r="S1001" s="108">
        <v>0</v>
      </c>
      <c r="T1001" s="108">
        <v>0</v>
      </c>
      <c r="U1001" s="108">
        <v>0</v>
      </c>
      <c r="V1001" s="108">
        <v>0</v>
      </c>
      <c r="W1001" s="108">
        <v>0</v>
      </c>
      <c r="X1001" s="108">
        <v>0</v>
      </c>
      <c r="Y1001" s="108">
        <v>0</v>
      </c>
      <c r="Z1001" s="108">
        <v>0</v>
      </c>
      <c r="AA1001" s="108">
        <v>0</v>
      </c>
      <c r="AB1001" s="108">
        <v>0</v>
      </c>
      <c r="AC1001" s="108">
        <v>0</v>
      </c>
      <c r="AD1001" s="108">
        <v>0</v>
      </c>
      <c r="AE1001" s="108">
        <v>0</v>
      </c>
      <c r="AF1001" s="108">
        <v>0</v>
      </c>
      <c r="AG1001" s="108">
        <v>0</v>
      </c>
      <c r="AH1001" s="108">
        <v>0</v>
      </c>
      <c r="AI1001" s="108">
        <v>0</v>
      </c>
      <c r="AJ1001" s="108">
        <v>0</v>
      </c>
      <c r="AK1001" s="108">
        <v>0</v>
      </c>
      <c r="AL1001" s="108">
        <v>0</v>
      </c>
      <c r="AM1001" s="108">
        <v>0</v>
      </c>
      <c r="AN1001" s="108">
        <v>0</v>
      </c>
      <c r="AO1001" s="108">
        <v>0</v>
      </c>
      <c r="AP1001" s="108">
        <v>0</v>
      </c>
      <c r="AQ1001" s="108">
        <v>0</v>
      </c>
      <c r="AR1001" s="108">
        <v>0</v>
      </c>
      <c r="AS1001" s="108">
        <v>0</v>
      </c>
      <c r="AT1001" s="108">
        <v>0</v>
      </c>
      <c r="AU1001" s="108">
        <v>0</v>
      </c>
      <c r="AV1001" s="108">
        <v>0</v>
      </c>
      <c r="AW1001" s="108">
        <v>0</v>
      </c>
      <c r="AX1001" s="108">
        <v>0</v>
      </c>
      <c r="AY1001" s="108">
        <v>0</v>
      </c>
      <c r="AZ1001" s="108">
        <v>0</v>
      </c>
      <c r="BA1001" s="108">
        <v>0</v>
      </c>
      <c r="BB1001" s="108">
        <v>0</v>
      </c>
      <c r="BC1001" s="108">
        <v>0</v>
      </c>
      <c r="BD1001" s="108">
        <v>0</v>
      </c>
      <c r="BE1001" s="108">
        <v>0</v>
      </c>
      <c r="BF1001" s="108">
        <v>0</v>
      </c>
      <c r="BG1001" s="108">
        <v>0</v>
      </c>
      <c r="BH1001" s="108">
        <v>0</v>
      </c>
      <c r="BI1001" s="108">
        <v>0</v>
      </c>
      <c r="BJ1001" s="108">
        <v>0</v>
      </c>
      <c r="BK1001" s="108">
        <v>0</v>
      </c>
      <c r="BL1001" s="108">
        <v>0</v>
      </c>
      <c r="BM1001" s="108">
        <v>0</v>
      </c>
      <c r="BN1001" s="108">
        <v>0</v>
      </c>
      <c r="BO1001" s="108">
        <v>0</v>
      </c>
      <c r="BP1001" s="108">
        <v>2067584</v>
      </c>
      <c r="BQ1001" s="108"/>
      <c r="BR1001" s="108"/>
      <c r="BS1001" s="108"/>
      <c r="BT1001" s="108"/>
      <c r="BV1001" s="108"/>
      <c r="BW1001" s="108"/>
      <c r="BX1001" s="108"/>
      <c r="BY1001" s="108"/>
      <c r="BZ1001" s="108"/>
      <c r="CA1001" s="108"/>
      <c r="CB1001" s="108"/>
      <c r="CC1001" s="108"/>
      <c r="CD1001" s="108"/>
      <c r="CE1001" s="108"/>
      <c r="CF1001" s="108"/>
      <c r="CG1001" s="108"/>
    </row>
    <row r="1002" spans="1:85" hidden="1" outlineLevel="2" x14ac:dyDescent="0.25">
      <c r="A1002" s="106">
        <v>0</v>
      </c>
      <c r="B1002" s="106">
        <f t="shared" si="216"/>
        <v>10</v>
      </c>
      <c r="C1002" s="106" t="s">
        <v>1908</v>
      </c>
      <c r="D1002" s="106" t="s">
        <v>617</v>
      </c>
      <c r="E1002" s="106"/>
      <c r="F1002" s="106"/>
      <c r="G1002" s="106"/>
      <c r="H1002" s="108"/>
      <c r="I1002" s="108">
        <f t="shared" si="217"/>
        <v>0</v>
      </c>
      <c r="J1002" s="108">
        <f t="shared" si="218"/>
        <v>29572</v>
      </c>
      <c r="K1002" s="108"/>
      <c r="L1002" s="147"/>
      <c r="M1002" s="108">
        <v>0</v>
      </c>
      <c r="N1002" s="108">
        <v>0</v>
      </c>
      <c r="O1002" s="108">
        <v>0</v>
      </c>
      <c r="P1002" s="108">
        <v>0</v>
      </c>
      <c r="Q1002" s="108">
        <v>0</v>
      </c>
      <c r="R1002" s="108">
        <v>0</v>
      </c>
      <c r="S1002" s="108">
        <v>0</v>
      </c>
      <c r="T1002" s="108">
        <v>0</v>
      </c>
      <c r="U1002" s="108">
        <v>0</v>
      </c>
      <c r="V1002" s="108">
        <v>0</v>
      </c>
      <c r="W1002" s="108">
        <v>0</v>
      </c>
      <c r="X1002" s="108">
        <v>0</v>
      </c>
      <c r="Y1002" s="108"/>
      <c r="Z1002" s="108"/>
      <c r="AA1002" s="108"/>
      <c r="AB1002" s="108"/>
      <c r="AC1002" s="108"/>
      <c r="AD1002" s="108"/>
      <c r="AE1002" s="108"/>
      <c r="AF1002" s="108"/>
      <c r="AG1002" s="108"/>
      <c r="AH1002" s="108"/>
      <c r="AI1002" s="108"/>
      <c r="AJ1002" s="108"/>
      <c r="AK1002" s="108"/>
      <c r="AL1002" s="108"/>
      <c r="AM1002" s="108"/>
      <c r="AN1002" s="108"/>
      <c r="AO1002" s="108"/>
      <c r="AP1002" s="108"/>
      <c r="AQ1002" s="108"/>
      <c r="AR1002" s="108"/>
      <c r="AS1002" s="108"/>
      <c r="AT1002" s="108"/>
      <c r="AU1002" s="108"/>
      <c r="AV1002" s="108"/>
      <c r="AW1002" s="108">
        <v>0</v>
      </c>
      <c r="AX1002" s="108">
        <v>0</v>
      </c>
      <c r="AY1002" s="108">
        <v>0</v>
      </c>
      <c r="AZ1002" s="108">
        <v>0</v>
      </c>
      <c r="BA1002" s="108">
        <v>0</v>
      </c>
      <c r="BB1002" s="108">
        <v>0</v>
      </c>
      <c r="BC1002" s="108">
        <v>0</v>
      </c>
      <c r="BD1002" s="108">
        <v>0</v>
      </c>
      <c r="BE1002" s="108">
        <v>0</v>
      </c>
      <c r="BF1002" s="108">
        <v>0</v>
      </c>
      <c r="BG1002" s="108">
        <v>0</v>
      </c>
      <c r="BH1002" s="108">
        <v>0</v>
      </c>
      <c r="BI1002" s="108">
        <v>0</v>
      </c>
      <c r="BJ1002" s="108">
        <v>0</v>
      </c>
      <c r="BK1002" s="108">
        <v>0</v>
      </c>
      <c r="BL1002" s="108">
        <v>0</v>
      </c>
      <c r="BM1002" s="108">
        <v>0</v>
      </c>
      <c r="BN1002" s="108">
        <v>0</v>
      </c>
      <c r="BO1002" s="108">
        <v>0</v>
      </c>
      <c r="BP1002" s="108">
        <v>29572</v>
      </c>
      <c r="BQ1002" s="108"/>
      <c r="BR1002" s="108"/>
      <c r="BS1002" s="108"/>
      <c r="BT1002" s="108"/>
      <c r="BV1002" s="108"/>
      <c r="BW1002" s="108"/>
      <c r="BX1002" s="108"/>
      <c r="BY1002" s="108"/>
      <c r="BZ1002" s="108"/>
      <c r="CA1002" s="108"/>
      <c r="CB1002" s="108"/>
      <c r="CC1002" s="108"/>
      <c r="CD1002" s="108"/>
      <c r="CE1002" s="108"/>
      <c r="CF1002" s="108"/>
      <c r="CG1002" s="108"/>
    </row>
    <row r="1003" spans="1:85" hidden="1" outlineLevel="2" x14ac:dyDescent="0.25">
      <c r="A1003" s="106">
        <v>0</v>
      </c>
      <c r="B1003" s="106">
        <f t="shared" si="216"/>
        <v>10</v>
      </c>
      <c r="C1003" s="106" t="s">
        <v>1630</v>
      </c>
      <c r="D1003" s="106" t="s">
        <v>1631</v>
      </c>
      <c r="E1003" s="106"/>
      <c r="F1003" s="106"/>
      <c r="G1003" s="106"/>
      <c r="H1003" s="108"/>
      <c r="I1003" s="108">
        <f t="shared" si="217"/>
        <v>0</v>
      </c>
      <c r="J1003" s="108">
        <f t="shared" si="218"/>
        <v>21676896</v>
      </c>
      <c r="K1003" s="108"/>
      <c r="L1003" s="147"/>
      <c r="M1003" s="108">
        <v>0</v>
      </c>
      <c r="N1003" s="108">
        <v>0</v>
      </c>
      <c r="O1003" s="108">
        <v>0</v>
      </c>
      <c r="P1003" s="108">
        <v>0</v>
      </c>
      <c r="Q1003" s="108">
        <v>0</v>
      </c>
      <c r="R1003" s="108">
        <v>0</v>
      </c>
      <c r="S1003" s="108">
        <v>0</v>
      </c>
      <c r="T1003" s="108">
        <v>0</v>
      </c>
      <c r="U1003" s="108">
        <v>0</v>
      </c>
      <c r="V1003" s="108">
        <v>0</v>
      </c>
      <c r="W1003" s="108">
        <v>0</v>
      </c>
      <c r="X1003" s="108">
        <v>0</v>
      </c>
      <c r="Y1003" s="108">
        <v>0</v>
      </c>
      <c r="Z1003" s="108">
        <v>0</v>
      </c>
      <c r="AA1003" s="108">
        <v>0</v>
      </c>
      <c r="AB1003" s="108">
        <v>0</v>
      </c>
      <c r="AC1003" s="108">
        <v>0</v>
      </c>
      <c r="AD1003" s="108">
        <v>0</v>
      </c>
      <c r="AE1003" s="108">
        <v>0</v>
      </c>
      <c r="AF1003" s="108">
        <v>0</v>
      </c>
      <c r="AG1003" s="108">
        <v>0</v>
      </c>
      <c r="AH1003" s="108">
        <v>0</v>
      </c>
      <c r="AI1003" s="108">
        <v>0</v>
      </c>
      <c r="AJ1003" s="108">
        <v>0</v>
      </c>
      <c r="AK1003" s="108">
        <v>0</v>
      </c>
      <c r="AL1003" s="108">
        <v>0</v>
      </c>
      <c r="AM1003" s="108">
        <v>0</v>
      </c>
      <c r="AN1003" s="108">
        <v>0</v>
      </c>
      <c r="AO1003" s="108">
        <v>0</v>
      </c>
      <c r="AP1003" s="108">
        <v>0</v>
      </c>
      <c r="AQ1003" s="108">
        <v>0</v>
      </c>
      <c r="AR1003" s="108">
        <v>0</v>
      </c>
      <c r="AS1003" s="108">
        <v>0</v>
      </c>
      <c r="AT1003" s="108">
        <v>0</v>
      </c>
      <c r="AU1003" s="108">
        <v>0</v>
      </c>
      <c r="AV1003" s="108">
        <v>0</v>
      </c>
      <c r="AW1003" s="108">
        <v>0</v>
      </c>
      <c r="AX1003" s="108">
        <v>0</v>
      </c>
      <c r="AY1003" s="108">
        <v>0</v>
      </c>
      <c r="AZ1003" s="108">
        <v>0</v>
      </c>
      <c r="BA1003" s="108">
        <v>0</v>
      </c>
      <c r="BB1003" s="108">
        <v>0</v>
      </c>
      <c r="BC1003" s="108">
        <v>0</v>
      </c>
      <c r="BD1003" s="108">
        <v>0</v>
      </c>
      <c r="BE1003" s="108">
        <v>0</v>
      </c>
      <c r="BF1003" s="108">
        <v>0</v>
      </c>
      <c r="BG1003" s="108">
        <v>0</v>
      </c>
      <c r="BH1003" s="108">
        <v>0</v>
      </c>
      <c r="BI1003" s="108">
        <v>0</v>
      </c>
      <c r="BJ1003" s="108">
        <v>0</v>
      </c>
      <c r="BK1003" s="108">
        <v>0</v>
      </c>
      <c r="BL1003" s="108">
        <v>0</v>
      </c>
      <c r="BM1003" s="108">
        <v>0</v>
      </c>
      <c r="BN1003" s="108">
        <v>0</v>
      </c>
      <c r="BO1003" s="108">
        <v>0</v>
      </c>
      <c r="BP1003" s="108">
        <v>21676896</v>
      </c>
      <c r="BQ1003" s="108"/>
      <c r="BR1003" s="108"/>
      <c r="BS1003" s="108"/>
      <c r="BT1003" s="108"/>
      <c r="BV1003" s="108"/>
      <c r="BW1003" s="108"/>
      <c r="BX1003" s="108"/>
      <c r="BY1003" s="108"/>
      <c r="BZ1003" s="108"/>
      <c r="CA1003" s="108"/>
      <c r="CB1003" s="108"/>
      <c r="CC1003" s="108"/>
      <c r="CD1003" s="108"/>
      <c r="CE1003" s="108"/>
      <c r="CF1003" s="108"/>
      <c r="CG1003" s="108"/>
    </row>
    <row r="1004" spans="1:85" hidden="1" outlineLevel="2" x14ac:dyDescent="0.25">
      <c r="A1004" s="106">
        <v>0</v>
      </c>
      <c r="B1004" s="106">
        <f t="shared" ref="B1004:B1047" si="219">LEN(C1004)</f>
        <v>10</v>
      </c>
      <c r="C1004" s="106" t="s">
        <v>1632</v>
      </c>
      <c r="D1004" s="106" t="s">
        <v>1575</v>
      </c>
      <c r="E1004" s="106"/>
      <c r="F1004" s="106"/>
      <c r="G1004" s="106"/>
      <c r="H1004" s="108"/>
      <c r="I1004" s="108">
        <f t="shared" si="217"/>
        <v>0</v>
      </c>
      <c r="J1004" s="108">
        <f t="shared" si="218"/>
        <v>169982</v>
      </c>
      <c r="K1004" s="108"/>
      <c r="L1004" s="147"/>
      <c r="M1004" s="108">
        <v>0</v>
      </c>
      <c r="N1004" s="108">
        <v>0</v>
      </c>
      <c r="O1004" s="108">
        <v>0</v>
      </c>
      <c r="P1004" s="108">
        <v>0</v>
      </c>
      <c r="Q1004" s="108">
        <v>0</v>
      </c>
      <c r="R1004" s="108">
        <v>0</v>
      </c>
      <c r="S1004" s="108">
        <v>0</v>
      </c>
      <c r="T1004" s="108">
        <v>0</v>
      </c>
      <c r="U1004" s="108">
        <v>0</v>
      </c>
      <c r="V1004" s="108">
        <v>0</v>
      </c>
      <c r="W1004" s="108">
        <v>0</v>
      </c>
      <c r="X1004" s="108">
        <v>0</v>
      </c>
      <c r="Y1004" s="108">
        <v>0</v>
      </c>
      <c r="Z1004" s="108">
        <v>0</v>
      </c>
      <c r="AA1004" s="108">
        <v>0</v>
      </c>
      <c r="AB1004" s="108">
        <v>0</v>
      </c>
      <c r="AC1004" s="108">
        <v>0</v>
      </c>
      <c r="AD1004" s="108">
        <v>0</v>
      </c>
      <c r="AE1004" s="108">
        <v>0</v>
      </c>
      <c r="AF1004" s="108">
        <v>0</v>
      </c>
      <c r="AG1004" s="108">
        <v>0</v>
      </c>
      <c r="AH1004" s="108">
        <v>0</v>
      </c>
      <c r="AI1004" s="108">
        <v>0</v>
      </c>
      <c r="AJ1004" s="108">
        <v>0</v>
      </c>
      <c r="AK1004" s="108">
        <v>0</v>
      </c>
      <c r="AL1004" s="108">
        <v>0</v>
      </c>
      <c r="AM1004" s="108">
        <v>0</v>
      </c>
      <c r="AN1004" s="108">
        <v>0</v>
      </c>
      <c r="AO1004" s="108">
        <v>0</v>
      </c>
      <c r="AP1004" s="108">
        <v>0</v>
      </c>
      <c r="AQ1004" s="108">
        <v>0</v>
      </c>
      <c r="AR1004" s="108">
        <v>0</v>
      </c>
      <c r="AS1004" s="108">
        <v>0</v>
      </c>
      <c r="AT1004" s="108">
        <v>0</v>
      </c>
      <c r="AU1004" s="108">
        <v>0</v>
      </c>
      <c r="AV1004" s="108">
        <v>0</v>
      </c>
      <c r="AW1004" s="108">
        <v>0</v>
      </c>
      <c r="AX1004" s="108">
        <v>0</v>
      </c>
      <c r="AY1004" s="108">
        <v>0</v>
      </c>
      <c r="AZ1004" s="108">
        <v>0</v>
      </c>
      <c r="BA1004" s="108">
        <v>0</v>
      </c>
      <c r="BB1004" s="108">
        <v>0</v>
      </c>
      <c r="BC1004" s="108">
        <v>0</v>
      </c>
      <c r="BD1004" s="108">
        <v>0</v>
      </c>
      <c r="BE1004" s="108">
        <v>0</v>
      </c>
      <c r="BF1004" s="108">
        <v>0</v>
      </c>
      <c r="BG1004" s="108">
        <v>0</v>
      </c>
      <c r="BH1004" s="108">
        <v>0</v>
      </c>
      <c r="BI1004" s="108">
        <v>0</v>
      </c>
      <c r="BJ1004" s="108">
        <v>0</v>
      </c>
      <c r="BK1004" s="108">
        <v>0</v>
      </c>
      <c r="BL1004" s="108">
        <v>0</v>
      </c>
      <c r="BM1004" s="108">
        <v>0</v>
      </c>
      <c r="BN1004" s="108">
        <v>0</v>
      </c>
      <c r="BO1004" s="108">
        <v>0</v>
      </c>
      <c r="BP1004" s="108">
        <v>169982</v>
      </c>
      <c r="BQ1004" s="108"/>
      <c r="BR1004" s="108"/>
      <c r="BS1004" s="108"/>
      <c r="BT1004" s="108"/>
      <c r="BV1004" s="108"/>
      <c r="BW1004" s="108"/>
      <c r="BX1004" s="108"/>
      <c r="BY1004" s="108"/>
      <c r="BZ1004" s="108"/>
      <c r="CA1004" s="108"/>
      <c r="CB1004" s="108"/>
      <c r="CC1004" s="108"/>
      <c r="CD1004" s="108"/>
      <c r="CE1004" s="108"/>
      <c r="CF1004" s="108"/>
      <c r="CG1004" s="108"/>
    </row>
    <row r="1005" spans="1:85" hidden="1" outlineLevel="2" x14ac:dyDescent="0.25">
      <c r="A1005" s="106">
        <v>0</v>
      </c>
      <c r="B1005" s="106">
        <f t="shared" si="219"/>
        <v>10</v>
      </c>
      <c r="C1005" s="106" t="s">
        <v>1633</v>
      </c>
      <c r="D1005" s="106" t="s">
        <v>1581</v>
      </c>
      <c r="E1005" s="106"/>
      <c r="F1005" s="106"/>
      <c r="G1005" s="106"/>
      <c r="H1005" s="108"/>
      <c r="I1005" s="108">
        <f t="shared" si="217"/>
        <v>0</v>
      </c>
      <c r="J1005" s="108">
        <f t="shared" si="218"/>
        <v>3587711</v>
      </c>
      <c r="K1005" s="108"/>
      <c r="L1005" s="147"/>
      <c r="M1005" s="108">
        <v>0</v>
      </c>
      <c r="N1005" s="108">
        <v>0</v>
      </c>
      <c r="O1005" s="108">
        <v>0</v>
      </c>
      <c r="P1005" s="108">
        <v>0</v>
      </c>
      <c r="Q1005" s="108">
        <v>0</v>
      </c>
      <c r="R1005" s="108">
        <v>0</v>
      </c>
      <c r="S1005" s="108">
        <v>0</v>
      </c>
      <c r="T1005" s="108">
        <v>0</v>
      </c>
      <c r="U1005" s="108">
        <v>0</v>
      </c>
      <c r="V1005" s="108">
        <v>0</v>
      </c>
      <c r="W1005" s="108">
        <v>0</v>
      </c>
      <c r="X1005" s="108">
        <v>0</v>
      </c>
      <c r="Y1005" s="108">
        <v>0</v>
      </c>
      <c r="Z1005" s="108">
        <v>0</v>
      </c>
      <c r="AA1005" s="108">
        <v>0</v>
      </c>
      <c r="AB1005" s="108">
        <v>0</v>
      </c>
      <c r="AC1005" s="108">
        <v>0</v>
      </c>
      <c r="AD1005" s="108">
        <v>0</v>
      </c>
      <c r="AE1005" s="108">
        <v>0</v>
      </c>
      <c r="AF1005" s="108">
        <v>0</v>
      </c>
      <c r="AG1005" s="108">
        <v>0</v>
      </c>
      <c r="AH1005" s="108">
        <v>0</v>
      </c>
      <c r="AI1005" s="108">
        <v>0</v>
      </c>
      <c r="AJ1005" s="108">
        <v>0</v>
      </c>
      <c r="AK1005" s="108">
        <v>0</v>
      </c>
      <c r="AL1005" s="108">
        <v>0</v>
      </c>
      <c r="AM1005" s="108">
        <v>0</v>
      </c>
      <c r="AN1005" s="108">
        <v>0</v>
      </c>
      <c r="AO1005" s="108">
        <v>0</v>
      </c>
      <c r="AP1005" s="108">
        <v>0</v>
      </c>
      <c r="AQ1005" s="108">
        <v>0</v>
      </c>
      <c r="AR1005" s="108">
        <v>0</v>
      </c>
      <c r="AS1005" s="108">
        <v>0</v>
      </c>
      <c r="AT1005" s="108">
        <v>0</v>
      </c>
      <c r="AU1005" s="108">
        <v>0</v>
      </c>
      <c r="AV1005" s="108">
        <v>0</v>
      </c>
      <c r="AW1005" s="108">
        <v>0</v>
      </c>
      <c r="AX1005" s="108">
        <v>0</v>
      </c>
      <c r="AY1005" s="108">
        <v>0</v>
      </c>
      <c r="AZ1005" s="108">
        <v>0</v>
      </c>
      <c r="BA1005" s="108">
        <v>0</v>
      </c>
      <c r="BB1005" s="108">
        <v>0</v>
      </c>
      <c r="BC1005" s="108">
        <v>0</v>
      </c>
      <c r="BD1005" s="108">
        <v>0</v>
      </c>
      <c r="BE1005" s="108">
        <v>0</v>
      </c>
      <c r="BF1005" s="108">
        <v>0</v>
      </c>
      <c r="BG1005" s="108">
        <v>0</v>
      </c>
      <c r="BH1005" s="108">
        <v>0</v>
      </c>
      <c r="BI1005" s="108">
        <v>0</v>
      </c>
      <c r="BJ1005" s="108">
        <v>0</v>
      </c>
      <c r="BK1005" s="108">
        <v>0</v>
      </c>
      <c r="BL1005" s="108">
        <v>0</v>
      </c>
      <c r="BM1005" s="108">
        <v>0</v>
      </c>
      <c r="BN1005" s="108">
        <v>0</v>
      </c>
      <c r="BO1005" s="108">
        <v>0</v>
      </c>
      <c r="BP1005" s="108">
        <v>3587711</v>
      </c>
      <c r="BQ1005" s="108"/>
      <c r="BR1005" s="108"/>
      <c r="BS1005" s="108"/>
      <c r="BT1005" s="108"/>
      <c r="BV1005" s="108"/>
      <c r="BW1005" s="108"/>
      <c r="BX1005" s="108"/>
      <c r="BY1005" s="108"/>
      <c r="BZ1005" s="108"/>
      <c r="CA1005" s="108"/>
      <c r="CB1005" s="108"/>
      <c r="CC1005" s="108"/>
      <c r="CD1005" s="108"/>
      <c r="CE1005" s="108"/>
      <c r="CF1005" s="108"/>
      <c r="CG1005" s="108"/>
    </row>
    <row r="1006" spans="1:85" hidden="1" outlineLevel="2" x14ac:dyDescent="0.25">
      <c r="A1006" s="106">
        <v>0</v>
      </c>
      <c r="B1006" s="106">
        <f t="shared" si="219"/>
        <v>10</v>
      </c>
      <c r="C1006" s="106" t="s">
        <v>1634</v>
      </c>
      <c r="D1006" s="106" t="s">
        <v>1583</v>
      </c>
      <c r="E1006" s="106"/>
      <c r="F1006" s="106"/>
      <c r="G1006" s="106"/>
      <c r="H1006" s="108"/>
      <c r="I1006" s="108">
        <f t="shared" si="217"/>
        <v>0</v>
      </c>
      <c r="J1006" s="108">
        <f t="shared" si="218"/>
        <v>1302720</v>
      </c>
      <c r="K1006" s="108"/>
      <c r="L1006" s="147"/>
      <c r="M1006" s="108">
        <v>0</v>
      </c>
      <c r="N1006" s="108">
        <v>0</v>
      </c>
      <c r="O1006" s="108">
        <v>0</v>
      </c>
      <c r="P1006" s="108">
        <v>0</v>
      </c>
      <c r="Q1006" s="108">
        <v>0</v>
      </c>
      <c r="R1006" s="108">
        <v>0</v>
      </c>
      <c r="S1006" s="108">
        <v>0</v>
      </c>
      <c r="T1006" s="108">
        <v>0</v>
      </c>
      <c r="U1006" s="108">
        <v>0</v>
      </c>
      <c r="V1006" s="108">
        <v>0</v>
      </c>
      <c r="W1006" s="108">
        <v>0</v>
      </c>
      <c r="X1006" s="108">
        <v>0</v>
      </c>
      <c r="Y1006" s="108">
        <v>0</v>
      </c>
      <c r="Z1006" s="108">
        <v>0</v>
      </c>
      <c r="AA1006" s="108">
        <v>0</v>
      </c>
      <c r="AB1006" s="108">
        <v>0</v>
      </c>
      <c r="AC1006" s="108">
        <v>0</v>
      </c>
      <c r="AD1006" s="108">
        <v>0</v>
      </c>
      <c r="AE1006" s="108">
        <v>0</v>
      </c>
      <c r="AF1006" s="108">
        <v>0</v>
      </c>
      <c r="AG1006" s="108">
        <v>0</v>
      </c>
      <c r="AH1006" s="108">
        <v>0</v>
      </c>
      <c r="AI1006" s="108">
        <v>0</v>
      </c>
      <c r="AJ1006" s="108">
        <v>0</v>
      </c>
      <c r="AK1006" s="108">
        <v>0</v>
      </c>
      <c r="AL1006" s="108">
        <v>0</v>
      </c>
      <c r="AM1006" s="108">
        <v>0</v>
      </c>
      <c r="AN1006" s="108">
        <v>0</v>
      </c>
      <c r="AO1006" s="108">
        <v>0</v>
      </c>
      <c r="AP1006" s="108">
        <v>0</v>
      </c>
      <c r="AQ1006" s="108">
        <v>0</v>
      </c>
      <c r="AR1006" s="108">
        <v>0</v>
      </c>
      <c r="AS1006" s="108">
        <v>0</v>
      </c>
      <c r="AT1006" s="108">
        <v>0</v>
      </c>
      <c r="AU1006" s="108">
        <v>0</v>
      </c>
      <c r="AV1006" s="108">
        <v>0</v>
      </c>
      <c r="AW1006" s="108">
        <v>0</v>
      </c>
      <c r="AX1006" s="108">
        <v>0</v>
      </c>
      <c r="AY1006" s="108">
        <v>0</v>
      </c>
      <c r="AZ1006" s="108">
        <v>0</v>
      </c>
      <c r="BA1006" s="108">
        <v>0</v>
      </c>
      <c r="BB1006" s="108">
        <v>0</v>
      </c>
      <c r="BC1006" s="108">
        <v>0</v>
      </c>
      <c r="BD1006" s="108">
        <v>0</v>
      </c>
      <c r="BE1006" s="108">
        <v>0</v>
      </c>
      <c r="BF1006" s="108">
        <v>0</v>
      </c>
      <c r="BG1006" s="108">
        <v>0</v>
      </c>
      <c r="BH1006" s="108">
        <v>0</v>
      </c>
      <c r="BI1006" s="108">
        <v>0</v>
      </c>
      <c r="BJ1006" s="108">
        <v>0</v>
      </c>
      <c r="BK1006" s="108">
        <v>0</v>
      </c>
      <c r="BL1006" s="108">
        <v>0</v>
      </c>
      <c r="BM1006" s="108">
        <v>0</v>
      </c>
      <c r="BN1006" s="108">
        <v>0</v>
      </c>
      <c r="BO1006" s="108">
        <v>0</v>
      </c>
      <c r="BP1006" s="108">
        <v>1302720</v>
      </c>
      <c r="BQ1006" s="108"/>
      <c r="BR1006" s="108"/>
      <c r="BS1006" s="108"/>
      <c r="BT1006" s="108"/>
      <c r="BV1006" s="108"/>
      <c r="BW1006" s="108"/>
      <c r="BX1006" s="108"/>
      <c r="BY1006" s="108"/>
      <c r="BZ1006" s="108"/>
      <c r="CA1006" s="108"/>
      <c r="CB1006" s="108"/>
      <c r="CC1006" s="108"/>
      <c r="CD1006" s="108"/>
      <c r="CE1006" s="108"/>
      <c r="CF1006" s="108"/>
      <c r="CG1006" s="108"/>
    </row>
    <row r="1007" spans="1:85" hidden="1" outlineLevel="2" x14ac:dyDescent="0.25">
      <c r="A1007" s="106">
        <v>0</v>
      </c>
      <c r="B1007" s="106">
        <f t="shared" si="219"/>
        <v>10</v>
      </c>
      <c r="C1007" s="106" t="s">
        <v>2003</v>
      </c>
      <c r="D1007" s="106" t="s">
        <v>2004</v>
      </c>
      <c r="E1007" s="106"/>
      <c r="F1007" s="106"/>
      <c r="G1007" s="106"/>
      <c r="H1007" s="108"/>
      <c r="I1007" s="108">
        <f t="shared" si="217"/>
        <v>0</v>
      </c>
      <c r="J1007" s="108">
        <f t="shared" si="218"/>
        <v>0</v>
      </c>
      <c r="K1007" s="108"/>
      <c r="L1007" s="147"/>
      <c r="M1007" s="108"/>
      <c r="N1007" s="108"/>
      <c r="O1007" s="108"/>
      <c r="P1007" s="108"/>
      <c r="Q1007" s="108"/>
      <c r="R1007" s="108"/>
      <c r="S1007" s="108"/>
      <c r="T1007" s="108"/>
      <c r="U1007" s="108"/>
      <c r="V1007" s="108"/>
      <c r="W1007" s="108"/>
      <c r="X1007" s="108"/>
      <c r="Y1007" s="108"/>
      <c r="Z1007" s="108"/>
      <c r="AA1007" s="108"/>
      <c r="AB1007" s="108"/>
      <c r="AC1007" s="108"/>
      <c r="AD1007" s="108"/>
      <c r="AE1007" s="108"/>
      <c r="AF1007" s="108"/>
      <c r="AG1007" s="108"/>
      <c r="AH1007" s="108"/>
      <c r="AI1007" s="108"/>
      <c r="AJ1007" s="108"/>
      <c r="AK1007" s="108"/>
      <c r="AL1007" s="108"/>
      <c r="AM1007" s="108"/>
      <c r="AN1007" s="108"/>
      <c r="AO1007" s="108"/>
      <c r="AP1007" s="108"/>
      <c r="AQ1007" s="108"/>
      <c r="AR1007" s="108"/>
      <c r="AS1007" s="108"/>
      <c r="AT1007" s="108"/>
      <c r="AU1007" s="108"/>
      <c r="AV1007" s="108"/>
      <c r="AW1007" s="108"/>
      <c r="AX1007" s="108"/>
      <c r="AY1007" s="108"/>
      <c r="AZ1007" s="108"/>
      <c r="BA1007" s="108"/>
      <c r="BB1007" s="108"/>
      <c r="BC1007" s="108"/>
      <c r="BD1007" s="108"/>
      <c r="BE1007" s="108"/>
      <c r="BF1007" s="108"/>
      <c r="BG1007" s="108"/>
      <c r="BH1007" s="108"/>
      <c r="BI1007" s="108">
        <v>0</v>
      </c>
      <c r="BJ1007" s="108">
        <v>0</v>
      </c>
      <c r="BK1007" s="108">
        <v>0</v>
      </c>
      <c r="BL1007" s="108">
        <v>0</v>
      </c>
      <c r="BM1007" s="108">
        <v>0</v>
      </c>
      <c r="BN1007" s="108">
        <v>0</v>
      </c>
      <c r="BO1007" s="108">
        <v>0</v>
      </c>
      <c r="BP1007" s="108">
        <v>0</v>
      </c>
      <c r="BQ1007" s="108"/>
      <c r="BR1007" s="108"/>
      <c r="BS1007" s="108"/>
      <c r="BT1007" s="108"/>
      <c r="BV1007" s="108"/>
      <c r="BW1007" s="108"/>
      <c r="BX1007" s="108"/>
      <c r="BY1007" s="108"/>
      <c r="BZ1007" s="108"/>
      <c r="CA1007" s="108"/>
      <c r="CB1007" s="108"/>
      <c r="CC1007" s="108"/>
      <c r="CD1007" s="108"/>
      <c r="CE1007" s="108"/>
      <c r="CF1007" s="108"/>
      <c r="CG1007" s="108"/>
    </row>
    <row r="1008" spans="1:85" hidden="1" outlineLevel="2" x14ac:dyDescent="0.25">
      <c r="A1008" s="106">
        <v>0</v>
      </c>
      <c r="B1008" s="106">
        <f t="shared" si="219"/>
        <v>10</v>
      </c>
      <c r="C1008" s="106" t="s">
        <v>1635</v>
      </c>
      <c r="D1008" s="106" t="s">
        <v>1636</v>
      </c>
      <c r="E1008" s="106"/>
      <c r="F1008" s="106"/>
      <c r="G1008" s="106"/>
      <c r="H1008" s="108"/>
      <c r="I1008" s="108">
        <f t="shared" si="217"/>
        <v>0</v>
      </c>
      <c r="J1008" s="108">
        <f t="shared" si="218"/>
        <v>88632</v>
      </c>
      <c r="K1008" s="108"/>
      <c r="L1008" s="147"/>
      <c r="M1008" s="108">
        <v>0</v>
      </c>
      <c r="N1008" s="108">
        <v>0</v>
      </c>
      <c r="O1008" s="108">
        <v>0</v>
      </c>
      <c r="P1008" s="108">
        <v>0</v>
      </c>
      <c r="Q1008" s="108">
        <v>0</v>
      </c>
      <c r="R1008" s="108">
        <v>0</v>
      </c>
      <c r="S1008" s="108">
        <v>0</v>
      </c>
      <c r="T1008" s="108">
        <v>0</v>
      </c>
      <c r="U1008" s="108">
        <v>0</v>
      </c>
      <c r="V1008" s="108">
        <v>0</v>
      </c>
      <c r="W1008" s="108">
        <v>0</v>
      </c>
      <c r="X1008" s="108">
        <v>0</v>
      </c>
      <c r="Y1008" s="108">
        <v>0</v>
      </c>
      <c r="Z1008" s="108">
        <v>0</v>
      </c>
      <c r="AA1008" s="108">
        <v>0</v>
      </c>
      <c r="AB1008" s="108">
        <v>0</v>
      </c>
      <c r="AC1008" s="108">
        <v>0</v>
      </c>
      <c r="AD1008" s="108">
        <v>0</v>
      </c>
      <c r="AE1008" s="108">
        <v>0</v>
      </c>
      <c r="AF1008" s="108">
        <v>0</v>
      </c>
      <c r="AG1008" s="108">
        <v>0</v>
      </c>
      <c r="AH1008" s="108">
        <v>0</v>
      </c>
      <c r="AI1008" s="108">
        <v>0</v>
      </c>
      <c r="AJ1008" s="108">
        <v>0</v>
      </c>
      <c r="AK1008" s="108">
        <v>0</v>
      </c>
      <c r="AL1008" s="108">
        <v>0</v>
      </c>
      <c r="AM1008" s="108">
        <v>0</v>
      </c>
      <c r="AN1008" s="108">
        <v>0</v>
      </c>
      <c r="AO1008" s="108">
        <v>0</v>
      </c>
      <c r="AP1008" s="108">
        <v>0</v>
      </c>
      <c r="AQ1008" s="108">
        <v>0</v>
      </c>
      <c r="AR1008" s="108">
        <v>0</v>
      </c>
      <c r="AS1008" s="108">
        <v>0</v>
      </c>
      <c r="AT1008" s="108">
        <v>0</v>
      </c>
      <c r="AU1008" s="108">
        <v>0</v>
      </c>
      <c r="AV1008" s="108">
        <v>0</v>
      </c>
      <c r="AW1008" s="108">
        <v>0</v>
      </c>
      <c r="AX1008" s="108">
        <v>0</v>
      </c>
      <c r="AY1008" s="108">
        <v>0</v>
      </c>
      <c r="AZ1008" s="108">
        <v>0</v>
      </c>
      <c r="BA1008" s="108">
        <v>0</v>
      </c>
      <c r="BB1008" s="108">
        <v>0</v>
      </c>
      <c r="BC1008" s="108">
        <v>0</v>
      </c>
      <c r="BD1008" s="108">
        <v>0</v>
      </c>
      <c r="BE1008" s="108">
        <v>0</v>
      </c>
      <c r="BF1008" s="108">
        <v>0</v>
      </c>
      <c r="BG1008" s="108">
        <v>0</v>
      </c>
      <c r="BH1008" s="108">
        <v>0</v>
      </c>
      <c r="BI1008" s="108">
        <v>0</v>
      </c>
      <c r="BJ1008" s="108">
        <v>0</v>
      </c>
      <c r="BK1008" s="108">
        <v>0</v>
      </c>
      <c r="BL1008" s="108">
        <v>0</v>
      </c>
      <c r="BM1008" s="108">
        <v>0</v>
      </c>
      <c r="BN1008" s="108">
        <v>0</v>
      </c>
      <c r="BO1008" s="108">
        <v>0</v>
      </c>
      <c r="BP1008" s="108">
        <v>88632</v>
      </c>
      <c r="BQ1008" s="108"/>
      <c r="BR1008" s="108"/>
      <c r="BS1008" s="108"/>
      <c r="BT1008" s="108"/>
      <c r="BV1008" s="108"/>
      <c r="BW1008" s="108"/>
      <c r="BX1008" s="108"/>
      <c r="BY1008" s="108"/>
      <c r="BZ1008" s="108"/>
      <c r="CA1008" s="108"/>
      <c r="CB1008" s="108"/>
      <c r="CC1008" s="108"/>
      <c r="CD1008" s="108"/>
      <c r="CE1008" s="108"/>
      <c r="CF1008" s="108"/>
      <c r="CG1008" s="108"/>
    </row>
    <row r="1009" spans="1:85" hidden="1" outlineLevel="2" x14ac:dyDescent="0.25">
      <c r="A1009" s="106">
        <v>0</v>
      </c>
      <c r="B1009" s="106">
        <f t="shared" si="219"/>
        <v>10</v>
      </c>
      <c r="C1009" s="106" t="s">
        <v>1637</v>
      </c>
      <c r="D1009" s="106" t="s">
        <v>1587</v>
      </c>
      <c r="E1009" s="106"/>
      <c r="F1009" s="106"/>
      <c r="G1009" s="106"/>
      <c r="H1009" s="108"/>
      <c r="I1009" s="108">
        <f t="shared" si="217"/>
        <v>0</v>
      </c>
      <c r="J1009" s="108">
        <f t="shared" si="218"/>
        <v>6507487</v>
      </c>
      <c r="K1009" s="108"/>
      <c r="L1009" s="147"/>
      <c r="M1009" s="108">
        <v>0</v>
      </c>
      <c r="N1009" s="108">
        <v>0</v>
      </c>
      <c r="O1009" s="108">
        <v>0</v>
      </c>
      <c r="P1009" s="108">
        <v>0</v>
      </c>
      <c r="Q1009" s="108">
        <v>0</v>
      </c>
      <c r="R1009" s="108">
        <v>0</v>
      </c>
      <c r="S1009" s="108">
        <v>0</v>
      </c>
      <c r="T1009" s="108">
        <v>0</v>
      </c>
      <c r="U1009" s="108">
        <v>0</v>
      </c>
      <c r="V1009" s="108">
        <v>0</v>
      </c>
      <c r="W1009" s="108">
        <v>0</v>
      </c>
      <c r="X1009" s="108">
        <v>0</v>
      </c>
      <c r="Y1009" s="108">
        <v>0</v>
      </c>
      <c r="Z1009" s="108">
        <v>0</v>
      </c>
      <c r="AA1009" s="108">
        <v>0</v>
      </c>
      <c r="AB1009" s="108">
        <v>0</v>
      </c>
      <c r="AC1009" s="108">
        <v>0</v>
      </c>
      <c r="AD1009" s="108">
        <v>0</v>
      </c>
      <c r="AE1009" s="108">
        <v>0</v>
      </c>
      <c r="AF1009" s="108">
        <v>0</v>
      </c>
      <c r="AG1009" s="108">
        <v>0</v>
      </c>
      <c r="AH1009" s="108">
        <v>0</v>
      </c>
      <c r="AI1009" s="108">
        <v>0</v>
      </c>
      <c r="AJ1009" s="108">
        <v>0</v>
      </c>
      <c r="AK1009" s="108">
        <v>0</v>
      </c>
      <c r="AL1009" s="108">
        <v>0</v>
      </c>
      <c r="AM1009" s="108">
        <v>0</v>
      </c>
      <c r="AN1009" s="108">
        <v>0</v>
      </c>
      <c r="AO1009" s="108">
        <v>0</v>
      </c>
      <c r="AP1009" s="108">
        <v>0</v>
      </c>
      <c r="AQ1009" s="108">
        <v>0</v>
      </c>
      <c r="AR1009" s="108">
        <v>0</v>
      </c>
      <c r="AS1009" s="108">
        <v>0</v>
      </c>
      <c r="AT1009" s="108">
        <v>0</v>
      </c>
      <c r="AU1009" s="108">
        <v>0</v>
      </c>
      <c r="AV1009" s="108">
        <v>0</v>
      </c>
      <c r="AW1009" s="108">
        <v>0</v>
      </c>
      <c r="AX1009" s="108">
        <v>0</v>
      </c>
      <c r="AY1009" s="108">
        <v>0</v>
      </c>
      <c r="AZ1009" s="108">
        <v>0</v>
      </c>
      <c r="BA1009" s="108">
        <v>0</v>
      </c>
      <c r="BB1009" s="108">
        <v>0</v>
      </c>
      <c r="BC1009" s="108">
        <v>0</v>
      </c>
      <c r="BD1009" s="108">
        <v>0</v>
      </c>
      <c r="BE1009" s="108">
        <v>0</v>
      </c>
      <c r="BF1009" s="108">
        <v>0</v>
      </c>
      <c r="BG1009" s="108">
        <v>0</v>
      </c>
      <c r="BH1009" s="108">
        <v>0</v>
      </c>
      <c r="BI1009" s="108">
        <v>0</v>
      </c>
      <c r="BJ1009" s="108">
        <v>0</v>
      </c>
      <c r="BK1009" s="108">
        <v>0</v>
      </c>
      <c r="BL1009" s="108">
        <v>0</v>
      </c>
      <c r="BM1009" s="108">
        <v>0</v>
      </c>
      <c r="BN1009" s="108">
        <v>0</v>
      </c>
      <c r="BO1009" s="108">
        <v>0</v>
      </c>
      <c r="BP1009" s="108">
        <v>6507487</v>
      </c>
      <c r="BQ1009" s="108"/>
      <c r="BR1009" s="108"/>
      <c r="BS1009" s="108"/>
      <c r="BT1009" s="108"/>
      <c r="BV1009" s="108"/>
      <c r="BW1009" s="108"/>
      <c r="BX1009" s="108"/>
      <c r="BY1009" s="108"/>
      <c r="BZ1009" s="108"/>
      <c r="CA1009" s="108"/>
      <c r="CB1009" s="108"/>
      <c r="CC1009" s="108"/>
      <c r="CD1009" s="108"/>
      <c r="CE1009" s="108"/>
      <c r="CF1009" s="108"/>
      <c r="CG1009" s="108"/>
    </row>
    <row r="1010" spans="1:85" hidden="1" outlineLevel="2" x14ac:dyDescent="0.25">
      <c r="A1010" s="106">
        <v>0</v>
      </c>
      <c r="B1010" s="106">
        <f t="shared" si="219"/>
        <v>8</v>
      </c>
      <c r="C1010" s="106" t="s">
        <v>2027</v>
      </c>
      <c r="D1010" s="106" t="s">
        <v>1589</v>
      </c>
      <c r="E1010" s="106"/>
      <c r="F1010" s="106"/>
      <c r="G1010" s="106"/>
      <c r="H1010" s="108"/>
      <c r="I1010" s="108">
        <f t="shared" si="217"/>
        <v>0</v>
      </c>
      <c r="J1010" s="108">
        <f t="shared" si="218"/>
        <v>0</v>
      </c>
      <c r="K1010" s="108"/>
      <c r="L1010" s="147"/>
      <c r="M1010" s="108"/>
      <c r="N1010" s="108"/>
      <c r="O1010" s="108"/>
      <c r="P1010" s="108"/>
      <c r="Q1010" s="108"/>
      <c r="R1010" s="108"/>
      <c r="S1010" s="108"/>
      <c r="T1010" s="108"/>
      <c r="U1010" s="108"/>
      <c r="V1010" s="108"/>
      <c r="W1010" s="108"/>
      <c r="X1010" s="108"/>
      <c r="Y1010" s="108"/>
      <c r="Z1010" s="108"/>
      <c r="AA1010" s="108"/>
      <c r="AB1010" s="108"/>
      <c r="AC1010" s="108"/>
      <c r="AD1010" s="108"/>
      <c r="AE1010" s="108"/>
      <c r="AF1010" s="108"/>
      <c r="AG1010" s="108"/>
      <c r="AH1010" s="108"/>
      <c r="AI1010" s="108"/>
      <c r="AJ1010" s="108"/>
      <c r="AK1010" s="108"/>
      <c r="AL1010" s="108"/>
      <c r="AM1010" s="108"/>
      <c r="AN1010" s="108"/>
      <c r="AO1010" s="108"/>
      <c r="AP1010" s="108"/>
      <c r="AQ1010" s="108"/>
      <c r="AR1010" s="108"/>
      <c r="AS1010" s="108"/>
      <c r="AT1010" s="108"/>
      <c r="AU1010" s="108"/>
      <c r="AV1010" s="108"/>
      <c r="AW1010" s="108"/>
      <c r="AX1010" s="108"/>
      <c r="AY1010" s="108"/>
      <c r="AZ1010" s="108"/>
      <c r="BA1010" s="108"/>
      <c r="BB1010" s="108"/>
      <c r="BC1010" s="108"/>
      <c r="BD1010" s="108"/>
      <c r="BE1010" s="108"/>
      <c r="BF1010" s="108"/>
      <c r="BG1010" s="108"/>
      <c r="BH1010" s="108"/>
      <c r="BI1010" s="108">
        <v>0</v>
      </c>
      <c r="BJ1010" s="108">
        <v>0</v>
      </c>
      <c r="BK1010" s="108">
        <v>0</v>
      </c>
      <c r="BL1010" s="108">
        <v>0</v>
      </c>
      <c r="BM1010" s="108">
        <v>0</v>
      </c>
      <c r="BN1010" s="108">
        <v>0</v>
      </c>
      <c r="BO1010" s="108">
        <v>0</v>
      </c>
      <c r="BP1010" s="108">
        <v>0</v>
      </c>
      <c r="BQ1010" s="108"/>
      <c r="BR1010" s="108"/>
      <c r="BS1010" s="108"/>
      <c r="BT1010" s="108"/>
      <c r="BV1010" s="108"/>
      <c r="BW1010" s="108"/>
      <c r="BX1010" s="108"/>
      <c r="BY1010" s="108"/>
      <c r="BZ1010" s="108"/>
      <c r="CA1010" s="108"/>
      <c r="CB1010" s="108"/>
      <c r="CC1010" s="108"/>
      <c r="CD1010" s="108"/>
      <c r="CE1010" s="108"/>
      <c r="CF1010" s="108"/>
      <c r="CG1010" s="108"/>
    </row>
    <row r="1011" spans="1:85" hidden="1" outlineLevel="2" x14ac:dyDescent="0.25">
      <c r="A1011" s="106">
        <v>0</v>
      </c>
      <c r="B1011" s="106">
        <f>LEN(C1011)</f>
        <v>10</v>
      </c>
      <c r="C1011" s="106" t="s">
        <v>1965</v>
      </c>
      <c r="D1011" s="106" t="s">
        <v>1591</v>
      </c>
      <c r="E1011" s="106"/>
      <c r="F1011" s="106"/>
      <c r="G1011" s="106"/>
      <c r="H1011" s="108"/>
      <c r="I1011" s="108">
        <f t="shared" si="217"/>
        <v>0</v>
      </c>
      <c r="J1011" s="108">
        <f t="shared" si="218"/>
        <v>0</v>
      </c>
      <c r="K1011" s="108"/>
      <c r="L1011" s="147"/>
      <c r="M1011" s="108"/>
      <c r="N1011" s="108"/>
      <c r="O1011" s="108"/>
      <c r="P1011" s="108"/>
      <c r="Q1011" s="108"/>
      <c r="R1011" s="108"/>
      <c r="S1011" s="108"/>
      <c r="T1011" s="108"/>
      <c r="U1011" s="108"/>
      <c r="V1011" s="108"/>
      <c r="W1011" s="108"/>
      <c r="X1011" s="108"/>
      <c r="Y1011" s="108"/>
      <c r="Z1011" s="108"/>
      <c r="AA1011" s="108"/>
      <c r="AB1011" s="108"/>
      <c r="AC1011" s="108"/>
      <c r="AD1011" s="108"/>
      <c r="AE1011" s="108"/>
      <c r="AF1011" s="108"/>
      <c r="AG1011" s="108"/>
      <c r="AH1011" s="108"/>
      <c r="AI1011" s="108"/>
      <c r="AJ1011" s="108"/>
      <c r="AK1011" s="108"/>
      <c r="AL1011" s="108"/>
      <c r="AM1011" s="108"/>
      <c r="AN1011" s="108"/>
      <c r="AO1011" s="108"/>
      <c r="AP1011" s="108"/>
      <c r="AQ1011" s="108"/>
      <c r="AR1011" s="108"/>
      <c r="AS1011" s="108"/>
      <c r="AT1011" s="108"/>
      <c r="AU1011" s="108"/>
      <c r="AV1011" s="108"/>
      <c r="AW1011" s="108"/>
      <c r="AX1011" s="108"/>
      <c r="AY1011" s="108"/>
      <c r="AZ1011" s="108"/>
      <c r="BA1011" s="108"/>
      <c r="BB1011" s="108"/>
      <c r="BC1011" s="108"/>
      <c r="BD1011" s="108"/>
      <c r="BE1011" s="108"/>
      <c r="BF1011" s="108"/>
      <c r="BG1011" s="108"/>
      <c r="BH1011" s="108">
        <v>0</v>
      </c>
      <c r="BI1011" s="108">
        <v>0</v>
      </c>
      <c r="BJ1011" s="108">
        <v>0</v>
      </c>
      <c r="BK1011" s="108">
        <v>0</v>
      </c>
      <c r="BL1011" s="108">
        <v>0</v>
      </c>
      <c r="BM1011" s="108">
        <v>0</v>
      </c>
      <c r="BN1011" s="108">
        <v>0</v>
      </c>
      <c r="BO1011" s="108">
        <v>0</v>
      </c>
      <c r="BP1011" s="108">
        <v>0</v>
      </c>
      <c r="BQ1011" s="108"/>
      <c r="BR1011" s="108"/>
      <c r="BS1011" s="108"/>
      <c r="BT1011" s="108"/>
      <c r="BV1011" s="108"/>
      <c r="BW1011" s="108"/>
      <c r="BX1011" s="108"/>
      <c r="BY1011" s="108"/>
      <c r="BZ1011" s="108"/>
      <c r="CA1011" s="108"/>
      <c r="CB1011" s="108"/>
      <c r="CC1011" s="108"/>
      <c r="CD1011" s="108"/>
      <c r="CE1011" s="108"/>
      <c r="CF1011" s="108"/>
      <c r="CG1011" s="108"/>
    </row>
    <row r="1012" spans="1:85" hidden="1" outlineLevel="2" x14ac:dyDescent="0.25">
      <c r="A1012" s="106">
        <v>0</v>
      </c>
      <c r="B1012" s="106">
        <f t="shared" si="219"/>
        <v>10</v>
      </c>
      <c r="C1012" s="106" t="s">
        <v>1638</v>
      </c>
      <c r="D1012" s="106" t="s">
        <v>1639</v>
      </c>
      <c r="E1012" s="106"/>
      <c r="F1012" s="106"/>
      <c r="G1012" s="106"/>
      <c r="H1012" s="108"/>
      <c r="I1012" s="108">
        <f t="shared" si="217"/>
        <v>0</v>
      </c>
      <c r="J1012" s="108">
        <f t="shared" si="218"/>
        <v>0</v>
      </c>
      <c r="K1012" s="108"/>
      <c r="L1012" s="147"/>
      <c r="M1012" s="108">
        <v>0</v>
      </c>
      <c r="N1012" s="108">
        <v>0</v>
      </c>
      <c r="O1012" s="108">
        <v>0</v>
      </c>
      <c r="P1012" s="108">
        <v>0</v>
      </c>
      <c r="Q1012" s="108">
        <v>0</v>
      </c>
      <c r="R1012" s="108">
        <v>0</v>
      </c>
      <c r="S1012" s="108">
        <v>0</v>
      </c>
      <c r="T1012" s="108">
        <v>0</v>
      </c>
      <c r="U1012" s="108">
        <v>0</v>
      </c>
      <c r="V1012" s="108">
        <v>0</v>
      </c>
      <c r="W1012" s="108">
        <v>0</v>
      </c>
      <c r="X1012" s="108">
        <v>0</v>
      </c>
      <c r="Y1012" s="108">
        <v>0</v>
      </c>
      <c r="Z1012" s="108">
        <v>0</v>
      </c>
      <c r="AA1012" s="108">
        <v>0</v>
      </c>
      <c r="AB1012" s="108">
        <v>0</v>
      </c>
      <c r="AC1012" s="108">
        <v>0</v>
      </c>
      <c r="AD1012" s="108">
        <v>0</v>
      </c>
      <c r="AE1012" s="108">
        <v>0</v>
      </c>
      <c r="AF1012" s="108">
        <v>0</v>
      </c>
      <c r="AG1012" s="108">
        <v>0</v>
      </c>
      <c r="AH1012" s="108">
        <v>0</v>
      </c>
      <c r="AI1012" s="108">
        <v>0</v>
      </c>
      <c r="AJ1012" s="108">
        <v>0</v>
      </c>
      <c r="AK1012" s="108">
        <v>0</v>
      </c>
      <c r="AL1012" s="108">
        <v>0</v>
      </c>
      <c r="AM1012" s="108">
        <v>0</v>
      </c>
      <c r="AN1012" s="108">
        <v>0</v>
      </c>
      <c r="AO1012" s="108">
        <v>0</v>
      </c>
      <c r="AP1012" s="108">
        <v>0</v>
      </c>
      <c r="AQ1012" s="108">
        <v>0</v>
      </c>
      <c r="AR1012" s="108">
        <v>0</v>
      </c>
      <c r="AS1012" s="108">
        <v>0</v>
      </c>
      <c r="AT1012" s="108">
        <v>0</v>
      </c>
      <c r="AU1012" s="108">
        <v>0</v>
      </c>
      <c r="AV1012" s="108">
        <v>0</v>
      </c>
      <c r="AW1012" s="108">
        <v>0</v>
      </c>
      <c r="AX1012" s="108">
        <v>0</v>
      </c>
      <c r="AY1012" s="108">
        <v>0</v>
      </c>
      <c r="AZ1012" s="108">
        <v>0</v>
      </c>
      <c r="BA1012" s="108">
        <v>0</v>
      </c>
      <c r="BB1012" s="108">
        <v>0</v>
      </c>
      <c r="BC1012" s="108">
        <v>0</v>
      </c>
      <c r="BD1012" s="108">
        <v>0</v>
      </c>
      <c r="BE1012" s="108">
        <v>0</v>
      </c>
      <c r="BF1012" s="108">
        <v>0</v>
      </c>
      <c r="BG1012" s="108">
        <v>0</v>
      </c>
      <c r="BH1012" s="108">
        <v>0</v>
      </c>
      <c r="BI1012" s="108">
        <v>0</v>
      </c>
      <c r="BJ1012" s="108">
        <v>0</v>
      </c>
      <c r="BK1012" s="108">
        <v>0</v>
      </c>
      <c r="BL1012" s="108">
        <v>0</v>
      </c>
      <c r="BM1012" s="108">
        <v>0</v>
      </c>
      <c r="BN1012" s="108">
        <v>0</v>
      </c>
      <c r="BO1012" s="108">
        <v>0</v>
      </c>
      <c r="BP1012" s="108">
        <v>0</v>
      </c>
      <c r="BQ1012" s="108"/>
      <c r="BR1012" s="108"/>
      <c r="BS1012" s="108"/>
      <c r="BT1012" s="108"/>
      <c r="BV1012" s="108"/>
      <c r="BW1012" s="108"/>
      <c r="BX1012" s="108"/>
      <c r="BY1012" s="108"/>
      <c r="BZ1012" s="108"/>
      <c r="CA1012" s="108"/>
      <c r="CB1012" s="108"/>
      <c r="CC1012" s="108"/>
      <c r="CD1012" s="108"/>
      <c r="CE1012" s="108"/>
      <c r="CF1012" s="108"/>
      <c r="CG1012" s="108"/>
    </row>
    <row r="1013" spans="1:85" hidden="1" outlineLevel="2" x14ac:dyDescent="0.25">
      <c r="A1013" s="106">
        <v>0</v>
      </c>
      <c r="B1013" s="106">
        <f t="shared" si="219"/>
        <v>10</v>
      </c>
      <c r="C1013" s="106" t="s">
        <v>1640</v>
      </c>
      <c r="D1013" s="106" t="s">
        <v>1641</v>
      </c>
      <c r="E1013" s="106"/>
      <c r="F1013" s="106"/>
      <c r="G1013" s="106"/>
      <c r="H1013" s="108"/>
      <c r="I1013" s="108">
        <f t="shared" si="217"/>
        <v>0</v>
      </c>
      <c r="J1013" s="108">
        <f t="shared" si="218"/>
        <v>0</v>
      </c>
      <c r="K1013" s="108"/>
      <c r="L1013" s="147"/>
      <c r="M1013" s="108">
        <v>0</v>
      </c>
      <c r="N1013" s="108">
        <v>0</v>
      </c>
      <c r="O1013" s="108">
        <v>0</v>
      </c>
      <c r="P1013" s="108">
        <v>0</v>
      </c>
      <c r="Q1013" s="108">
        <v>0</v>
      </c>
      <c r="R1013" s="108">
        <v>0</v>
      </c>
      <c r="S1013" s="108">
        <v>0</v>
      </c>
      <c r="T1013" s="108">
        <v>0</v>
      </c>
      <c r="U1013" s="108">
        <v>0</v>
      </c>
      <c r="V1013" s="108">
        <v>0</v>
      </c>
      <c r="W1013" s="108">
        <v>0</v>
      </c>
      <c r="X1013" s="108">
        <v>0</v>
      </c>
      <c r="Y1013" s="108">
        <v>0</v>
      </c>
      <c r="Z1013" s="108">
        <v>0</v>
      </c>
      <c r="AA1013" s="108">
        <v>0</v>
      </c>
      <c r="AB1013" s="108">
        <v>0</v>
      </c>
      <c r="AC1013" s="108">
        <v>0</v>
      </c>
      <c r="AD1013" s="108">
        <v>0</v>
      </c>
      <c r="AE1013" s="108">
        <v>0</v>
      </c>
      <c r="AF1013" s="108">
        <v>0</v>
      </c>
      <c r="AG1013" s="108">
        <v>0</v>
      </c>
      <c r="AH1013" s="108">
        <v>0</v>
      </c>
      <c r="AI1013" s="108">
        <v>0</v>
      </c>
      <c r="AJ1013" s="108">
        <v>0</v>
      </c>
      <c r="AK1013" s="108">
        <v>0</v>
      </c>
      <c r="AL1013" s="108">
        <v>0</v>
      </c>
      <c r="AM1013" s="108">
        <v>0</v>
      </c>
      <c r="AN1013" s="108">
        <v>0</v>
      </c>
      <c r="AO1013" s="108">
        <v>0</v>
      </c>
      <c r="AP1013" s="108">
        <v>0</v>
      </c>
      <c r="AQ1013" s="108">
        <v>0</v>
      </c>
      <c r="AR1013" s="108">
        <v>0</v>
      </c>
      <c r="AS1013" s="108">
        <v>0</v>
      </c>
      <c r="AT1013" s="108">
        <v>0</v>
      </c>
      <c r="AU1013" s="108">
        <v>0</v>
      </c>
      <c r="AV1013" s="108">
        <v>0</v>
      </c>
      <c r="AW1013" s="108">
        <v>0</v>
      </c>
      <c r="AX1013" s="108">
        <v>0</v>
      </c>
      <c r="AY1013" s="108">
        <v>0</v>
      </c>
      <c r="AZ1013" s="108">
        <v>0</v>
      </c>
      <c r="BA1013" s="108">
        <v>0</v>
      </c>
      <c r="BB1013" s="108">
        <v>0</v>
      </c>
      <c r="BC1013" s="108">
        <v>0</v>
      </c>
      <c r="BD1013" s="108">
        <v>0</v>
      </c>
      <c r="BE1013" s="108">
        <v>0</v>
      </c>
      <c r="BF1013" s="108">
        <v>0</v>
      </c>
      <c r="BG1013" s="108">
        <v>0</v>
      </c>
      <c r="BH1013" s="108">
        <v>0</v>
      </c>
      <c r="BI1013" s="108">
        <v>0</v>
      </c>
      <c r="BJ1013" s="108">
        <v>0</v>
      </c>
      <c r="BK1013" s="108">
        <v>0</v>
      </c>
      <c r="BL1013" s="108">
        <v>0</v>
      </c>
      <c r="BM1013" s="108">
        <v>0</v>
      </c>
      <c r="BN1013" s="108">
        <v>0</v>
      </c>
      <c r="BO1013" s="108">
        <v>0</v>
      </c>
      <c r="BP1013" s="108">
        <v>0</v>
      </c>
      <c r="BQ1013" s="108"/>
      <c r="BR1013" s="108"/>
      <c r="BS1013" s="108"/>
      <c r="BT1013" s="108"/>
      <c r="BV1013" s="108"/>
      <c r="BW1013" s="108"/>
      <c r="BX1013" s="108"/>
      <c r="BY1013" s="108"/>
      <c r="BZ1013" s="108"/>
      <c r="CA1013" s="108"/>
      <c r="CB1013" s="108"/>
      <c r="CC1013" s="108"/>
      <c r="CD1013" s="108"/>
      <c r="CE1013" s="108"/>
      <c r="CF1013" s="108"/>
      <c r="CG1013" s="108"/>
    </row>
    <row r="1014" spans="1:85" hidden="1" outlineLevel="2" x14ac:dyDescent="0.25">
      <c r="A1014" s="106">
        <v>0</v>
      </c>
      <c r="B1014" s="106">
        <f t="shared" si="219"/>
        <v>10</v>
      </c>
      <c r="C1014" s="106" t="s">
        <v>1642</v>
      </c>
      <c r="D1014" s="106" t="s">
        <v>1643</v>
      </c>
      <c r="E1014" s="106"/>
      <c r="F1014" s="106"/>
      <c r="G1014" s="106"/>
      <c r="H1014" s="108"/>
      <c r="I1014" s="108">
        <f t="shared" si="217"/>
        <v>0</v>
      </c>
      <c r="J1014" s="108">
        <f t="shared" si="218"/>
        <v>0</v>
      </c>
      <c r="K1014" s="108"/>
      <c r="L1014" s="147"/>
      <c r="M1014" s="108">
        <v>0</v>
      </c>
      <c r="N1014" s="108">
        <v>0</v>
      </c>
      <c r="O1014" s="108">
        <v>0</v>
      </c>
      <c r="P1014" s="108">
        <v>0</v>
      </c>
      <c r="Q1014" s="108">
        <v>0</v>
      </c>
      <c r="R1014" s="108">
        <v>0</v>
      </c>
      <c r="S1014" s="108">
        <v>0</v>
      </c>
      <c r="T1014" s="108">
        <v>0</v>
      </c>
      <c r="U1014" s="108">
        <v>0</v>
      </c>
      <c r="V1014" s="108">
        <v>0</v>
      </c>
      <c r="W1014" s="108">
        <v>0</v>
      </c>
      <c r="X1014" s="108">
        <v>0</v>
      </c>
      <c r="Y1014" s="108">
        <v>0</v>
      </c>
      <c r="Z1014" s="108">
        <v>0</v>
      </c>
      <c r="AA1014" s="108">
        <v>0</v>
      </c>
      <c r="AB1014" s="108">
        <v>0</v>
      </c>
      <c r="AC1014" s="108">
        <v>0</v>
      </c>
      <c r="AD1014" s="108">
        <v>0</v>
      </c>
      <c r="AE1014" s="108">
        <v>0</v>
      </c>
      <c r="AF1014" s="108">
        <v>0</v>
      </c>
      <c r="AG1014" s="108">
        <v>0</v>
      </c>
      <c r="AH1014" s="108">
        <v>0</v>
      </c>
      <c r="AI1014" s="108">
        <v>0</v>
      </c>
      <c r="AJ1014" s="108">
        <v>0</v>
      </c>
      <c r="AK1014" s="108">
        <v>0</v>
      </c>
      <c r="AL1014" s="108">
        <v>0</v>
      </c>
      <c r="AM1014" s="108">
        <v>0</v>
      </c>
      <c r="AN1014" s="108">
        <v>0</v>
      </c>
      <c r="AO1014" s="108">
        <v>0</v>
      </c>
      <c r="AP1014" s="108">
        <v>0</v>
      </c>
      <c r="AQ1014" s="108">
        <v>0</v>
      </c>
      <c r="AR1014" s="108">
        <v>0</v>
      </c>
      <c r="AS1014" s="108">
        <v>0</v>
      </c>
      <c r="AT1014" s="108">
        <v>0</v>
      </c>
      <c r="AU1014" s="108">
        <v>0</v>
      </c>
      <c r="AV1014" s="108">
        <v>0</v>
      </c>
      <c r="AW1014" s="108">
        <v>0</v>
      </c>
      <c r="AX1014" s="108">
        <v>0</v>
      </c>
      <c r="AY1014" s="108">
        <v>0</v>
      </c>
      <c r="AZ1014" s="108">
        <v>0</v>
      </c>
      <c r="BA1014" s="108">
        <v>0</v>
      </c>
      <c r="BB1014" s="108">
        <v>0</v>
      </c>
      <c r="BC1014" s="108">
        <v>0</v>
      </c>
      <c r="BD1014" s="108">
        <v>0</v>
      </c>
      <c r="BE1014" s="108">
        <v>0</v>
      </c>
      <c r="BF1014" s="108">
        <v>0</v>
      </c>
      <c r="BG1014" s="108">
        <v>0</v>
      </c>
      <c r="BH1014" s="108">
        <v>0</v>
      </c>
      <c r="BI1014" s="108">
        <v>0</v>
      </c>
      <c r="BJ1014" s="108">
        <v>0</v>
      </c>
      <c r="BK1014" s="108">
        <v>0</v>
      </c>
      <c r="BL1014" s="108">
        <v>0</v>
      </c>
      <c r="BM1014" s="108">
        <v>0</v>
      </c>
      <c r="BN1014" s="108">
        <v>0</v>
      </c>
      <c r="BO1014" s="108">
        <v>0</v>
      </c>
      <c r="BP1014" s="108">
        <v>0</v>
      </c>
      <c r="BQ1014" s="108"/>
      <c r="BR1014" s="108"/>
      <c r="BS1014" s="108"/>
      <c r="BT1014" s="108"/>
      <c r="BV1014" s="108"/>
      <c r="BW1014" s="108"/>
      <c r="BX1014" s="108"/>
      <c r="BY1014" s="108"/>
      <c r="BZ1014" s="108"/>
      <c r="CA1014" s="108"/>
      <c r="CB1014" s="108"/>
      <c r="CC1014" s="108"/>
      <c r="CD1014" s="108"/>
      <c r="CE1014" s="108"/>
      <c r="CF1014" s="108"/>
      <c r="CG1014" s="108"/>
    </row>
    <row r="1015" spans="1:85" hidden="1" outlineLevel="2" x14ac:dyDescent="0.25">
      <c r="A1015" s="106">
        <v>0</v>
      </c>
      <c r="B1015" s="106">
        <f>LEN(C1015)</f>
        <v>10</v>
      </c>
      <c r="C1015" s="106" t="s">
        <v>2005</v>
      </c>
      <c r="D1015" s="106" t="s">
        <v>2006</v>
      </c>
      <c r="E1015" s="106"/>
      <c r="F1015" s="106"/>
      <c r="G1015" s="106"/>
      <c r="H1015" s="108"/>
      <c r="I1015" s="108">
        <f t="shared" si="217"/>
        <v>0</v>
      </c>
      <c r="J1015" s="108">
        <f t="shared" si="218"/>
        <v>0</v>
      </c>
      <c r="K1015" s="108"/>
      <c r="L1015" s="147"/>
      <c r="M1015" s="108"/>
      <c r="N1015" s="108"/>
      <c r="O1015" s="108"/>
      <c r="P1015" s="108"/>
      <c r="Q1015" s="108"/>
      <c r="R1015" s="108"/>
      <c r="S1015" s="108"/>
      <c r="T1015" s="108"/>
      <c r="U1015" s="108"/>
      <c r="V1015" s="108"/>
      <c r="W1015" s="108"/>
      <c r="X1015" s="108"/>
      <c r="Y1015" s="108"/>
      <c r="Z1015" s="108"/>
      <c r="AA1015" s="108"/>
      <c r="AB1015" s="108"/>
      <c r="AC1015" s="108"/>
      <c r="AD1015" s="108"/>
      <c r="AE1015" s="108"/>
      <c r="AF1015" s="108"/>
      <c r="AG1015" s="108"/>
      <c r="AH1015" s="108"/>
      <c r="AI1015" s="108"/>
      <c r="AJ1015" s="108"/>
      <c r="AK1015" s="108"/>
      <c r="AL1015" s="108"/>
      <c r="AM1015" s="108"/>
      <c r="AN1015" s="108"/>
      <c r="AO1015" s="108"/>
      <c r="AP1015" s="108"/>
      <c r="AQ1015" s="108"/>
      <c r="AR1015" s="108"/>
      <c r="AS1015" s="108"/>
      <c r="AT1015" s="108"/>
      <c r="AU1015" s="108"/>
      <c r="AV1015" s="108"/>
      <c r="AW1015" s="108"/>
      <c r="AX1015" s="108"/>
      <c r="AY1015" s="108"/>
      <c r="AZ1015" s="108"/>
      <c r="BA1015" s="108"/>
      <c r="BB1015" s="108"/>
      <c r="BC1015" s="108"/>
      <c r="BD1015" s="108"/>
      <c r="BE1015" s="108"/>
      <c r="BF1015" s="108"/>
      <c r="BG1015" s="108"/>
      <c r="BH1015" s="108"/>
      <c r="BI1015" s="108">
        <v>0</v>
      </c>
      <c r="BJ1015" s="108">
        <v>0</v>
      </c>
      <c r="BK1015" s="108">
        <v>0</v>
      </c>
      <c r="BL1015" s="108">
        <v>0</v>
      </c>
      <c r="BM1015" s="108">
        <v>0</v>
      </c>
      <c r="BN1015" s="108">
        <v>0</v>
      </c>
      <c r="BO1015" s="108">
        <v>0</v>
      </c>
      <c r="BP1015" s="108">
        <v>0</v>
      </c>
      <c r="BQ1015" s="108"/>
      <c r="BR1015" s="108"/>
      <c r="BS1015" s="108"/>
      <c r="BT1015" s="108"/>
      <c r="BV1015" s="108"/>
      <c r="BW1015" s="108"/>
      <c r="BX1015" s="108"/>
      <c r="BY1015" s="108"/>
      <c r="BZ1015" s="108"/>
      <c r="CA1015" s="108"/>
      <c r="CB1015" s="108"/>
      <c r="CC1015" s="108"/>
      <c r="CD1015" s="108"/>
      <c r="CE1015" s="108"/>
      <c r="CF1015" s="108"/>
      <c r="CG1015" s="108"/>
    </row>
    <row r="1016" spans="1:85" hidden="1" outlineLevel="2" x14ac:dyDescent="0.25">
      <c r="A1016" s="106">
        <v>0</v>
      </c>
      <c r="B1016" s="106">
        <f t="shared" si="219"/>
        <v>10</v>
      </c>
      <c r="C1016" s="106" t="s">
        <v>1644</v>
      </c>
      <c r="D1016" s="106" t="s">
        <v>1607</v>
      </c>
      <c r="E1016" s="106"/>
      <c r="F1016" s="106"/>
      <c r="G1016" s="106"/>
      <c r="H1016" s="108"/>
      <c r="I1016" s="108">
        <f t="shared" si="217"/>
        <v>0</v>
      </c>
      <c r="J1016" s="108">
        <f t="shared" si="218"/>
        <v>-38441811</v>
      </c>
      <c r="K1016" s="108"/>
      <c r="L1016" s="147"/>
      <c r="M1016" s="108">
        <v>0</v>
      </c>
      <c r="N1016" s="108">
        <v>0</v>
      </c>
      <c r="O1016" s="108">
        <v>0</v>
      </c>
      <c r="P1016" s="108">
        <v>0</v>
      </c>
      <c r="Q1016" s="108">
        <v>0</v>
      </c>
      <c r="R1016" s="108">
        <v>0</v>
      </c>
      <c r="S1016" s="108">
        <v>0</v>
      </c>
      <c r="T1016" s="108">
        <v>0</v>
      </c>
      <c r="U1016" s="108">
        <v>0</v>
      </c>
      <c r="V1016" s="108">
        <v>0</v>
      </c>
      <c r="W1016" s="108">
        <v>0</v>
      </c>
      <c r="X1016" s="108">
        <v>0</v>
      </c>
      <c r="Y1016" s="108">
        <v>0</v>
      </c>
      <c r="Z1016" s="108">
        <v>0</v>
      </c>
      <c r="AA1016" s="108">
        <v>0</v>
      </c>
      <c r="AB1016" s="108">
        <v>0</v>
      </c>
      <c r="AC1016" s="108">
        <v>0</v>
      </c>
      <c r="AD1016" s="108">
        <v>0</v>
      </c>
      <c r="AE1016" s="108">
        <v>0</v>
      </c>
      <c r="AF1016" s="108">
        <v>0</v>
      </c>
      <c r="AG1016" s="108">
        <v>0</v>
      </c>
      <c r="AH1016" s="108">
        <v>0</v>
      </c>
      <c r="AI1016" s="108">
        <v>0</v>
      </c>
      <c r="AJ1016" s="108">
        <v>0</v>
      </c>
      <c r="AK1016" s="108">
        <v>0</v>
      </c>
      <c r="AL1016" s="108">
        <v>0</v>
      </c>
      <c r="AM1016" s="108">
        <v>0</v>
      </c>
      <c r="AN1016" s="108">
        <v>0</v>
      </c>
      <c r="AO1016" s="108">
        <v>0</v>
      </c>
      <c r="AP1016" s="108">
        <v>0</v>
      </c>
      <c r="AQ1016" s="108">
        <v>0</v>
      </c>
      <c r="AR1016" s="108">
        <v>0</v>
      </c>
      <c r="AS1016" s="108">
        <v>0</v>
      </c>
      <c r="AT1016" s="108">
        <v>0</v>
      </c>
      <c r="AU1016" s="108">
        <v>0</v>
      </c>
      <c r="AV1016" s="108">
        <v>0</v>
      </c>
      <c r="AW1016" s="108">
        <v>0</v>
      </c>
      <c r="AX1016" s="108">
        <v>0</v>
      </c>
      <c r="AY1016" s="108">
        <v>0</v>
      </c>
      <c r="AZ1016" s="108">
        <v>0</v>
      </c>
      <c r="BA1016" s="108">
        <v>0</v>
      </c>
      <c r="BB1016" s="108">
        <v>0</v>
      </c>
      <c r="BC1016" s="108">
        <v>0</v>
      </c>
      <c r="BD1016" s="108">
        <v>0</v>
      </c>
      <c r="BE1016" s="108">
        <v>0</v>
      </c>
      <c r="BF1016" s="108">
        <v>0</v>
      </c>
      <c r="BG1016" s="108">
        <v>0</v>
      </c>
      <c r="BH1016" s="108">
        <v>0</v>
      </c>
      <c r="BI1016" s="108">
        <v>0</v>
      </c>
      <c r="BJ1016" s="108">
        <v>0</v>
      </c>
      <c r="BK1016" s="108">
        <v>0</v>
      </c>
      <c r="BL1016" s="108">
        <v>0</v>
      </c>
      <c r="BM1016" s="108">
        <v>0</v>
      </c>
      <c r="BN1016" s="108">
        <v>0</v>
      </c>
      <c r="BO1016" s="108">
        <v>0</v>
      </c>
      <c r="BP1016" s="108">
        <v>-38441811</v>
      </c>
      <c r="BQ1016" s="108"/>
      <c r="BR1016" s="108"/>
      <c r="BS1016" s="108"/>
      <c r="BT1016" s="108"/>
      <c r="BV1016" s="108"/>
      <c r="BW1016" s="108"/>
      <c r="BX1016" s="108"/>
      <c r="BY1016" s="108"/>
      <c r="BZ1016" s="108"/>
      <c r="CA1016" s="108"/>
      <c r="CB1016" s="108"/>
      <c r="CC1016" s="108"/>
      <c r="CD1016" s="108"/>
      <c r="CE1016" s="108"/>
      <c r="CF1016" s="108"/>
      <c r="CG1016" s="108"/>
    </row>
    <row r="1017" spans="1:85" hidden="1" outlineLevel="2" x14ac:dyDescent="0.25">
      <c r="A1017" s="106">
        <v>0</v>
      </c>
      <c r="B1017" s="106">
        <f t="shared" si="219"/>
        <v>10</v>
      </c>
      <c r="C1017" s="106" t="s">
        <v>1645</v>
      </c>
      <c r="D1017" s="106" t="s">
        <v>1615</v>
      </c>
      <c r="E1017" s="106"/>
      <c r="F1017" s="106"/>
      <c r="G1017" s="106"/>
      <c r="H1017" s="108"/>
      <c r="I1017" s="108">
        <f t="shared" si="217"/>
        <v>0</v>
      </c>
      <c r="J1017" s="108">
        <f t="shared" si="218"/>
        <v>0</v>
      </c>
      <c r="K1017" s="108"/>
      <c r="L1017" s="147"/>
      <c r="M1017" s="108">
        <v>0</v>
      </c>
      <c r="N1017" s="108">
        <v>0</v>
      </c>
      <c r="O1017" s="108">
        <v>0</v>
      </c>
      <c r="P1017" s="108">
        <v>0</v>
      </c>
      <c r="Q1017" s="108">
        <v>0</v>
      </c>
      <c r="R1017" s="108">
        <v>0</v>
      </c>
      <c r="S1017" s="108">
        <v>0</v>
      </c>
      <c r="T1017" s="108">
        <v>0</v>
      </c>
      <c r="U1017" s="108">
        <v>0</v>
      </c>
      <c r="V1017" s="108">
        <v>0</v>
      </c>
      <c r="W1017" s="108">
        <v>0</v>
      </c>
      <c r="X1017" s="108">
        <v>0</v>
      </c>
      <c r="Y1017" s="108">
        <v>0</v>
      </c>
      <c r="Z1017" s="108">
        <v>0</v>
      </c>
      <c r="AA1017" s="108">
        <v>0</v>
      </c>
      <c r="AB1017" s="108">
        <v>0</v>
      </c>
      <c r="AC1017" s="108">
        <v>0</v>
      </c>
      <c r="AD1017" s="108">
        <v>0</v>
      </c>
      <c r="AE1017" s="108">
        <v>0</v>
      </c>
      <c r="AF1017" s="108">
        <v>0</v>
      </c>
      <c r="AG1017" s="108">
        <v>0</v>
      </c>
      <c r="AH1017" s="108">
        <v>0</v>
      </c>
      <c r="AI1017" s="108">
        <v>0</v>
      </c>
      <c r="AJ1017" s="108">
        <v>0</v>
      </c>
      <c r="AK1017" s="108">
        <v>0</v>
      </c>
      <c r="AL1017" s="108">
        <v>0</v>
      </c>
      <c r="AM1017" s="108">
        <v>0</v>
      </c>
      <c r="AN1017" s="108">
        <v>0</v>
      </c>
      <c r="AO1017" s="108">
        <v>0</v>
      </c>
      <c r="AP1017" s="108">
        <v>0</v>
      </c>
      <c r="AQ1017" s="108">
        <v>0</v>
      </c>
      <c r="AR1017" s="108">
        <v>0</v>
      </c>
      <c r="AS1017" s="108">
        <v>0</v>
      </c>
      <c r="AT1017" s="108">
        <v>0</v>
      </c>
      <c r="AU1017" s="108">
        <v>0</v>
      </c>
      <c r="AV1017" s="108">
        <v>0</v>
      </c>
      <c r="AW1017" s="108">
        <v>0</v>
      </c>
      <c r="AX1017" s="108">
        <v>0</v>
      </c>
      <c r="AY1017" s="108">
        <v>0</v>
      </c>
      <c r="AZ1017" s="108">
        <v>0</v>
      </c>
      <c r="BA1017" s="108">
        <v>0</v>
      </c>
      <c r="BB1017" s="108">
        <v>0</v>
      </c>
      <c r="BC1017" s="108">
        <v>0</v>
      </c>
      <c r="BD1017" s="108">
        <v>0</v>
      </c>
      <c r="BE1017" s="108">
        <v>0</v>
      </c>
      <c r="BF1017" s="108">
        <v>0</v>
      </c>
      <c r="BG1017" s="108">
        <v>0</v>
      </c>
      <c r="BH1017" s="108">
        <v>0</v>
      </c>
      <c r="BI1017" s="108">
        <v>0</v>
      </c>
      <c r="BJ1017" s="108">
        <v>0</v>
      </c>
      <c r="BK1017" s="108">
        <v>0</v>
      </c>
      <c r="BL1017" s="108">
        <v>0</v>
      </c>
      <c r="BM1017" s="108">
        <v>0</v>
      </c>
      <c r="BN1017" s="108">
        <v>0</v>
      </c>
      <c r="BO1017" s="108">
        <v>0</v>
      </c>
      <c r="BP1017" s="108">
        <v>0</v>
      </c>
      <c r="BQ1017" s="108"/>
      <c r="BR1017" s="108"/>
      <c r="BS1017" s="108"/>
      <c r="BT1017" s="108"/>
      <c r="BV1017" s="108"/>
      <c r="BW1017" s="108"/>
      <c r="BX1017" s="108"/>
      <c r="BY1017" s="108"/>
      <c r="BZ1017" s="108"/>
      <c r="CA1017" s="108"/>
      <c r="CB1017" s="108"/>
      <c r="CC1017" s="108"/>
      <c r="CD1017" s="108"/>
      <c r="CE1017" s="108"/>
      <c r="CF1017" s="108"/>
      <c r="CG1017" s="108"/>
    </row>
    <row r="1018" spans="1:85" hidden="1" outlineLevel="2" x14ac:dyDescent="0.25">
      <c r="A1018" s="106">
        <v>0</v>
      </c>
      <c r="B1018" s="106">
        <f t="shared" si="219"/>
        <v>10</v>
      </c>
      <c r="C1018" s="106" t="s">
        <v>1646</v>
      </c>
      <c r="D1018" s="106" t="s">
        <v>1647</v>
      </c>
      <c r="E1018" s="106"/>
      <c r="F1018" s="106"/>
      <c r="G1018" s="106"/>
      <c r="H1018" s="108"/>
      <c r="I1018" s="108">
        <f t="shared" si="217"/>
        <v>0</v>
      </c>
      <c r="J1018" s="108">
        <f t="shared" si="218"/>
        <v>0</v>
      </c>
      <c r="K1018" s="108"/>
      <c r="L1018" s="147"/>
      <c r="M1018" s="108">
        <v>0</v>
      </c>
      <c r="N1018" s="108">
        <v>0</v>
      </c>
      <c r="O1018" s="108">
        <v>0</v>
      </c>
      <c r="P1018" s="108">
        <v>0</v>
      </c>
      <c r="Q1018" s="108">
        <v>0</v>
      </c>
      <c r="R1018" s="108">
        <v>0</v>
      </c>
      <c r="S1018" s="108">
        <v>0</v>
      </c>
      <c r="T1018" s="108">
        <v>0</v>
      </c>
      <c r="U1018" s="108">
        <v>0</v>
      </c>
      <c r="V1018" s="108">
        <v>0</v>
      </c>
      <c r="W1018" s="108">
        <v>0</v>
      </c>
      <c r="X1018" s="108">
        <v>0</v>
      </c>
      <c r="Y1018" s="108">
        <v>0</v>
      </c>
      <c r="Z1018" s="108">
        <v>0</v>
      </c>
      <c r="AA1018" s="108">
        <v>0</v>
      </c>
      <c r="AB1018" s="108">
        <v>0</v>
      </c>
      <c r="AC1018" s="108">
        <v>0</v>
      </c>
      <c r="AD1018" s="108">
        <v>0</v>
      </c>
      <c r="AE1018" s="108">
        <v>0</v>
      </c>
      <c r="AF1018" s="108">
        <v>0</v>
      </c>
      <c r="AG1018" s="108">
        <v>0</v>
      </c>
      <c r="AH1018" s="108">
        <v>0</v>
      </c>
      <c r="AI1018" s="108">
        <v>0</v>
      </c>
      <c r="AJ1018" s="108">
        <v>0</v>
      </c>
      <c r="AK1018" s="108">
        <v>0</v>
      </c>
      <c r="AL1018" s="108">
        <v>0</v>
      </c>
      <c r="AM1018" s="108">
        <v>0</v>
      </c>
      <c r="AN1018" s="108">
        <v>0</v>
      </c>
      <c r="AO1018" s="108">
        <v>0</v>
      </c>
      <c r="AP1018" s="108">
        <v>0</v>
      </c>
      <c r="AQ1018" s="108">
        <v>0</v>
      </c>
      <c r="AR1018" s="108">
        <v>0</v>
      </c>
      <c r="AS1018" s="108">
        <v>0</v>
      </c>
      <c r="AT1018" s="108">
        <v>0</v>
      </c>
      <c r="AU1018" s="108">
        <v>0</v>
      </c>
      <c r="AV1018" s="108">
        <v>0</v>
      </c>
      <c r="AW1018" s="108">
        <v>0</v>
      </c>
      <c r="AX1018" s="108">
        <v>0</v>
      </c>
      <c r="AY1018" s="108">
        <v>0</v>
      </c>
      <c r="AZ1018" s="108">
        <v>0</v>
      </c>
      <c r="BA1018" s="108">
        <v>0</v>
      </c>
      <c r="BB1018" s="108">
        <v>0</v>
      </c>
      <c r="BC1018" s="108">
        <v>0</v>
      </c>
      <c r="BD1018" s="108">
        <v>0</v>
      </c>
      <c r="BE1018" s="108">
        <v>0</v>
      </c>
      <c r="BF1018" s="108">
        <v>0</v>
      </c>
      <c r="BG1018" s="108">
        <v>0</v>
      </c>
      <c r="BH1018" s="108">
        <v>0</v>
      </c>
      <c r="BI1018" s="108">
        <v>0</v>
      </c>
      <c r="BJ1018" s="108">
        <v>0</v>
      </c>
      <c r="BK1018" s="108">
        <v>0</v>
      </c>
      <c r="BL1018" s="108">
        <v>0</v>
      </c>
      <c r="BM1018" s="108">
        <v>0</v>
      </c>
      <c r="BN1018" s="108">
        <v>0</v>
      </c>
      <c r="BO1018" s="108">
        <v>0</v>
      </c>
      <c r="BP1018" s="108">
        <v>0</v>
      </c>
      <c r="BQ1018" s="108"/>
      <c r="BR1018" s="108"/>
      <c r="BS1018" s="108"/>
      <c r="BT1018" s="108"/>
      <c r="BV1018" s="108"/>
      <c r="BW1018" s="108"/>
      <c r="BX1018" s="108"/>
      <c r="BY1018" s="108"/>
      <c r="BZ1018" s="108"/>
      <c r="CA1018" s="108"/>
      <c r="CB1018" s="108"/>
      <c r="CC1018" s="108"/>
      <c r="CD1018" s="108"/>
      <c r="CE1018" s="108"/>
      <c r="CF1018" s="108"/>
      <c r="CG1018" s="108"/>
    </row>
    <row r="1019" spans="1:85" hidden="1" outlineLevel="2" x14ac:dyDescent="0.25">
      <c r="A1019" s="106">
        <v>0</v>
      </c>
      <c r="B1019" s="106">
        <f>LEN(C1019)</f>
        <v>10</v>
      </c>
      <c r="C1019" s="106" t="s">
        <v>2090</v>
      </c>
      <c r="D1019" s="106" t="s">
        <v>2091</v>
      </c>
      <c r="E1019" s="106"/>
      <c r="F1019" s="106"/>
      <c r="G1019" s="106"/>
      <c r="H1019" s="108"/>
      <c r="I1019" s="108">
        <f t="shared" si="217"/>
        <v>0</v>
      </c>
      <c r="J1019" s="108">
        <f t="shared" si="218"/>
        <v>0</v>
      </c>
      <c r="K1019" s="108"/>
      <c r="L1019" s="147"/>
      <c r="M1019" s="108"/>
      <c r="N1019" s="108"/>
      <c r="O1019" s="108"/>
      <c r="P1019" s="108"/>
      <c r="Q1019" s="108"/>
      <c r="R1019" s="108"/>
      <c r="S1019" s="108"/>
      <c r="T1019" s="108"/>
      <c r="U1019" s="108"/>
      <c r="V1019" s="108"/>
      <c r="W1019" s="108"/>
      <c r="X1019" s="108"/>
      <c r="Y1019" s="108"/>
      <c r="Z1019" s="108"/>
      <c r="AA1019" s="108"/>
      <c r="AB1019" s="108"/>
      <c r="AC1019" s="108"/>
      <c r="AD1019" s="108"/>
      <c r="AE1019" s="108"/>
      <c r="AF1019" s="108"/>
      <c r="AG1019" s="108"/>
      <c r="AH1019" s="108"/>
      <c r="AI1019" s="108"/>
      <c r="AJ1019" s="108"/>
      <c r="AK1019" s="108"/>
      <c r="AL1019" s="108"/>
      <c r="AM1019" s="108"/>
      <c r="AN1019" s="108"/>
      <c r="AO1019" s="108"/>
      <c r="AP1019" s="108"/>
      <c r="AQ1019" s="108"/>
      <c r="AR1019" s="108"/>
      <c r="AS1019" s="108"/>
      <c r="AT1019" s="108"/>
      <c r="AU1019" s="108"/>
      <c r="AV1019" s="108"/>
      <c r="AW1019" s="108"/>
      <c r="AX1019" s="108"/>
      <c r="AY1019" s="108"/>
      <c r="AZ1019" s="108"/>
      <c r="BA1019" s="108"/>
      <c r="BB1019" s="108"/>
      <c r="BC1019" s="108"/>
      <c r="BD1019" s="108"/>
      <c r="BE1019" s="108"/>
      <c r="BF1019" s="108"/>
      <c r="BG1019" s="108"/>
      <c r="BH1019" s="108"/>
      <c r="BI1019" s="108">
        <v>0</v>
      </c>
      <c r="BJ1019" s="108">
        <v>0</v>
      </c>
      <c r="BK1019" s="108">
        <v>0</v>
      </c>
      <c r="BL1019" s="108">
        <v>0</v>
      </c>
      <c r="BM1019" s="108">
        <v>0</v>
      </c>
      <c r="BN1019" s="108">
        <v>0</v>
      </c>
      <c r="BO1019" s="108">
        <v>0</v>
      </c>
      <c r="BP1019" s="108">
        <v>0</v>
      </c>
      <c r="BQ1019" s="108"/>
      <c r="BR1019" s="108"/>
      <c r="BS1019" s="108"/>
      <c r="BT1019" s="108"/>
      <c r="BV1019" s="108"/>
      <c r="BW1019" s="108"/>
      <c r="BX1019" s="108"/>
      <c r="BY1019" s="108"/>
      <c r="BZ1019" s="108"/>
      <c r="CA1019" s="108"/>
      <c r="CB1019" s="108"/>
      <c r="CC1019" s="108"/>
      <c r="CD1019" s="108"/>
      <c r="CE1019" s="108"/>
      <c r="CF1019" s="108"/>
      <c r="CG1019" s="108"/>
    </row>
    <row r="1020" spans="1:85" hidden="1" outlineLevel="1" x14ac:dyDescent="0.25">
      <c r="A1020" s="101">
        <v>0</v>
      </c>
      <c r="B1020" s="101">
        <f t="shared" si="219"/>
        <v>2</v>
      </c>
      <c r="C1020" s="101" t="s">
        <v>1648</v>
      </c>
      <c r="D1020" s="101" t="s">
        <v>1649</v>
      </c>
      <c r="E1020" s="101"/>
      <c r="F1020" s="101"/>
      <c r="G1020" s="101"/>
      <c r="H1020" s="102"/>
      <c r="I1020" s="102">
        <f t="shared" si="217"/>
        <v>1</v>
      </c>
      <c r="J1020" s="102">
        <f t="shared" si="218"/>
        <v>1221687</v>
      </c>
      <c r="K1020" s="102"/>
      <c r="L1020" s="147"/>
      <c r="M1020" s="102">
        <v>10276651</v>
      </c>
      <c r="N1020" s="102">
        <v>194192203</v>
      </c>
      <c r="O1020" s="102">
        <v>39643488</v>
      </c>
      <c r="P1020" s="102">
        <v>12760215</v>
      </c>
      <c r="Q1020" s="102">
        <v>358691346</v>
      </c>
      <c r="R1020" s="102">
        <v>57109131</v>
      </c>
      <c r="S1020" s="102">
        <v>321329486</v>
      </c>
      <c r="T1020" s="102">
        <v>293612819</v>
      </c>
      <c r="U1020" s="102">
        <v>337826867</v>
      </c>
      <c r="V1020" s="102">
        <v>124405653</v>
      </c>
      <c r="W1020" s="102">
        <v>366309261</v>
      </c>
      <c r="X1020" s="102">
        <v>572986684</v>
      </c>
      <c r="Y1020" s="102">
        <v>0</v>
      </c>
      <c r="Z1020" s="102">
        <v>0</v>
      </c>
      <c r="AA1020" s="102">
        <v>0</v>
      </c>
      <c r="AB1020" s="102">
        <v>0</v>
      </c>
      <c r="AC1020" s="102">
        <v>0</v>
      </c>
      <c r="AD1020" s="102">
        <v>0</v>
      </c>
      <c r="AE1020" s="102">
        <v>0</v>
      </c>
      <c r="AF1020" s="102">
        <v>0</v>
      </c>
      <c r="AG1020" s="102">
        <v>0</v>
      </c>
      <c r="AH1020" s="102">
        <v>0</v>
      </c>
      <c r="AI1020" s="102">
        <v>0</v>
      </c>
      <c r="AJ1020" s="102">
        <v>0</v>
      </c>
      <c r="AK1020" s="102">
        <v>0</v>
      </c>
      <c r="AL1020" s="102">
        <v>0</v>
      </c>
      <c r="AM1020" s="102">
        <v>0</v>
      </c>
      <c r="AN1020" s="102">
        <v>0</v>
      </c>
      <c r="AO1020" s="102">
        <v>0</v>
      </c>
      <c r="AP1020" s="102">
        <v>0</v>
      </c>
      <c r="AQ1020" s="102">
        <v>0</v>
      </c>
      <c r="AR1020" s="102">
        <v>0</v>
      </c>
      <c r="AS1020" s="102">
        <v>0</v>
      </c>
      <c r="AT1020" s="102">
        <v>0</v>
      </c>
      <c r="AU1020" s="102">
        <v>0</v>
      </c>
      <c r="AV1020" s="102">
        <v>0</v>
      </c>
      <c r="AW1020" s="102">
        <v>0</v>
      </c>
      <c r="AX1020" s="102">
        <v>0</v>
      </c>
      <c r="AY1020" s="102">
        <v>0</v>
      </c>
      <c r="AZ1020" s="102">
        <v>1</v>
      </c>
      <c r="BA1020" s="102">
        <v>0</v>
      </c>
      <c r="BB1020" s="102">
        <v>0</v>
      </c>
      <c r="BC1020" s="102">
        <v>0</v>
      </c>
      <c r="BD1020" s="102">
        <v>0</v>
      </c>
      <c r="BE1020" s="102">
        <v>0</v>
      </c>
      <c r="BF1020" s="102">
        <v>0</v>
      </c>
      <c r="BG1020" s="102">
        <v>0</v>
      </c>
      <c r="BH1020" s="102">
        <v>0</v>
      </c>
      <c r="BI1020" s="102">
        <v>0</v>
      </c>
      <c r="BJ1020" s="102">
        <v>0</v>
      </c>
      <c r="BK1020" s="102">
        <v>0</v>
      </c>
      <c r="BL1020" s="102">
        <v>0</v>
      </c>
      <c r="BM1020" s="102">
        <v>0</v>
      </c>
      <c r="BN1020" s="102">
        <v>998480</v>
      </c>
      <c r="BO1020" s="102">
        <v>0</v>
      </c>
      <c r="BP1020" s="102">
        <v>223207</v>
      </c>
      <c r="BQ1020" s="102"/>
      <c r="BR1020" s="102"/>
      <c r="BS1020" s="102"/>
      <c r="BT1020" s="102"/>
      <c r="BV1020" s="143"/>
      <c r="BW1020" s="143"/>
      <c r="BX1020" s="143"/>
      <c r="BY1020" s="143"/>
      <c r="BZ1020" s="143"/>
      <c r="CA1020" s="143"/>
      <c r="CB1020" s="143"/>
      <c r="CC1020" s="143"/>
      <c r="CD1020" s="143"/>
      <c r="CE1020" s="143"/>
      <c r="CF1020" s="143"/>
      <c r="CG1020" s="143"/>
    </row>
    <row r="1021" spans="1:85" hidden="1" outlineLevel="1" collapsed="1" x14ac:dyDescent="0.25">
      <c r="A1021" s="103">
        <v>0</v>
      </c>
      <c r="B1021" s="103">
        <f t="shared" si="219"/>
        <v>4</v>
      </c>
      <c r="C1021" s="103" t="s">
        <v>1650</v>
      </c>
      <c r="D1021" s="103" t="s">
        <v>1563</v>
      </c>
      <c r="E1021" s="103"/>
      <c r="F1021" s="103"/>
      <c r="G1021" s="103"/>
      <c r="H1021" s="104"/>
      <c r="I1021" s="104">
        <f t="shared" si="217"/>
        <v>1</v>
      </c>
      <c r="J1021" s="104">
        <f t="shared" si="218"/>
        <v>70053</v>
      </c>
      <c r="K1021" s="104"/>
      <c r="L1021" s="147"/>
      <c r="M1021" s="104">
        <v>10276651</v>
      </c>
      <c r="N1021" s="104">
        <v>194192203</v>
      </c>
      <c r="O1021" s="104">
        <v>39643488</v>
      </c>
      <c r="P1021" s="104">
        <v>12760215</v>
      </c>
      <c r="Q1021" s="104">
        <v>358691346</v>
      </c>
      <c r="R1021" s="104">
        <v>57109131</v>
      </c>
      <c r="S1021" s="104">
        <v>321329486</v>
      </c>
      <c r="T1021" s="104">
        <v>293612819</v>
      </c>
      <c r="U1021" s="104">
        <v>337826867</v>
      </c>
      <c r="V1021" s="104">
        <v>124405653</v>
      </c>
      <c r="W1021" s="104">
        <v>366309261</v>
      </c>
      <c r="X1021" s="104">
        <v>572986684</v>
      </c>
      <c r="Y1021" s="104">
        <v>0</v>
      </c>
      <c r="Z1021" s="104">
        <v>0</v>
      </c>
      <c r="AA1021" s="104">
        <v>0</v>
      </c>
      <c r="AB1021" s="104">
        <v>0</v>
      </c>
      <c r="AC1021" s="104">
        <v>0</v>
      </c>
      <c r="AD1021" s="104">
        <v>0</v>
      </c>
      <c r="AE1021" s="104">
        <v>0</v>
      </c>
      <c r="AF1021" s="104">
        <v>0</v>
      </c>
      <c r="AG1021" s="104">
        <v>0</v>
      </c>
      <c r="AH1021" s="104">
        <v>0</v>
      </c>
      <c r="AI1021" s="104">
        <v>0</v>
      </c>
      <c r="AJ1021" s="104">
        <v>0</v>
      </c>
      <c r="AK1021" s="104">
        <v>0</v>
      </c>
      <c r="AL1021" s="104">
        <v>0</v>
      </c>
      <c r="AM1021" s="104">
        <v>0</v>
      </c>
      <c r="AN1021" s="104">
        <v>0</v>
      </c>
      <c r="AO1021" s="104">
        <v>0</v>
      </c>
      <c r="AP1021" s="104">
        <v>0</v>
      </c>
      <c r="AQ1021" s="104">
        <v>0</v>
      </c>
      <c r="AR1021" s="104">
        <v>0</v>
      </c>
      <c r="AS1021" s="104">
        <v>0</v>
      </c>
      <c r="AT1021" s="104">
        <v>0</v>
      </c>
      <c r="AU1021" s="104">
        <v>0</v>
      </c>
      <c r="AV1021" s="104">
        <v>0</v>
      </c>
      <c r="AW1021" s="104">
        <v>0</v>
      </c>
      <c r="AX1021" s="104">
        <v>0</v>
      </c>
      <c r="AY1021" s="104">
        <v>0</v>
      </c>
      <c r="AZ1021" s="104">
        <v>1</v>
      </c>
      <c r="BA1021" s="104">
        <v>0</v>
      </c>
      <c r="BB1021" s="104">
        <v>0</v>
      </c>
      <c r="BC1021" s="104">
        <v>0</v>
      </c>
      <c r="BD1021" s="104">
        <v>0</v>
      </c>
      <c r="BE1021" s="104">
        <v>0</v>
      </c>
      <c r="BF1021" s="104">
        <v>0</v>
      </c>
      <c r="BG1021" s="104">
        <v>0</v>
      </c>
      <c r="BH1021" s="104">
        <v>0</v>
      </c>
      <c r="BI1021" s="104">
        <v>0</v>
      </c>
      <c r="BJ1021" s="104">
        <v>0</v>
      </c>
      <c r="BK1021" s="104">
        <v>0</v>
      </c>
      <c r="BL1021" s="104">
        <v>0</v>
      </c>
      <c r="BM1021" s="104">
        <v>0</v>
      </c>
      <c r="BN1021" s="104">
        <v>0</v>
      </c>
      <c r="BO1021" s="104">
        <v>0</v>
      </c>
      <c r="BP1021" s="104">
        <v>70053</v>
      </c>
      <c r="BQ1021" s="104"/>
      <c r="BR1021" s="104"/>
      <c r="BS1021" s="104"/>
      <c r="BT1021" s="104"/>
      <c r="BV1021" s="144"/>
      <c r="BW1021" s="144"/>
      <c r="BX1021" s="144"/>
      <c r="BY1021" s="144"/>
      <c r="BZ1021" s="144"/>
      <c r="CA1021" s="144"/>
      <c r="CB1021" s="144"/>
      <c r="CC1021" s="144"/>
      <c r="CD1021" s="144"/>
      <c r="CE1021" s="144"/>
      <c r="CF1021" s="144"/>
      <c r="CG1021" s="144"/>
    </row>
    <row r="1022" spans="1:85" hidden="1" outlineLevel="2" x14ac:dyDescent="0.25">
      <c r="A1022" s="106">
        <v>0</v>
      </c>
      <c r="B1022" s="106">
        <f t="shared" si="219"/>
        <v>10</v>
      </c>
      <c r="C1022" s="106" t="s">
        <v>1651</v>
      </c>
      <c r="D1022" s="106" t="s">
        <v>11</v>
      </c>
      <c r="E1022" s="106"/>
      <c r="F1022" s="106"/>
      <c r="G1022" s="106"/>
      <c r="H1022" s="108"/>
      <c r="I1022" s="108">
        <f t="shared" si="217"/>
        <v>0</v>
      </c>
      <c r="J1022" s="108">
        <f t="shared" si="218"/>
        <v>0</v>
      </c>
      <c r="K1022" s="108"/>
      <c r="L1022" s="147"/>
      <c r="M1022" s="108">
        <v>0</v>
      </c>
      <c r="N1022" s="108">
        <v>0</v>
      </c>
      <c r="O1022" s="108">
        <v>0</v>
      </c>
      <c r="P1022" s="108">
        <v>0</v>
      </c>
      <c r="Q1022" s="108">
        <v>0</v>
      </c>
      <c r="R1022" s="108">
        <v>0</v>
      </c>
      <c r="S1022" s="108">
        <v>0</v>
      </c>
      <c r="T1022" s="108">
        <v>0</v>
      </c>
      <c r="U1022" s="108">
        <v>0</v>
      </c>
      <c r="V1022" s="108">
        <v>0</v>
      </c>
      <c r="W1022" s="108">
        <v>0</v>
      </c>
      <c r="X1022" s="108">
        <v>0</v>
      </c>
      <c r="Y1022" s="108">
        <v>0</v>
      </c>
      <c r="Z1022" s="108">
        <v>0</v>
      </c>
      <c r="AA1022" s="108">
        <v>0</v>
      </c>
      <c r="AB1022" s="108">
        <v>0</v>
      </c>
      <c r="AC1022" s="108">
        <v>0</v>
      </c>
      <c r="AD1022" s="108">
        <v>0</v>
      </c>
      <c r="AE1022" s="108">
        <v>0</v>
      </c>
      <c r="AF1022" s="108">
        <v>0</v>
      </c>
      <c r="AG1022" s="108">
        <v>0</v>
      </c>
      <c r="AH1022" s="108">
        <v>0</v>
      </c>
      <c r="AI1022" s="108">
        <v>0</v>
      </c>
      <c r="AJ1022" s="108">
        <v>0</v>
      </c>
      <c r="AK1022" s="108">
        <v>0</v>
      </c>
      <c r="AL1022" s="108">
        <v>0</v>
      </c>
      <c r="AM1022" s="108">
        <v>0</v>
      </c>
      <c r="AN1022" s="108">
        <v>0</v>
      </c>
      <c r="AO1022" s="108">
        <v>0</v>
      </c>
      <c r="AP1022" s="108">
        <v>0</v>
      </c>
      <c r="AQ1022" s="108">
        <v>0</v>
      </c>
      <c r="AR1022" s="108">
        <v>0</v>
      </c>
      <c r="AS1022" s="108">
        <v>0</v>
      </c>
      <c r="AT1022" s="108">
        <v>0</v>
      </c>
      <c r="AU1022" s="108">
        <v>0</v>
      </c>
      <c r="AV1022" s="108">
        <v>0</v>
      </c>
      <c r="AW1022" s="108">
        <v>0</v>
      </c>
      <c r="AX1022" s="108">
        <v>0</v>
      </c>
      <c r="AY1022" s="108">
        <v>0</v>
      </c>
      <c r="AZ1022" s="108">
        <v>0</v>
      </c>
      <c r="BA1022" s="108">
        <v>0</v>
      </c>
      <c r="BB1022" s="108">
        <v>0</v>
      </c>
      <c r="BC1022" s="108">
        <v>0</v>
      </c>
      <c r="BD1022" s="108">
        <v>0</v>
      </c>
      <c r="BE1022" s="108">
        <v>0</v>
      </c>
      <c r="BF1022" s="108">
        <v>0</v>
      </c>
      <c r="BG1022" s="108">
        <v>0</v>
      </c>
      <c r="BH1022" s="108">
        <v>0</v>
      </c>
      <c r="BI1022" s="108">
        <v>0</v>
      </c>
      <c r="BJ1022" s="108">
        <v>0</v>
      </c>
      <c r="BK1022" s="108">
        <v>0</v>
      </c>
      <c r="BL1022" s="108">
        <v>0</v>
      </c>
      <c r="BM1022" s="108">
        <v>0</v>
      </c>
      <c r="BN1022" s="108">
        <v>0</v>
      </c>
      <c r="BO1022" s="108">
        <v>0</v>
      </c>
      <c r="BP1022" s="108">
        <v>0</v>
      </c>
      <c r="BQ1022" s="108"/>
      <c r="BR1022" s="108"/>
      <c r="BS1022" s="108"/>
      <c r="BT1022" s="108"/>
      <c r="BV1022" s="108"/>
      <c r="BW1022" s="108"/>
      <c r="BX1022" s="108"/>
      <c r="BY1022" s="108"/>
      <c r="BZ1022" s="108"/>
      <c r="CA1022" s="108"/>
      <c r="CB1022" s="108"/>
      <c r="CC1022" s="108"/>
      <c r="CD1022" s="108"/>
      <c r="CE1022" s="108"/>
      <c r="CF1022" s="108"/>
      <c r="CG1022" s="108"/>
    </row>
    <row r="1023" spans="1:85" hidden="1" outlineLevel="2" x14ac:dyDescent="0.25">
      <c r="A1023" s="106">
        <v>0</v>
      </c>
      <c r="B1023" s="106">
        <f t="shared" si="219"/>
        <v>10</v>
      </c>
      <c r="C1023" s="106" t="s">
        <v>1652</v>
      </c>
      <c r="D1023" s="106" t="s">
        <v>1653</v>
      </c>
      <c r="E1023" s="106"/>
      <c r="F1023" s="106"/>
      <c r="G1023" s="106"/>
      <c r="H1023" s="108"/>
      <c r="I1023" s="108">
        <f t="shared" si="217"/>
        <v>0</v>
      </c>
      <c r="J1023" s="108">
        <f t="shared" si="218"/>
        <v>0</v>
      </c>
      <c r="K1023" s="108"/>
      <c r="L1023" s="147"/>
      <c r="M1023" s="108">
        <v>7587006</v>
      </c>
      <c r="N1023" s="108">
        <v>194008471</v>
      </c>
      <c r="O1023" s="108">
        <v>-31977884</v>
      </c>
      <c r="P1023" s="108">
        <v>-157306218</v>
      </c>
      <c r="Q1023" s="108">
        <v>349962600</v>
      </c>
      <c r="R1023" s="108">
        <v>-225484836</v>
      </c>
      <c r="S1023" s="108">
        <v>62898326</v>
      </c>
      <c r="T1023" s="108">
        <v>-176503742</v>
      </c>
      <c r="U1023" s="108">
        <v>383126411</v>
      </c>
      <c r="V1023" s="108">
        <v>-585581841</v>
      </c>
      <c r="W1023" s="108">
        <v>182089876</v>
      </c>
      <c r="X1023" s="108">
        <v>633622</v>
      </c>
      <c r="Y1023" s="108">
        <v>0</v>
      </c>
      <c r="Z1023" s="108">
        <v>0</v>
      </c>
      <c r="AA1023" s="108">
        <v>0</v>
      </c>
      <c r="AB1023" s="108">
        <v>0</v>
      </c>
      <c r="AC1023" s="108">
        <v>0</v>
      </c>
      <c r="AD1023" s="108">
        <v>0</v>
      </c>
      <c r="AE1023" s="108">
        <v>0</v>
      </c>
      <c r="AF1023" s="108">
        <v>0</v>
      </c>
      <c r="AG1023" s="108">
        <v>0</v>
      </c>
      <c r="AH1023" s="108">
        <v>0</v>
      </c>
      <c r="AI1023" s="108">
        <v>0</v>
      </c>
      <c r="AJ1023" s="108">
        <v>0</v>
      </c>
      <c r="AK1023" s="108">
        <v>0</v>
      </c>
      <c r="AL1023" s="108">
        <v>0</v>
      </c>
      <c r="AM1023" s="108">
        <v>0</v>
      </c>
      <c r="AN1023" s="108">
        <v>0</v>
      </c>
      <c r="AO1023" s="108">
        <v>0</v>
      </c>
      <c r="AP1023" s="108">
        <v>0</v>
      </c>
      <c r="AQ1023" s="108">
        <v>0</v>
      </c>
      <c r="AR1023" s="108">
        <v>0</v>
      </c>
      <c r="AS1023" s="108">
        <v>0</v>
      </c>
      <c r="AT1023" s="108">
        <v>0</v>
      </c>
      <c r="AU1023" s="108">
        <v>0</v>
      </c>
      <c r="AV1023" s="108">
        <v>0</v>
      </c>
      <c r="AW1023" s="108">
        <v>0</v>
      </c>
      <c r="AX1023" s="108">
        <v>0</v>
      </c>
      <c r="AY1023" s="108">
        <v>0</v>
      </c>
      <c r="AZ1023" s="108">
        <v>0</v>
      </c>
      <c r="BA1023" s="108">
        <v>0</v>
      </c>
      <c r="BB1023" s="108">
        <v>0</v>
      </c>
      <c r="BC1023" s="108">
        <v>0</v>
      </c>
      <c r="BD1023" s="108">
        <v>0</v>
      </c>
      <c r="BE1023" s="108">
        <v>0</v>
      </c>
      <c r="BF1023" s="108">
        <v>0</v>
      </c>
      <c r="BG1023" s="108">
        <v>0</v>
      </c>
      <c r="BH1023" s="108">
        <v>0</v>
      </c>
      <c r="BI1023" s="108">
        <v>0</v>
      </c>
      <c r="BJ1023" s="108">
        <v>0</v>
      </c>
      <c r="BK1023" s="108">
        <v>0</v>
      </c>
      <c r="BL1023" s="108">
        <v>0</v>
      </c>
      <c r="BM1023" s="108">
        <v>0</v>
      </c>
      <c r="BN1023" s="108">
        <v>0</v>
      </c>
      <c r="BO1023" s="108">
        <v>0</v>
      </c>
      <c r="BP1023" s="108">
        <v>0</v>
      </c>
      <c r="BQ1023" s="108"/>
      <c r="BR1023" s="108"/>
      <c r="BS1023" s="108"/>
      <c r="BT1023" s="108"/>
      <c r="BV1023" s="108"/>
      <c r="BW1023" s="108"/>
      <c r="BX1023" s="108"/>
      <c r="BY1023" s="108"/>
      <c r="BZ1023" s="108"/>
      <c r="CA1023" s="108"/>
      <c r="CB1023" s="108"/>
      <c r="CC1023" s="108"/>
      <c r="CD1023" s="108"/>
      <c r="CE1023" s="108"/>
      <c r="CF1023" s="108"/>
      <c r="CG1023" s="108"/>
    </row>
    <row r="1024" spans="1:85" hidden="1" outlineLevel="2" x14ac:dyDescent="0.25">
      <c r="A1024" s="106">
        <v>0</v>
      </c>
      <c r="B1024" s="106">
        <f t="shared" si="219"/>
        <v>10</v>
      </c>
      <c r="C1024" s="106" t="s">
        <v>1654</v>
      </c>
      <c r="D1024" s="106" t="s">
        <v>1655</v>
      </c>
      <c r="E1024" s="106"/>
      <c r="F1024" s="106"/>
      <c r="G1024" s="106"/>
      <c r="H1024" s="108"/>
      <c r="I1024" s="108">
        <f t="shared" si="217"/>
        <v>0</v>
      </c>
      <c r="J1024" s="108">
        <f t="shared" si="218"/>
        <v>0</v>
      </c>
      <c r="K1024" s="108"/>
      <c r="L1024" s="147"/>
      <c r="M1024" s="108">
        <v>0</v>
      </c>
      <c r="N1024" s="108">
        <v>0</v>
      </c>
      <c r="O1024" s="108">
        <v>0</v>
      </c>
      <c r="P1024" s="108">
        <v>0</v>
      </c>
      <c r="Q1024" s="108">
        <v>0</v>
      </c>
      <c r="R1024" s="108">
        <v>0</v>
      </c>
      <c r="S1024" s="108">
        <v>0</v>
      </c>
      <c r="T1024" s="108">
        <v>0</v>
      </c>
      <c r="U1024" s="108">
        <v>0</v>
      </c>
      <c r="V1024" s="108">
        <v>0</v>
      </c>
      <c r="W1024" s="108">
        <v>0</v>
      </c>
      <c r="X1024" s="108">
        <v>0</v>
      </c>
      <c r="Y1024" s="108">
        <v>0</v>
      </c>
      <c r="Z1024" s="108">
        <v>0</v>
      </c>
      <c r="AA1024" s="108">
        <v>0</v>
      </c>
      <c r="AB1024" s="108">
        <v>0</v>
      </c>
      <c r="AC1024" s="108">
        <v>0</v>
      </c>
      <c r="AD1024" s="108">
        <v>0</v>
      </c>
      <c r="AE1024" s="108">
        <v>0</v>
      </c>
      <c r="AF1024" s="108">
        <v>0</v>
      </c>
      <c r="AG1024" s="108">
        <v>0</v>
      </c>
      <c r="AH1024" s="108">
        <v>0</v>
      </c>
      <c r="AI1024" s="108">
        <v>0</v>
      </c>
      <c r="AJ1024" s="108">
        <v>0</v>
      </c>
      <c r="AK1024" s="108">
        <v>0</v>
      </c>
      <c r="AL1024" s="108">
        <v>0</v>
      </c>
      <c r="AM1024" s="108">
        <v>0</v>
      </c>
      <c r="AN1024" s="108">
        <v>0</v>
      </c>
      <c r="AO1024" s="108">
        <v>0</v>
      </c>
      <c r="AP1024" s="108">
        <v>0</v>
      </c>
      <c r="AQ1024" s="108">
        <v>0</v>
      </c>
      <c r="AR1024" s="108">
        <v>0</v>
      </c>
      <c r="AS1024" s="108">
        <v>0</v>
      </c>
      <c r="AT1024" s="108">
        <v>0</v>
      </c>
      <c r="AU1024" s="108">
        <v>0</v>
      </c>
      <c r="AV1024" s="108">
        <v>0</v>
      </c>
      <c r="AW1024" s="108">
        <v>0</v>
      </c>
      <c r="AX1024" s="108">
        <v>0</v>
      </c>
      <c r="AY1024" s="108">
        <v>0</v>
      </c>
      <c r="AZ1024" s="108">
        <v>0</v>
      </c>
      <c r="BA1024" s="108">
        <v>0</v>
      </c>
      <c r="BB1024" s="108">
        <v>0</v>
      </c>
      <c r="BC1024" s="108">
        <v>0</v>
      </c>
      <c r="BD1024" s="108">
        <v>0</v>
      </c>
      <c r="BE1024" s="108">
        <v>0</v>
      </c>
      <c r="BF1024" s="108">
        <v>0</v>
      </c>
      <c r="BG1024" s="108">
        <v>0</v>
      </c>
      <c r="BH1024" s="108">
        <v>0</v>
      </c>
      <c r="BI1024" s="108">
        <v>0</v>
      </c>
      <c r="BJ1024" s="108">
        <v>0</v>
      </c>
      <c r="BK1024" s="108">
        <v>0</v>
      </c>
      <c r="BL1024" s="108">
        <v>0</v>
      </c>
      <c r="BM1024" s="108">
        <v>0</v>
      </c>
      <c r="BN1024" s="108">
        <v>0</v>
      </c>
      <c r="BO1024" s="108">
        <v>0</v>
      </c>
      <c r="BP1024" s="108">
        <v>0</v>
      </c>
      <c r="BQ1024" s="108"/>
      <c r="BR1024" s="108"/>
      <c r="BS1024" s="108"/>
      <c r="BT1024" s="108"/>
      <c r="BV1024" s="108"/>
      <c r="BW1024" s="108"/>
      <c r="BX1024" s="108"/>
      <c r="BY1024" s="108"/>
      <c r="BZ1024" s="108"/>
      <c r="CA1024" s="108"/>
      <c r="CB1024" s="108"/>
      <c r="CC1024" s="108"/>
      <c r="CD1024" s="108"/>
      <c r="CE1024" s="108"/>
      <c r="CF1024" s="108"/>
      <c r="CG1024" s="108"/>
    </row>
    <row r="1025" spans="1:85" hidden="1" outlineLevel="2" x14ac:dyDescent="0.25">
      <c r="A1025" s="106">
        <v>0</v>
      </c>
      <c r="B1025" s="106">
        <f t="shared" si="219"/>
        <v>10</v>
      </c>
      <c r="C1025" s="106" t="s">
        <v>1656</v>
      </c>
      <c r="D1025" s="106" t="s">
        <v>216</v>
      </c>
      <c r="E1025" s="106"/>
      <c r="F1025" s="106"/>
      <c r="G1025" s="106"/>
      <c r="H1025" s="108"/>
      <c r="I1025" s="108">
        <f t="shared" si="217"/>
        <v>0</v>
      </c>
      <c r="J1025" s="108">
        <f t="shared" si="218"/>
        <v>0</v>
      </c>
      <c r="K1025" s="108"/>
      <c r="L1025" s="147"/>
      <c r="M1025" s="108">
        <v>0</v>
      </c>
      <c r="N1025" s="108">
        <v>0</v>
      </c>
      <c r="O1025" s="108">
        <v>-34848379</v>
      </c>
      <c r="P1025" s="108">
        <v>0</v>
      </c>
      <c r="Q1025" s="108">
        <v>0</v>
      </c>
      <c r="R1025" s="108">
        <v>129217670</v>
      </c>
      <c r="S1025" s="108">
        <v>-45047906</v>
      </c>
      <c r="T1025" s="108">
        <v>-37565000</v>
      </c>
      <c r="U1025" s="108">
        <v>-46604764</v>
      </c>
      <c r="V1025" s="108">
        <v>44689884</v>
      </c>
      <c r="W1025" s="108">
        <v>-18446703</v>
      </c>
      <c r="X1025" s="108">
        <v>15474561</v>
      </c>
      <c r="Y1025" s="108">
        <v>0</v>
      </c>
      <c r="Z1025" s="108">
        <v>0</v>
      </c>
      <c r="AA1025" s="108">
        <v>0</v>
      </c>
      <c r="AB1025" s="108">
        <v>0</v>
      </c>
      <c r="AC1025" s="108">
        <v>0</v>
      </c>
      <c r="AD1025" s="108">
        <v>0</v>
      </c>
      <c r="AE1025" s="108">
        <v>0</v>
      </c>
      <c r="AF1025" s="108">
        <v>0</v>
      </c>
      <c r="AG1025" s="108">
        <v>0</v>
      </c>
      <c r="AH1025" s="108">
        <v>0</v>
      </c>
      <c r="AI1025" s="108">
        <v>0</v>
      </c>
      <c r="AJ1025" s="108">
        <v>0</v>
      </c>
      <c r="AK1025" s="108">
        <v>0</v>
      </c>
      <c r="AL1025" s="108">
        <v>0</v>
      </c>
      <c r="AM1025" s="108">
        <v>0</v>
      </c>
      <c r="AN1025" s="108">
        <v>0</v>
      </c>
      <c r="AO1025" s="108">
        <v>0</v>
      </c>
      <c r="AP1025" s="108">
        <v>0</v>
      </c>
      <c r="AQ1025" s="108">
        <v>0</v>
      </c>
      <c r="AR1025" s="108">
        <v>0</v>
      </c>
      <c r="AS1025" s="108">
        <v>0</v>
      </c>
      <c r="AT1025" s="108">
        <v>0</v>
      </c>
      <c r="AU1025" s="108">
        <v>0</v>
      </c>
      <c r="AV1025" s="108">
        <v>0</v>
      </c>
      <c r="AW1025" s="108">
        <v>0</v>
      </c>
      <c r="AX1025" s="108">
        <v>0</v>
      </c>
      <c r="AY1025" s="108">
        <v>0</v>
      </c>
      <c r="AZ1025" s="108">
        <v>0</v>
      </c>
      <c r="BA1025" s="108">
        <v>0</v>
      </c>
      <c r="BB1025" s="108">
        <v>0</v>
      </c>
      <c r="BC1025" s="108">
        <v>0</v>
      </c>
      <c r="BD1025" s="108">
        <v>0</v>
      </c>
      <c r="BE1025" s="108">
        <v>0</v>
      </c>
      <c r="BF1025" s="108">
        <v>0</v>
      </c>
      <c r="BG1025" s="108">
        <v>0</v>
      </c>
      <c r="BH1025" s="108">
        <v>0</v>
      </c>
      <c r="BI1025" s="108">
        <v>0</v>
      </c>
      <c r="BJ1025" s="108">
        <v>0</v>
      </c>
      <c r="BK1025" s="108">
        <v>0</v>
      </c>
      <c r="BL1025" s="108">
        <v>0</v>
      </c>
      <c r="BM1025" s="108">
        <v>0</v>
      </c>
      <c r="BN1025" s="108">
        <v>0</v>
      </c>
      <c r="BO1025" s="108">
        <v>0</v>
      </c>
      <c r="BP1025" s="108">
        <v>0</v>
      </c>
      <c r="BQ1025" s="108"/>
      <c r="BR1025" s="108"/>
      <c r="BS1025" s="108"/>
      <c r="BT1025" s="108"/>
      <c r="BV1025" s="108"/>
      <c r="BW1025" s="108"/>
      <c r="BX1025" s="108"/>
      <c r="BY1025" s="108"/>
      <c r="BZ1025" s="108"/>
      <c r="CA1025" s="108"/>
      <c r="CB1025" s="108"/>
      <c r="CC1025" s="108"/>
      <c r="CD1025" s="108"/>
      <c r="CE1025" s="108"/>
      <c r="CF1025" s="108"/>
      <c r="CG1025" s="108"/>
    </row>
    <row r="1026" spans="1:85" hidden="1" outlineLevel="2" x14ac:dyDescent="0.25">
      <c r="A1026" s="106">
        <v>0</v>
      </c>
      <c r="B1026" s="106">
        <f t="shared" si="219"/>
        <v>10</v>
      </c>
      <c r="C1026" s="106" t="s">
        <v>1657</v>
      </c>
      <c r="D1026" s="106" t="s">
        <v>388</v>
      </c>
      <c r="E1026" s="106"/>
      <c r="F1026" s="106"/>
      <c r="G1026" s="106"/>
      <c r="H1026" s="108"/>
      <c r="I1026" s="108">
        <f t="shared" si="217"/>
        <v>0</v>
      </c>
      <c r="J1026" s="108">
        <f t="shared" si="218"/>
        <v>0</v>
      </c>
      <c r="K1026" s="108"/>
      <c r="L1026" s="147"/>
      <c r="M1026" s="108">
        <v>0</v>
      </c>
      <c r="N1026" s="108">
        <v>0</v>
      </c>
      <c r="O1026" s="108">
        <v>0</v>
      </c>
      <c r="P1026" s="108">
        <v>0</v>
      </c>
      <c r="Q1026" s="108">
        <v>0</v>
      </c>
      <c r="R1026" s="108">
        <v>0</v>
      </c>
      <c r="S1026" s="108">
        <v>0</v>
      </c>
      <c r="T1026" s="108">
        <v>0</v>
      </c>
      <c r="U1026" s="108">
        <v>0</v>
      </c>
      <c r="V1026" s="108">
        <v>0</v>
      </c>
      <c r="W1026" s="108">
        <v>0</v>
      </c>
      <c r="X1026" s="108">
        <v>0</v>
      </c>
      <c r="Y1026" s="108">
        <v>0</v>
      </c>
      <c r="Z1026" s="108">
        <v>0</v>
      </c>
      <c r="AA1026" s="108">
        <v>0</v>
      </c>
      <c r="AB1026" s="108">
        <v>0</v>
      </c>
      <c r="AC1026" s="108">
        <v>0</v>
      </c>
      <c r="AD1026" s="108">
        <v>0</v>
      </c>
      <c r="AE1026" s="108">
        <v>0</v>
      </c>
      <c r="AF1026" s="108">
        <v>0</v>
      </c>
      <c r="AG1026" s="108">
        <v>0</v>
      </c>
      <c r="AH1026" s="108">
        <v>0</v>
      </c>
      <c r="AI1026" s="108">
        <v>0</v>
      </c>
      <c r="AJ1026" s="108">
        <v>0</v>
      </c>
      <c r="AK1026" s="108">
        <v>0</v>
      </c>
      <c r="AL1026" s="108">
        <v>0</v>
      </c>
      <c r="AM1026" s="108">
        <v>0</v>
      </c>
      <c r="AN1026" s="108">
        <v>0</v>
      </c>
      <c r="AO1026" s="108">
        <v>0</v>
      </c>
      <c r="AP1026" s="108">
        <v>0</v>
      </c>
      <c r="AQ1026" s="108">
        <v>0</v>
      </c>
      <c r="AR1026" s="108">
        <v>0</v>
      </c>
      <c r="AS1026" s="108">
        <v>0</v>
      </c>
      <c r="AT1026" s="108">
        <v>0</v>
      </c>
      <c r="AU1026" s="108">
        <v>0</v>
      </c>
      <c r="AV1026" s="108">
        <v>0</v>
      </c>
      <c r="AW1026" s="108">
        <v>0</v>
      </c>
      <c r="AX1026" s="108">
        <v>0</v>
      </c>
      <c r="AY1026" s="108">
        <v>0</v>
      </c>
      <c r="AZ1026" s="108">
        <v>0</v>
      </c>
      <c r="BA1026" s="108">
        <v>0</v>
      </c>
      <c r="BB1026" s="108">
        <v>0</v>
      </c>
      <c r="BC1026" s="108">
        <v>0</v>
      </c>
      <c r="BD1026" s="108">
        <v>0</v>
      </c>
      <c r="BE1026" s="108">
        <v>0</v>
      </c>
      <c r="BF1026" s="108">
        <v>0</v>
      </c>
      <c r="BG1026" s="108">
        <v>0</v>
      </c>
      <c r="BH1026" s="108">
        <v>0</v>
      </c>
      <c r="BI1026" s="108">
        <v>0</v>
      </c>
      <c r="BJ1026" s="108">
        <v>0</v>
      </c>
      <c r="BK1026" s="108">
        <v>0</v>
      </c>
      <c r="BL1026" s="108">
        <v>0</v>
      </c>
      <c r="BM1026" s="108">
        <v>0</v>
      </c>
      <c r="BN1026" s="108">
        <v>0</v>
      </c>
      <c r="BO1026" s="108">
        <v>0</v>
      </c>
      <c r="BP1026" s="108">
        <v>0</v>
      </c>
      <c r="BQ1026" s="108"/>
      <c r="BR1026" s="108"/>
      <c r="BS1026" s="108"/>
      <c r="BT1026" s="108"/>
      <c r="BV1026" s="108"/>
      <c r="BW1026" s="108"/>
      <c r="BX1026" s="108"/>
      <c r="BY1026" s="108"/>
      <c r="BZ1026" s="108"/>
      <c r="CA1026" s="108"/>
      <c r="CB1026" s="108"/>
      <c r="CC1026" s="108"/>
      <c r="CD1026" s="108"/>
      <c r="CE1026" s="108"/>
      <c r="CF1026" s="108"/>
      <c r="CG1026" s="108"/>
    </row>
    <row r="1027" spans="1:85" hidden="1" outlineLevel="2" x14ac:dyDescent="0.25">
      <c r="A1027" s="106">
        <v>0</v>
      </c>
      <c r="B1027" s="106">
        <f t="shared" si="219"/>
        <v>10</v>
      </c>
      <c r="C1027" s="106" t="s">
        <v>1658</v>
      </c>
      <c r="D1027" s="106" t="s">
        <v>1473</v>
      </c>
      <c r="E1027" s="106"/>
      <c r="F1027" s="106"/>
      <c r="G1027" s="106"/>
      <c r="H1027" s="108"/>
      <c r="I1027" s="108">
        <f t="shared" si="217"/>
        <v>0</v>
      </c>
      <c r="J1027" s="108">
        <f t="shared" si="218"/>
        <v>0</v>
      </c>
      <c r="K1027" s="108"/>
      <c r="L1027" s="147"/>
      <c r="M1027" s="108">
        <v>0</v>
      </c>
      <c r="N1027" s="108">
        <v>0</v>
      </c>
      <c r="O1027" s="108">
        <v>0</v>
      </c>
      <c r="P1027" s="108">
        <v>0</v>
      </c>
      <c r="Q1027" s="108">
        <v>0</v>
      </c>
      <c r="R1027" s="108">
        <v>4524000</v>
      </c>
      <c r="S1027" s="108">
        <v>0</v>
      </c>
      <c r="T1027" s="108">
        <v>0</v>
      </c>
      <c r="U1027" s="108">
        <v>0</v>
      </c>
      <c r="V1027" s="108">
        <v>0</v>
      </c>
      <c r="W1027" s="108">
        <v>0</v>
      </c>
      <c r="X1027" s="108">
        <v>0</v>
      </c>
      <c r="Y1027" s="108">
        <v>0</v>
      </c>
      <c r="Z1027" s="108">
        <v>0</v>
      </c>
      <c r="AA1027" s="108">
        <v>0</v>
      </c>
      <c r="AB1027" s="108">
        <v>0</v>
      </c>
      <c r="AC1027" s="108">
        <v>0</v>
      </c>
      <c r="AD1027" s="108">
        <v>0</v>
      </c>
      <c r="AE1027" s="108">
        <v>0</v>
      </c>
      <c r="AF1027" s="108">
        <v>0</v>
      </c>
      <c r="AG1027" s="108">
        <v>0</v>
      </c>
      <c r="AH1027" s="108">
        <v>0</v>
      </c>
      <c r="AI1027" s="108">
        <v>0</v>
      </c>
      <c r="AJ1027" s="108">
        <v>0</v>
      </c>
      <c r="AK1027" s="108">
        <v>0</v>
      </c>
      <c r="AL1027" s="108">
        <v>0</v>
      </c>
      <c r="AM1027" s="108">
        <v>0</v>
      </c>
      <c r="AN1027" s="108">
        <v>0</v>
      </c>
      <c r="AO1027" s="108">
        <v>0</v>
      </c>
      <c r="AP1027" s="108">
        <v>0</v>
      </c>
      <c r="AQ1027" s="108">
        <v>0</v>
      </c>
      <c r="AR1027" s="108">
        <v>0</v>
      </c>
      <c r="AS1027" s="108">
        <v>0</v>
      </c>
      <c r="AT1027" s="108">
        <v>0</v>
      </c>
      <c r="AU1027" s="108">
        <v>0</v>
      </c>
      <c r="AV1027" s="108">
        <v>0</v>
      </c>
      <c r="AW1027" s="108">
        <v>0</v>
      </c>
      <c r="AX1027" s="108">
        <v>0</v>
      </c>
      <c r="AY1027" s="108">
        <v>0</v>
      </c>
      <c r="AZ1027" s="108">
        <v>0</v>
      </c>
      <c r="BA1027" s="108">
        <v>0</v>
      </c>
      <c r="BB1027" s="108">
        <v>0</v>
      </c>
      <c r="BC1027" s="108">
        <v>0</v>
      </c>
      <c r="BD1027" s="108">
        <v>0</v>
      </c>
      <c r="BE1027" s="108">
        <v>0</v>
      </c>
      <c r="BF1027" s="108">
        <v>0</v>
      </c>
      <c r="BG1027" s="108">
        <v>0</v>
      </c>
      <c r="BH1027" s="108">
        <v>0</v>
      </c>
      <c r="BI1027" s="108">
        <v>0</v>
      </c>
      <c r="BJ1027" s="108">
        <v>0</v>
      </c>
      <c r="BK1027" s="108">
        <v>0</v>
      </c>
      <c r="BL1027" s="108">
        <v>0</v>
      </c>
      <c r="BM1027" s="108">
        <v>0</v>
      </c>
      <c r="BN1027" s="108">
        <v>0</v>
      </c>
      <c r="BO1027" s="108">
        <v>0</v>
      </c>
      <c r="BP1027" s="108">
        <v>0</v>
      </c>
      <c r="BQ1027" s="108"/>
      <c r="BR1027" s="108"/>
      <c r="BS1027" s="108"/>
      <c r="BT1027" s="108"/>
      <c r="BV1027" s="108"/>
      <c r="BW1027" s="108"/>
      <c r="BX1027" s="108"/>
      <c r="BY1027" s="108"/>
      <c r="BZ1027" s="108"/>
      <c r="CA1027" s="108"/>
      <c r="CB1027" s="108"/>
      <c r="CC1027" s="108"/>
      <c r="CD1027" s="108"/>
      <c r="CE1027" s="108"/>
      <c r="CF1027" s="108"/>
      <c r="CG1027" s="108"/>
    </row>
    <row r="1028" spans="1:85" hidden="1" outlineLevel="2" x14ac:dyDescent="0.25">
      <c r="A1028" s="106">
        <v>0</v>
      </c>
      <c r="B1028" s="106">
        <f t="shared" si="219"/>
        <v>8</v>
      </c>
      <c r="C1028" s="106" t="s">
        <v>1659</v>
      </c>
      <c r="D1028" s="106" t="s">
        <v>1660</v>
      </c>
      <c r="E1028" s="106"/>
      <c r="F1028" s="106"/>
      <c r="G1028" s="106"/>
      <c r="H1028" s="108"/>
      <c r="I1028" s="108">
        <f t="shared" si="217"/>
        <v>0</v>
      </c>
      <c r="J1028" s="108">
        <f t="shared" si="218"/>
        <v>70053</v>
      </c>
      <c r="K1028" s="108"/>
      <c r="L1028" s="147"/>
      <c r="M1028" s="108">
        <v>2689645</v>
      </c>
      <c r="N1028" s="108">
        <v>183732</v>
      </c>
      <c r="O1028" s="108">
        <v>106469751</v>
      </c>
      <c r="P1028" s="108">
        <v>170066433</v>
      </c>
      <c r="Q1028" s="108">
        <v>8728746</v>
      </c>
      <c r="R1028" s="108">
        <v>148852297</v>
      </c>
      <c r="S1028" s="108">
        <v>303479066</v>
      </c>
      <c r="T1028" s="108">
        <v>507681561</v>
      </c>
      <c r="U1028" s="108">
        <v>1305220</v>
      </c>
      <c r="V1028" s="108">
        <v>665297610</v>
      </c>
      <c r="W1028" s="108">
        <v>202666088</v>
      </c>
      <c r="X1028" s="108">
        <v>556878501</v>
      </c>
      <c r="Y1028" s="108">
        <v>0</v>
      </c>
      <c r="Z1028" s="108">
        <v>0</v>
      </c>
      <c r="AA1028" s="108">
        <v>0</v>
      </c>
      <c r="AB1028" s="108">
        <v>0</v>
      </c>
      <c r="AC1028" s="108">
        <v>0</v>
      </c>
      <c r="AD1028" s="108">
        <v>0</v>
      </c>
      <c r="AE1028" s="108">
        <v>0</v>
      </c>
      <c r="AF1028" s="108">
        <v>0</v>
      </c>
      <c r="AG1028" s="108">
        <v>0</v>
      </c>
      <c r="AH1028" s="108">
        <v>0</v>
      </c>
      <c r="AI1028" s="108">
        <v>0</v>
      </c>
      <c r="AJ1028" s="108">
        <v>0</v>
      </c>
      <c r="AK1028" s="108">
        <v>0</v>
      </c>
      <c r="AL1028" s="108">
        <v>0</v>
      </c>
      <c r="AM1028" s="108">
        <v>0</v>
      </c>
      <c r="AN1028" s="108">
        <v>0</v>
      </c>
      <c r="AO1028" s="108">
        <v>0</v>
      </c>
      <c r="AP1028" s="108">
        <v>0</v>
      </c>
      <c r="AQ1028" s="108">
        <v>0</v>
      </c>
      <c r="AR1028" s="108">
        <v>0</v>
      </c>
      <c r="AS1028" s="108">
        <v>0</v>
      </c>
      <c r="AT1028" s="108">
        <v>0</v>
      </c>
      <c r="AU1028" s="108">
        <v>0</v>
      </c>
      <c r="AV1028" s="108">
        <v>0</v>
      </c>
      <c r="AW1028" s="108">
        <v>0</v>
      </c>
      <c r="AX1028" s="108">
        <v>0</v>
      </c>
      <c r="AY1028" s="108">
        <v>0</v>
      </c>
      <c r="AZ1028" s="108">
        <v>0</v>
      </c>
      <c r="BA1028" s="108">
        <v>0</v>
      </c>
      <c r="BB1028" s="108">
        <v>0</v>
      </c>
      <c r="BC1028" s="108">
        <v>0</v>
      </c>
      <c r="BD1028" s="108">
        <v>0</v>
      </c>
      <c r="BE1028" s="108">
        <v>0</v>
      </c>
      <c r="BF1028" s="108">
        <v>0</v>
      </c>
      <c r="BG1028" s="108">
        <v>0</v>
      </c>
      <c r="BH1028" s="108">
        <v>0</v>
      </c>
      <c r="BI1028" s="108">
        <v>0</v>
      </c>
      <c r="BJ1028" s="108">
        <v>0</v>
      </c>
      <c r="BK1028" s="108">
        <v>0</v>
      </c>
      <c r="BL1028" s="108">
        <v>0</v>
      </c>
      <c r="BM1028" s="108">
        <v>0</v>
      </c>
      <c r="BN1028" s="108">
        <v>0</v>
      </c>
      <c r="BO1028" s="108">
        <v>0</v>
      </c>
      <c r="BP1028" s="108">
        <v>70053</v>
      </c>
      <c r="BQ1028" s="108"/>
      <c r="BR1028" s="108"/>
      <c r="BS1028" s="108"/>
      <c r="BT1028" s="108"/>
      <c r="BV1028" s="108"/>
      <c r="BW1028" s="108"/>
      <c r="BX1028" s="108"/>
      <c r="BY1028" s="108"/>
      <c r="BZ1028" s="108"/>
      <c r="CA1028" s="108"/>
      <c r="CB1028" s="108"/>
      <c r="CC1028" s="108"/>
      <c r="CD1028" s="108"/>
      <c r="CE1028" s="108"/>
      <c r="CF1028" s="108"/>
      <c r="CG1028" s="108"/>
    </row>
    <row r="1029" spans="1:85" hidden="1" outlineLevel="2" x14ac:dyDescent="0.25">
      <c r="A1029" s="106">
        <v>0</v>
      </c>
      <c r="B1029" s="106">
        <f t="shared" si="219"/>
        <v>10</v>
      </c>
      <c r="C1029" s="106" t="s">
        <v>1661</v>
      </c>
      <c r="D1029" s="106" t="s">
        <v>1662</v>
      </c>
      <c r="E1029" s="106"/>
      <c r="F1029" s="106"/>
      <c r="G1029" s="106"/>
      <c r="H1029" s="108"/>
      <c r="I1029" s="108">
        <f t="shared" si="217"/>
        <v>0</v>
      </c>
      <c r="J1029" s="108">
        <f t="shared" si="218"/>
        <v>38000</v>
      </c>
      <c r="K1029" s="108"/>
      <c r="L1029" s="147"/>
      <c r="M1029" s="108">
        <v>0</v>
      </c>
      <c r="N1029" s="108">
        <v>0</v>
      </c>
      <c r="O1029" s="108">
        <v>3130840</v>
      </c>
      <c r="P1029" s="108">
        <v>0</v>
      </c>
      <c r="Q1029" s="108">
        <v>8691346</v>
      </c>
      <c r="R1029" s="108">
        <v>9988340</v>
      </c>
      <c r="S1029" s="108">
        <v>235950273</v>
      </c>
      <c r="T1029" s="108">
        <v>211375891</v>
      </c>
      <c r="U1029" s="108">
        <v>0</v>
      </c>
      <c r="V1029" s="108">
        <v>259441985</v>
      </c>
      <c r="W1029" s="108">
        <v>194307088</v>
      </c>
      <c r="X1029" s="108">
        <v>152728787</v>
      </c>
      <c r="Y1029" s="108">
        <v>0</v>
      </c>
      <c r="Z1029" s="108">
        <v>0</v>
      </c>
      <c r="AA1029" s="108">
        <v>0</v>
      </c>
      <c r="AB1029" s="108">
        <v>0</v>
      </c>
      <c r="AC1029" s="108">
        <v>0</v>
      </c>
      <c r="AD1029" s="108">
        <v>0</v>
      </c>
      <c r="AE1029" s="108">
        <v>0</v>
      </c>
      <c r="AF1029" s="108">
        <v>0</v>
      </c>
      <c r="AG1029" s="108">
        <v>0</v>
      </c>
      <c r="AH1029" s="108">
        <v>0</v>
      </c>
      <c r="AI1029" s="108">
        <v>0</v>
      </c>
      <c r="AJ1029" s="108">
        <v>0</v>
      </c>
      <c r="AK1029" s="108">
        <v>0</v>
      </c>
      <c r="AL1029" s="108">
        <v>0</v>
      </c>
      <c r="AM1029" s="108">
        <v>0</v>
      </c>
      <c r="AN1029" s="108">
        <v>0</v>
      </c>
      <c r="AO1029" s="108">
        <v>0</v>
      </c>
      <c r="AP1029" s="108">
        <v>0</v>
      </c>
      <c r="AQ1029" s="108">
        <v>0</v>
      </c>
      <c r="AR1029" s="108">
        <v>0</v>
      </c>
      <c r="AS1029" s="108">
        <v>0</v>
      </c>
      <c r="AT1029" s="108">
        <v>0</v>
      </c>
      <c r="AU1029" s="108">
        <v>0</v>
      </c>
      <c r="AV1029" s="108">
        <v>0</v>
      </c>
      <c r="AW1029" s="108">
        <v>0</v>
      </c>
      <c r="AX1029" s="108">
        <v>0</v>
      </c>
      <c r="AY1029" s="108">
        <v>0</v>
      </c>
      <c r="AZ1029" s="108">
        <v>0</v>
      </c>
      <c r="BA1029" s="108">
        <v>0</v>
      </c>
      <c r="BB1029" s="108">
        <v>0</v>
      </c>
      <c r="BC1029" s="108">
        <v>0</v>
      </c>
      <c r="BD1029" s="108">
        <v>0</v>
      </c>
      <c r="BE1029" s="108">
        <v>0</v>
      </c>
      <c r="BF1029" s="108">
        <v>0</v>
      </c>
      <c r="BG1029" s="108">
        <v>0</v>
      </c>
      <c r="BH1029" s="108">
        <v>0</v>
      </c>
      <c r="BI1029" s="108">
        <v>0</v>
      </c>
      <c r="BJ1029" s="108">
        <v>0</v>
      </c>
      <c r="BK1029" s="108">
        <v>0</v>
      </c>
      <c r="BL1029" s="108">
        <v>0</v>
      </c>
      <c r="BM1029" s="108">
        <v>38000</v>
      </c>
      <c r="BN1029" s="108">
        <v>0</v>
      </c>
      <c r="BO1029" s="108">
        <v>0</v>
      </c>
      <c r="BP1029" s="108">
        <v>0</v>
      </c>
      <c r="BQ1029" s="108"/>
      <c r="BR1029" s="108"/>
      <c r="BS1029" s="108"/>
      <c r="BT1029" s="108"/>
      <c r="BV1029" s="108"/>
      <c r="BW1029" s="108"/>
      <c r="BX1029" s="108"/>
      <c r="BY1029" s="108"/>
      <c r="BZ1029" s="108"/>
      <c r="CA1029" s="108"/>
      <c r="CB1029" s="108"/>
      <c r="CC1029" s="108"/>
      <c r="CD1029" s="108"/>
      <c r="CE1029" s="108"/>
      <c r="CF1029" s="108"/>
      <c r="CG1029" s="108"/>
    </row>
    <row r="1030" spans="1:85" hidden="1" outlineLevel="2" x14ac:dyDescent="0.25">
      <c r="A1030" s="106">
        <v>0</v>
      </c>
      <c r="B1030" s="106">
        <f t="shared" si="219"/>
        <v>10</v>
      </c>
      <c r="C1030" s="106" t="s">
        <v>1663</v>
      </c>
      <c r="D1030" s="106" t="s">
        <v>1664</v>
      </c>
      <c r="E1030" s="106"/>
      <c r="F1030" s="106"/>
      <c r="G1030" s="106"/>
      <c r="H1030" s="108"/>
      <c r="I1030" s="108">
        <f t="shared" si="217"/>
        <v>0</v>
      </c>
      <c r="J1030" s="108">
        <f t="shared" si="218"/>
        <v>-38000</v>
      </c>
      <c r="K1030" s="108"/>
      <c r="L1030" s="147"/>
      <c r="M1030" s="108">
        <v>0</v>
      </c>
      <c r="N1030" s="108">
        <v>0</v>
      </c>
      <c r="O1030" s="108">
        <v>102554478</v>
      </c>
      <c r="P1030" s="108">
        <v>169439715</v>
      </c>
      <c r="Q1030" s="108">
        <v>0</v>
      </c>
      <c r="R1030" s="108">
        <v>137649865</v>
      </c>
      <c r="S1030" s="108">
        <v>66486132</v>
      </c>
      <c r="T1030" s="108">
        <v>295931995</v>
      </c>
      <c r="U1030" s="108">
        <v>0</v>
      </c>
      <c r="V1030" s="108">
        <v>403863391</v>
      </c>
      <c r="W1030" s="108">
        <v>6844018</v>
      </c>
      <c r="X1030" s="108">
        <v>401454080</v>
      </c>
      <c r="Y1030" s="108">
        <v>0</v>
      </c>
      <c r="Z1030" s="108">
        <v>0</v>
      </c>
      <c r="AA1030" s="108">
        <v>0</v>
      </c>
      <c r="AB1030" s="108">
        <v>0</v>
      </c>
      <c r="AC1030" s="108">
        <v>0</v>
      </c>
      <c r="AD1030" s="108">
        <v>0</v>
      </c>
      <c r="AE1030" s="108">
        <v>0</v>
      </c>
      <c r="AF1030" s="108">
        <v>0</v>
      </c>
      <c r="AG1030" s="108">
        <v>0</v>
      </c>
      <c r="AH1030" s="108">
        <v>0</v>
      </c>
      <c r="AI1030" s="108">
        <v>0</v>
      </c>
      <c r="AJ1030" s="108">
        <v>0</v>
      </c>
      <c r="AK1030" s="108">
        <v>0</v>
      </c>
      <c r="AL1030" s="108">
        <v>0</v>
      </c>
      <c r="AM1030" s="108">
        <v>0</v>
      </c>
      <c r="AN1030" s="108">
        <v>0</v>
      </c>
      <c r="AO1030" s="108">
        <v>0</v>
      </c>
      <c r="AP1030" s="108">
        <v>0</v>
      </c>
      <c r="AQ1030" s="108">
        <v>0</v>
      </c>
      <c r="AR1030" s="108">
        <v>0</v>
      </c>
      <c r="AS1030" s="108">
        <v>0</v>
      </c>
      <c r="AT1030" s="108">
        <v>0</v>
      </c>
      <c r="AU1030" s="108">
        <v>0</v>
      </c>
      <c r="AV1030" s="108">
        <v>0</v>
      </c>
      <c r="AW1030" s="108">
        <v>0</v>
      </c>
      <c r="AX1030" s="108">
        <v>0</v>
      </c>
      <c r="AY1030" s="108">
        <v>0</v>
      </c>
      <c r="AZ1030" s="108">
        <v>0</v>
      </c>
      <c r="BA1030" s="108">
        <v>0</v>
      </c>
      <c r="BB1030" s="108">
        <v>0</v>
      </c>
      <c r="BC1030" s="108">
        <v>0</v>
      </c>
      <c r="BD1030" s="108">
        <v>0</v>
      </c>
      <c r="BE1030" s="108">
        <v>0</v>
      </c>
      <c r="BF1030" s="108">
        <v>0</v>
      </c>
      <c r="BG1030" s="108">
        <v>0</v>
      </c>
      <c r="BH1030" s="108">
        <v>0</v>
      </c>
      <c r="BI1030" s="108">
        <v>0</v>
      </c>
      <c r="BJ1030" s="108">
        <v>0</v>
      </c>
      <c r="BK1030" s="108">
        <v>0</v>
      </c>
      <c r="BL1030" s="108">
        <v>0</v>
      </c>
      <c r="BM1030" s="108">
        <v>-38000</v>
      </c>
      <c r="BN1030" s="108">
        <v>0</v>
      </c>
      <c r="BO1030" s="108">
        <v>0</v>
      </c>
      <c r="BP1030" s="108">
        <v>0</v>
      </c>
      <c r="BQ1030" s="108"/>
      <c r="BR1030" s="108"/>
      <c r="BS1030" s="108"/>
      <c r="BT1030" s="108"/>
      <c r="BV1030" s="108"/>
      <c r="BW1030" s="108"/>
      <c r="BX1030" s="108"/>
      <c r="BY1030" s="108"/>
      <c r="BZ1030" s="108"/>
      <c r="CA1030" s="108"/>
      <c r="CB1030" s="108"/>
      <c r="CC1030" s="108"/>
      <c r="CD1030" s="108"/>
      <c r="CE1030" s="108"/>
      <c r="CF1030" s="108"/>
      <c r="CG1030" s="108"/>
    </row>
    <row r="1031" spans="1:85" hidden="1" outlineLevel="2" x14ac:dyDescent="0.25">
      <c r="A1031" s="106">
        <v>0</v>
      </c>
      <c r="B1031" s="106">
        <f t="shared" si="219"/>
        <v>10</v>
      </c>
      <c r="C1031" s="106" t="s">
        <v>1665</v>
      </c>
      <c r="D1031" s="106" t="s">
        <v>1361</v>
      </c>
      <c r="E1031" s="106"/>
      <c r="F1031" s="106"/>
      <c r="G1031" s="106"/>
      <c r="H1031" s="108"/>
      <c r="I1031" s="108">
        <f t="shared" si="217"/>
        <v>0</v>
      </c>
      <c r="J1031" s="108">
        <f t="shared" si="218"/>
        <v>0</v>
      </c>
      <c r="K1031" s="108"/>
      <c r="L1031" s="147"/>
      <c r="M1031" s="108">
        <v>2689645</v>
      </c>
      <c r="N1031" s="108">
        <v>183732</v>
      </c>
      <c r="O1031" s="108">
        <v>784433</v>
      </c>
      <c r="P1031" s="108">
        <v>626718</v>
      </c>
      <c r="Q1031" s="108">
        <v>37400</v>
      </c>
      <c r="R1031" s="108">
        <v>1214092</v>
      </c>
      <c r="S1031" s="108">
        <v>1042661</v>
      </c>
      <c r="T1031" s="108">
        <v>373675</v>
      </c>
      <c r="U1031" s="108">
        <v>1305220</v>
      </c>
      <c r="V1031" s="108">
        <v>1992234</v>
      </c>
      <c r="W1031" s="108">
        <v>1514982</v>
      </c>
      <c r="X1031" s="108">
        <v>2695634</v>
      </c>
      <c r="Y1031" s="108">
        <v>0</v>
      </c>
      <c r="Z1031" s="108">
        <v>0</v>
      </c>
      <c r="AA1031" s="108">
        <v>0</v>
      </c>
      <c r="AB1031" s="108">
        <v>0</v>
      </c>
      <c r="AC1031" s="108">
        <v>0</v>
      </c>
      <c r="AD1031" s="108">
        <v>0</v>
      </c>
      <c r="AE1031" s="108">
        <v>0</v>
      </c>
      <c r="AF1031" s="108">
        <v>0</v>
      </c>
      <c r="AG1031" s="108">
        <v>0</v>
      </c>
      <c r="AH1031" s="108">
        <v>0</v>
      </c>
      <c r="AI1031" s="108">
        <v>0</v>
      </c>
      <c r="AJ1031" s="108">
        <v>0</v>
      </c>
      <c r="AK1031" s="108">
        <v>0</v>
      </c>
      <c r="AL1031" s="108">
        <v>0</v>
      </c>
      <c r="AM1031" s="108">
        <v>0</v>
      </c>
      <c r="AN1031" s="108">
        <v>0</v>
      </c>
      <c r="AO1031" s="108">
        <v>0</v>
      </c>
      <c r="AP1031" s="108">
        <v>0</v>
      </c>
      <c r="AQ1031" s="108">
        <v>0</v>
      </c>
      <c r="AR1031" s="108">
        <v>0</v>
      </c>
      <c r="AS1031" s="108">
        <v>0</v>
      </c>
      <c r="AT1031" s="108">
        <v>0</v>
      </c>
      <c r="AU1031" s="108">
        <v>0</v>
      </c>
      <c r="AV1031" s="108">
        <v>0</v>
      </c>
      <c r="AW1031" s="108">
        <v>0</v>
      </c>
      <c r="AX1031" s="108">
        <v>0</v>
      </c>
      <c r="AY1031" s="108">
        <v>0</v>
      </c>
      <c r="AZ1031" s="108">
        <v>0</v>
      </c>
      <c r="BA1031" s="108">
        <v>0</v>
      </c>
      <c r="BB1031" s="108">
        <v>0</v>
      </c>
      <c r="BC1031" s="108">
        <v>0</v>
      </c>
      <c r="BD1031" s="108">
        <v>0</v>
      </c>
      <c r="BE1031" s="108">
        <v>0</v>
      </c>
      <c r="BF1031" s="108">
        <v>0</v>
      </c>
      <c r="BG1031" s="108">
        <v>0</v>
      </c>
      <c r="BH1031" s="108">
        <v>0</v>
      </c>
      <c r="BI1031" s="108">
        <v>0</v>
      </c>
      <c r="BJ1031" s="108">
        <v>0</v>
      </c>
      <c r="BK1031" s="108">
        <v>0</v>
      </c>
      <c r="BL1031" s="108">
        <v>0</v>
      </c>
      <c r="BM1031" s="108">
        <v>0</v>
      </c>
      <c r="BN1031" s="108">
        <v>0</v>
      </c>
      <c r="BO1031" s="108">
        <v>0</v>
      </c>
      <c r="BP1031" s="108">
        <v>0</v>
      </c>
      <c r="BQ1031" s="108"/>
      <c r="BR1031" s="108"/>
      <c r="BS1031" s="108"/>
      <c r="BT1031" s="108"/>
      <c r="BV1031" s="108"/>
      <c r="BW1031" s="108"/>
      <c r="BX1031" s="108"/>
      <c r="BY1031" s="108"/>
      <c r="BZ1031" s="108"/>
      <c r="CA1031" s="108"/>
      <c r="CB1031" s="108"/>
      <c r="CC1031" s="108"/>
      <c r="CD1031" s="108"/>
      <c r="CE1031" s="108"/>
      <c r="CF1031" s="108"/>
      <c r="CG1031" s="108"/>
    </row>
    <row r="1032" spans="1:85" hidden="1" outlineLevel="2" x14ac:dyDescent="0.25">
      <c r="A1032" s="106">
        <v>0</v>
      </c>
      <c r="B1032" s="106">
        <f t="shared" si="219"/>
        <v>10</v>
      </c>
      <c r="C1032" s="106" t="s">
        <v>1666</v>
      </c>
      <c r="D1032" s="106" t="s">
        <v>1667</v>
      </c>
      <c r="E1032" s="106"/>
      <c r="F1032" s="106"/>
      <c r="G1032" s="106"/>
      <c r="H1032" s="108"/>
      <c r="I1032" s="108">
        <f t="shared" si="217"/>
        <v>0</v>
      </c>
      <c r="J1032" s="108">
        <f t="shared" si="218"/>
        <v>70053</v>
      </c>
      <c r="K1032" s="108"/>
      <c r="L1032" s="147"/>
      <c r="M1032" s="108">
        <v>0</v>
      </c>
      <c r="N1032" s="108">
        <v>0</v>
      </c>
      <c r="O1032" s="108">
        <v>0</v>
      </c>
      <c r="P1032" s="108">
        <v>0</v>
      </c>
      <c r="Q1032" s="108">
        <v>0</v>
      </c>
      <c r="R1032" s="108">
        <v>0</v>
      </c>
      <c r="S1032" s="108">
        <v>0</v>
      </c>
      <c r="T1032" s="108">
        <v>0</v>
      </c>
      <c r="U1032" s="108">
        <v>0</v>
      </c>
      <c r="V1032" s="108">
        <v>0</v>
      </c>
      <c r="W1032" s="108">
        <v>0</v>
      </c>
      <c r="X1032" s="108">
        <v>0</v>
      </c>
      <c r="Y1032" s="108">
        <v>0</v>
      </c>
      <c r="Z1032" s="108">
        <v>0</v>
      </c>
      <c r="AA1032" s="108">
        <v>0</v>
      </c>
      <c r="AB1032" s="108">
        <v>0</v>
      </c>
      <c r="AC1032" s="108">
        <v>0</v>
      </c>
      <c r="AD1032" s="108">
        <v>0</v>
      </c>
      <c r="AE1032" s="108">
        <v>0</v>
      </c>
      <c r="AF1032" s="108">
        <v>0</v>
      </c>
      <c r="AG1032" s="108">
        <v>0</v>
      </c>
      <c r="AH1032" s="108">
        <v>0</v>
      </c>
      <c r="AI1032" s="108">
        <v>0</v>
      </c>
      <c r="AJ1032" s="108">
        <v>0</v>
      </c>
      <c r="AK1032" s="108">
        <v>0</v>
      </c>
      <c r="AL1032" s="108">
        <v>0</v>
      </c>
      <c r="AM1032" s="108">
        <v>0</v>
      </c>
      <c r="AN1032" s="108">
        <v>0</v>
      </c>
      <c r="AO1032" s="108">
        <v>0</v>
      </c>
      <c r="AP1032" s="108">
        <v>0</v>
      </c>
      <c r="AQ1032" s="108">
        <v>0</v>
      </c>
      <c r="AR1032" s="108">
        <v>0</v>
      </c>
      <c r="AS1032" s="108">
        <v>0</v>
      </c>
      <c r="AT1032" s="108">
        <v>0</v>
      </c>
      <c r="AU1032" s="108">
        <v>0</v>
      </c>
      <c r="AV1032" s="108">
        <v>0</v>
      </c>
      <c r="AW1032" s="108">
        <v>0</v>
      </c>
      <c r="AX1032" s="108">
        <v>0</v>
      </c>
      <c r="AY1032" s="108">
        <v>0</v>
      </c>
      <c r="AZ1032" s="108">
        <v>0</v>
      </c>
      <c r="BA1032" s="108">
        <v>0</v>
      </c>
      <c r="BB1032" s="108">
        <v>0</v>
      </c>
      <c r="BC1032" s="108">
        <v>0</v>
      </c>
      <c r="BD1032" s="108">
        <v>0</v>
      </c>
      <c r="BE1032" s="108">
        <v>0</v>
      </c>
      <c r="BF1032" s="108">
        <v>0</v>
      </c>
      <c r="BG1032" s="108">
        <v>0</v>
      </c>
      <c r="BH1032" s="108">
        <v>0</v>
      </c>
      <c r="BI1032" s="108">
        <v>0</v>
      </c>
      <c r="BJ1032" s="108">
        <v>0</v>
      </c>
      <c r="BK1032" s="108">
        <v>0</v>
      </c>
      <c r="BL1032" s="108">
        <v>0</v>
      </c>
      <c r="BM1032" s="108">
        <v>0</v>
      </c>
      <c r="BN1032" s="108">
        <v>0</v>
      </c>
      <c r="BO1032" s="108">
        <v>0</v>
      </c>
      <c r="BP1032" s="108">
        <v>70053</v>
      </c>
      <c r="BQ1032" s="108"/>
      <c r="BR1032" s="108"/>
      <c r="BS1032" s="108"/>
      <c r="BT1032" s="108"/>
      <c r="BV1032" s="108"/>
      <c r="BW1032" s="108"/>
      <c r="BX1032" s="108"/>
      <c r="BY1032" s="108"/>
      <c r="BZ1032" s="108"/>
      <c r="CA1032" s="108"/>
      <c r="CB1032" s="108"/>
      <c r="CC1032" s="108"/>
      <c r="CD1032" s="108"/>
      <c r="CE1032" s="108"/>
      <c r="CF1032" s="108"/>
      <c r="CG1032" s="108"/>
    </row>
    <row r="1033" spans="1:85" hidden="1" outlineLevel="2" x14ac:dyDescent="0.25">
      <c r="A1033" s="106">
        <v>0</v>
      </c>
      <c r="B1033" s="106">
        <f t="shared" si="219"/>
        <v>10</v>
      </c>
      <c r="C1033" s="106" t="s">
        <v>1668</v>
      </c>
      <c r="D1033" s="106" t="s">
        <v>1241</v>
      </c>
      <c r="E1033" s="106"/>
      <c r="F1033" s="106"/>
      <c r="G1033" s="106"/>
      <c r="H1033" s="108"/>
      <c r="I1033" s="108">
        <f t="shared" si="217"/>
        <v>0</v>
      </c>
      <c r="J1033" s="108">
        <f t="shared" si="218"/>
        <v>0</v>
      </c>
      <c r="K1033" s="108"/>
      <c r="L1033" s="147"/>
      <c r="M1033" s="108">
        <v>0</v>
      </c>
      <c r="N1033" s="108">
        <v>0</v>
      </c>
      <c r="O1033" s="108">
        <v>0</v>
      </c>
      <c r="P1033" s="108">
        <v>0</v>
      </c>
      <c r="Q1033" s="108">
        <v>0</v>
      </c>
      <c r="R1033" s="108">
        <v>0</v>
      </c>
      <c r="S1033" s="108">
        <v>0</v>
      </c>
      <c r="T1033" s="108">
        <v>0</v>
      </c>
      <c r="U1033" s="108">
        <v>0</v>
      </c>
      <c r="V1033" s="108">
        <v>0</v>
      </c>
      <c r="W1033" s="108">
        <v>0</v>
      </c>
      <c r="X1033" s="108">
        <v>0</v>
      </c>
      <c r="Y1033" s="108">
        <v>0</v>
      </c>
      <c r="Z1033" s="108">
        <v>0</v>
      </c>
      <c r="AA1033" s="108">
        <v>0</v>
      </c>
      <c r="AB1033" s="108">
        <v>0</v>
      </c>
      <c r="AC1033" s="108">
        <v>0</v>
      </c>
      <c r="AD1033" s="108">
        <v>0</v>
      </c>
      <c r="AE1033" s="108">
        <v>0</v>
      </c>
      <c r="AF1033" s="108">
        <v>0</v>
      </c>
      <c r="AG1033" s="108">
        <v>0</v>
      </c>
      <c r="AH1033" s="108">
        <v>0</v>
      </c>
      <c r="AI1033" s="108">
        <v>0</v>
      </c>
      <c r="AJ1033" s="108">
        <v>0</v>
      </c>
      <c r="AK1033" s="108">
        <v>0</v>
      </c>
      <c r="AL1033" s="108">
        <v>0</v>
      </c>
      <c r="AM1033" s="108">
        <v>0</v>
      </c>
      <c r="AN1033" s="108">
        <v>0</v>
      </c>
      <c r="AO1033" s="108">
        <v>0</v>
      </c>
      <c r="AP1033" s="108">
        <v>0</v>
      </c>
      <c r="AQ1033" s="108">
        <v>0</v>
      </c>
      <c r="AR1033" s="108">
        <v>0</v>
      </c>
      <c r="AS1033" s="108">
        <v>0</v>
      </c>
      <c r="AT1033" s="108">
        <v>0</v>
      </c>
      <c r="AU1033" s="108">
        <v>0</v>
      </c>
      <c r="AV1033" s="108">
        <v>0</v>
      </c>
      <c r="AW1033" s="108">
        <v>0</v>
      </c>
      <c r="AX1033" s="108">
        <v>0</v>
      </c>
      <c r="AY1033" s="108">
        <v>0</v>
      </c>
      <c r="AZ1033" s="108">
        <v>0</v>
      </c>
      <c r="BA1033" s="108">
        <v>0</v>
      </c>
      <c r="BB1033" s="108">
        <v>0</v>
      </c>
      <c r="BC1033" s="108">
        <v>0</v>
      </c>
      <c r="BD1033" s="108">
        <v>0</v>
      </c>
      <c r="BE1033" s="108">
        <v>0</v>
      </c>
      <c r="BF1033" s="108">
        <v>0</v>
      </c>
      <c r="BG1033" s="108">
        <v>0</v>
      </c>
      <c r="BH1033" s="108">
        <v>0</v>
      </c>
      <c r="BI1033" s="108">
        <v>0</v>
      </c>
      <c r="BJ1033" s="108">
        <v>0</v>
      </c>
      <c r="BK1033" s="108">
        <v>0</v>
      </c>
      <c r="BL1033" s="108">
        <v>0</v>
      </c>
      <c r="BM1033" s="108">
        <v>0</v>
      </c>
      <c r="BN1033" s="108">
        <v>0</v>
      </c>
      <c r="BO1033" s="108">
        <v>0</v>
      </c>
      <c r="BP1033" s="108">
        <v>0</v>
      </c>
      <c r="BQ1033" s="108"/>
      <c r="BR1033" s="108"/>
      <c r="BS1033" s="108"/>
      <c r="BT1033" s="108"/>
      <c r="BV1033" s="108"/>
      <c r="BW1033" s="108"/>
      <c r="BX1033" s="108"/>
      <c r="BY1033" s="108"/>
      <c r="BZ1033" s="108"/>
      <c r="CA1033" s="108"/>
      <c r="CB1033" s="108"/>
      <c r="CC1033" s="108"/>
      <c r="CD1033" s="108"/>
      <c r="CE1033" s="108"/>
      <c r="CF1033" s="108"/>
      <c r="CG1033" s="108"/>
    </row>
    <row r="1034" spans="1:85" hidden="1" outlineLevel="2" x14ac:dyDescent="0.25">
      <c r="A1034" s="106">
        <v>0</v>
      </c>
      <c r="B1034" s="106">
        <f t="shared" si="219"/>
        <v>10</v>
      </c>
      <c r="C1034" s="106" t="s">
        <v>1669</v>
      </c>
      <c r="D1034" s="106" t="s">
        <v>1107</v>
      </c>
      <c r="E1034" s="106"/>
      <c r="F1034" s="106"/>
      <c r="G1034" s="106"/>
      <c r="H1034" s="108"/>
      <c r="I1034" s="108">
        <f t="shared" si="217"/>
        <v>1</v>
      </c>
      <c r="J1034" s="108">
        <f t="shared" si="218"/>
        <v>0</v>
      </c>
      <c r="K1034" s="108"/>
      <c r="L1034" s="147"/>
      <c r="M1034" s="108">
        <v>0</v>
      </c>
      <c r="N1034" s="108">
        <v>0</v>
      </c>
      <c r="O1034" s="108">
        <v>0</v>
      </c>
      <c r="P1034" s="108">
        <v>0</v>
      </c>
      <c r="Q1034" s="108">
        <v>0</v>
      </c>
      <c r="R1034" s="108">
        <v>0</v>
      </c>
      <c r="S1034" s="108">
        <v>0</v>
      </c>
      <c r="T1034" s="108">
        <v>0</v>
      </c>
      <c r="U1034" s="108">
        <v>0</v>
      </c>
      <c r="V1034" s="108">
        <v>0</v>
      </c>
      <c r="W1034" s="108">
        <v>0</v>
      </c>
      <c r="X1034" s="108">
        <v>0</v>
      </c>
      <c r="Y1034" s="108">
        <v>0</v>
      </c>
      <c r="Z1034" s="108">
        <v>0</v>
      </c>
      <c r="AA1034" s="108">
        <v>0</v>
      </c>
      <c r="AB1034" s="108">
        <v>0</v>
      </c>
      <c r="AC1034" s="108">
        <v>0</v>
      </c>
      <c r="AD1034" s="108">
        <v>0</v>
      </c>
      <c r="AE1034" s="108">
        <v>0</v>
      </c>
      <c r="AF1034" s="108">
        <v>0</v>
      </c>
      <c r="AG1034" s="108">
        <v>0</v>
      </c>
      <c r="AH1034" s="108">
        <v>0</v>
      </c>
      <c r="AI1034" s="108">
        <v>0</v>
      </c>
      <c r="AJ1034" s="108">
        <v>0</v>
      </c>
      <c r="AK1034" s="108">
        <v>0</v>
      </c>
      <c r="AL1034" s="108">
        <v>0</v>
      </c>
      <c r="AM1034" s="108">
        <v>0</v>
      </c>
      <c r="AN1034" s="108">
        <v>0</v>
      </c>
      <c r="AO1034" s="108">
        <v>0</v>
      </c>
      <c r="AP1034" s="108">
        <v>0</v>
      </c>
      <c r="AQ1034" s="108">
        <v>0</v>
      </c>
      <c r="AR1034" s="108">
        <v>0</v>
      </c>
      <c r="AS1034" s="108">
        <v>0</v>
      </c>
      <c r="AT1034" s="108">
        <v>0</v>
      </c>
      <c r="AU1034" s="108">
        <v>0</v>
      </c>
      <c r="AV1034" s="108">
        <v>0</v>
      </c>
      <c r="AW1034" s="108">
        <v>0</v>
      </c>
      <c r="AX1034" s="108">
        <v>0</v>
      </c>
      <c r="AY1034" s="108">
        <v>0</v>
      </c>
      <c r="AZ1034" s="108">
        <v>1</v>
      </c>
      <c r="BA1034" s="108">
        <v>0</v>
      </c>
      <c r="BB1034" s="108">
        <v>0</v>
      </c>
      <c r="BC1034" s="108">
        <v>0</v>
      </c>
      <c r="BD1034" s="108">
        <v>0</v>
      </c>
      <c r="BE1034" s="108">
        <v>0</v>
      </c>
      <c r="BF1034" s="108">
        <v>0</v>
      </c>
      <c r="BG1034" s="108">
        <v>0</v>
      </c>
      <c r="BH1034" s="108">
        <v>0</v>
      </c>
      <c r="BI1034" s="108">
        <v>0</v>
      </c>
      <c r="BJ1034" s="108">
        <v>0</v>
      </c>
      <c r="BK1034" s="108">
        <v>0</v>
      </c>
      <c r="BL1034" s="108">
        <v>0</v>
      </c>
      <c r="BM1034" s="108">
        <v>0</v>
      </c>
      <c r="BN1034" s="108">
        <v>0</v>
      </c>
      <c r="BO1034" s="108">
        <v>0</v>
      </c>
      <c r="BP1034" s="108">
        <v>0</v>
      </c>
      <c r="BQ1034" s="108"/>
      <c r="BR1034" s="108"/>
      <c r="BS1034" s="108"/>
      <c r="BT1034" s="108"/>
      <c r="BV1034" s="108"/>
      <c r="BW1034" s="108"/>
      <c r="BX1034" s="108"/>
      <c r="BY1034" s="108"/>
      <c r="BZ1034" s="108"/>
      <c r="CA1034" s="108"/>
      <c r="CB1034" s="108"/>
      <c r="CC1034" s="108"/>
      <c r="CD1034" s="108"/>
      <c r="CE1034" s="108"/>
      <c r="CF1034" s="108"/>
      <c r="CG1034" s="108"/>
    </row>
    <row r="1035" spans="1:85" hidden="1" outlineLevel="2" x14ac:dyDescent="0.25">
      <c r="A1035" s="106">
        <v>0</v>
      </c>
      <c r="B1035" s="106">
        <f t="shared" si="219"/>
        <v>10</v>
      </c>
      <c r="C1035" s="106" t="s">
        <v>1670</v>
      </c>
      <c r="D1035" s="106" t="s">
        <v>1671</v>
      </c>
      <c r="E1035" s="106"/>
      <c r="F1035" s="106"/>
      <c r="G1035" s="106"/>
      <c r="H1035" s="108"/>
      <c r="I1035" s="108">
        <f t="shared" si="217"/>
        <v>0</v>
      </c>
      <c r="J1035" s="108">
        <f t="shared" si="218"/>
        <v>0</v>
      </c>
      <c r="K1035" s="108"/>
      <c r="L1035" s="147"/>
      <c r="M1035" s="108">
        <v>0</v>
      </c>
      <c r="N1035" s="108">
        <v>0</v>
      </c>
      <c r="O1035" s="108">
        <v>0</v>
      </c>
      <c r="P1035" s="108">
        <v>0</v>
      </c>
      <c r="Q1035" s="108">
        <v>0</v>
      </c>
      <c r="R1035" s="108">
        <v>0</v>
      </c>
      <c r="S1035" s="108">
        <v>0</v>
      </c>
      <c r="T1035" s="108">
        <v>0</v>
      </c>
      <c r="U1035" s="108">
        <v>0</v>
      </c>
      <c r="V1035" s="108">
        <v>0</v>
      </c>
      <c r="W1035" s="108">
        <v>0</v>
      </c>
      <c r="X1035" s="108">
        <v>0</v>
      </c>
      <c r="Y1035" s="108">
        <v>0</v>
      </c>
      <c r="Z1035" s="108">
        <v>0</v>
      </c>
      <c r="AA1035" s="108">
        <v>0</v>
      </c>
      <c r="AB1035" s="108">
        <v>0</v>
      </c>
      <c r="AC1035" s="108">
        <v>0</v>
      </c>
      <c r="AD1035" s="108">
        <v>0</v>
      </c>
      <c r="AE1035" s="108">
        <v>0</v>
      </c>
      <c r="AF1035" s="108">
        <v>0</v>
      </c>
      <c r="AG1035" s="108">
        <v>0</v>
      </c>
      <c r="AH1035" s="108">
        <v>0</v>
      </c>
      <c r="AI1035" s="108">
        <v>0</v>
      </c>
      <c r="AJ1035" s="108">
        <v>0</v>
      </c>
      <c r="AK1035" s="108">
        <v>0</v>
      </c>
      <c r="AL1035" s="108">
        <v>0</v>
      </c>
      <c r="AM1035" s="108">
        <v>0</v>
      </c>
      <c r="AN1035" s="108">
        <v>0</v>
      </c>
      <c r="AO1035" s="108">
        <v>0</v>
      </c>
      <c r="AP1035" s="108">
        <v>0</v>
      </c>
      <c r="AQ1035" s="108">
        <v>0</v>
      </c>
      <c r="AR1035" s="108">
        <v>0</v>
      </c>
      <c r="AS1035" s="108">
        <v>0</v>
      </c>
      <c r="AT1035" s="108">
        <v>0</v>
      </c>
      <c r="AU1035" s="108">
        <v>0</v>
      </c>
      <c r="AV1035" s="108">
        <v>0</v>
      </c>
      <c r="AW1035" s="108">
        <v>0</v>
      </c>
      <c r="AX1035" s="108">
        <v>0</v>
      </c>
      <c r="AY1035" s="108">
        <v>0</v>
      </c>
      <c r="AZ1035" s="108">
        <v>0</v>
      </c>
      <c r="BA1035" s="108">
        <v>0</v>
      </c>
      <c r="BB1035" s="108">
        <v>0</v>
      </c>
      <c r="BC1035" s="108">
        <v>0</v>
      </c>
      <c r="BD1035" s="108">
        <v>0</v>
      </c>
      <c r="BE1035" s="108">
        <v>0</v>
      </c>
      <c r="BF1035" s="108">
        <v>0</v>
      </c>
      <c r="BG1035" s="108">
        <v>0</v>
      </c>
      <c r="BH1035" s="108">
        <v>0</v>
      </c>
      <c r="BI1035" s="108">
        <v>0</v>
      </c>
      <c r="BJ1035" s="108">
        <v>0</v>
      </c>
      <c r="BK1035" s="108">
        <v>0</v>
      </c>
      <c r="BL1035" s="108">
        <v>0</v>
      </c>
      <c r="BM1035" s="108">
        <v>0</v>
      </c>
      <c r="BN1035" s="108">
        <v>0</v>
      </c>
      <c r="BO1035" s="108">
        <v>0</v>
      </c>
      <c r="BP1035" s="108">
        <v>0</v>
      </c>
      <c r="BQ1035" s="108"/>
      <c r="BR1035" s="108"/>
      <c r="BS1035" s="108"/>
      <c r="BT1035" s="108"/>
      <c r="BV1035" s="108"/>
      <c r="BW1035" s="108"/>
      <c r="BX1035" s="108"/>
      <c r="BY1035" s="108"/>
      <c r="BZ1035" s="108"/>
      <c r="CA1035" s="108"/>
      <c r="CB1035" s="108"/>
      <c r="CC1035" s="108"/>
      <c r="CD1035" s="108"/>
      <c r="CE1035" s="108"/>
      <c r="CF1035" s="108"/>
      <c r="CG1035" s="108"/>
    </row>
    <row r="1036" spans="1:85" hidden="1" outlineLevel="1" collapsed="1" x14ac:dyDescent="0.25">
      <c r="A1036" s="103">
        <v>0</v>
      </c>
      <c r="B1036" s="103">
        <f t="shared" si="219"/>
        <v>4</v>
      </c>
      <c r="C1036" s="103" t="s">
        <v>1672</v>
      </c>
      <c r="D1036" s="103" t="s">
        <v>168</v>
      </c>
      <c r="E1036" s="103"/>
      <c r="F1036" s="103"/>
      <c r="G1036" s="103"/>
      <c r="H1036" s="104"/>
      <c r="I1036" s="104">
        <f t="shared" si="217"/>
        <v>0</v>
      </c>
      <c r="J1036" s="104">
        <f t="shared" si="218"/>
        <v>0</v>
      </c>
      <c r="K1036" s="104"/>
      <c r="L1036" s="147"/>
      <c r="M1036" s="104">
        <v>0</v>
      </c>
      <c r="N1036" s="104">
        <v>0</v>
      </c>
      <c r="O1036" s="104">
        <v>0</v>
      </c>
      <c r="P1036" s="104">
        <v>0</v>
      </c>
      <c r="Q1036" s="104">
        <v>0</v>
      </c>
      <c r="R1036" s="104">
        <v>0</v>
      </c>
      <c r="S1036" s="104">
        <v>0</v>
      </c>
      <c r="T1036" s="104">
        <v>0</v>
      </c>
      <c r="U1036" s="104">
        <v>0</v>
      </c>
      <c r="V1036" s="104">
        <v>0</v>
      </c>
      <c r="W1036" s="104">
        <v>0</v>
      </c>
      <c r="X1036" s="104">
        <v>0</v>
      </c>
      <c r="Y1036" s="104">
        <v>0</v>
      </c>
      <c r="Z1036" s="104">
        <v>0</v>
      </c>
      <c r="AA1036" s="104">
        <v>0</v>
      </c>
      <c r="AB1036" s="104">
        <v>0</v>
      </c>
      <c r="AC1036" s="104">
        <v>0</v>
      </c>
      <c r="AD1036" s="104">
        <v>0</v>
      </c>
      <c r="AE1036" s="104">
        <v>0</v>
      </c>
      <c r="AF1036" s="104">
        <v>0</v>
      </c>
      <c r="AG1036" s="104">
        <v>0</v>
      </c>
      <c r="AH1036" s="104">
        <v>0</v>
      </c>
      <c r="AI1036" s="104">
        <v>0</v>
      </c>
      <c r="AJ1036" s="104">
        <v>0</v>
      </c>
      <c r="AK1036" s="104">
        <v>0</v>
      </c>
      <c r="AL1036" s="104">
        <v>0</v>
      </c>
      <c r="AM1036" s="104">
        <v>0</v>
      </c>
      <c r="AN1036" s="104">
        <v>0</v>
      </c>
      <c r="AO1036" s="104">
        <v>0</v>
      </c>
      <c r="AP1036" s="104">
        <v>0</v>
      </c>
      <c r="AQ1036" s="104">
        <v>0</v>
      </c>
      <c r="AR1036" s="104">
        <v>0</v>
      </c>
      <c r="AS1036" s="104">
        <v>0</v>
      </c>
      <c r="AT1036" s="104">
        <v>0</v>
      </c>
      <c r="AU1036" s="104">
        <v>0</v>
      </c>
      <c r="AV1036" s="104">
        <v>0</v>
      </c>
      <c r="AW1036" s="104">
        <v>0</v>
      </c>
      <c r="AX1036" s="104">
        <v>0</v>
      </c>
      <c r="AY1036" s="104">
        <v>0</v>
      </c>
      <c r="AZ1036" s="104">
        <v>0</v>
      </c>
      <c r="BA1036" s="104">
        <v>0</v>
      </c>
      <c r="BB1036" s="104">
        <v>0</v>
      </c>
      <c r="BC1036" s="104">
        <v>0</v>
      </c>
      <c r="BD1036" s="104">
        <v>0</v>
      </c>
      <c r="BE1036" s="104">
        <v>0</v>
      </c>
      <c r="BF1036" s="104">
        <v>0</v>
      </c>
      <c r="BG1036" s="104">
        <v>0</v>
      </c>
      <c r="BH1036" s="104">
        <v>0</v>
      </c>
      <c r="BI1036" s="104">
        <v>0</v>
      </c>
      <c r="BJ1036" s="104">
        <v>0</v>
      </c>
      <c r="BK1036" s="104">
        <v>0</v>
      </c>
      <c r="BL1036" s="104">
        <v>0</v>
      </c>
      <c r="BM1036" s="104">
        <v>0</v>
      </c>
      <c r="BN1036" s="104">
        <v>0</v>
      </c>
      <c r="BO1036" s="104">
        <v>0</v>
      </c>
      <c r="BP1036" s="104">
        <v>0</v>
      </c>
      <c r="BQ1036" s="104"/>
      <c r="BR1036" s="104"/>
      <c r="BS1036" s="104"/>
      <c r="BT1036" s="104"/>
      <c r="BV1036" s="144"/>
      <c r="BW1036" s="144"/>
      <c r="BX1036" s="144"/>
      <c r="BY1036" s="144"/>
      <c r="BZ1036" s="144"/>
      <c r="CA1036" s="144"/>
      <c r="CB1036" s="144"/>
      <c r="CC1036" s="144"/>
      <c r="CD1036" s="144"/>
      <c r="CE1036" s="144"/>
      <c r="CF1036" s="144"/>
      <c r="CG1036" s="144"/>
    </row>
    <row r="1037" spans="1:85" hidden="1" outlineLevel="2" x14ac:dyDescent="0.25">
      <c r="A1037" s="105">
        <v>0</v>
      </c>
      <c r="B1037" s="105">
        <f t="shared" si="219"/>
        <v>6</v>
      </c>
      <c r="C1037" s="105" t="s">
        <v>1673</v>
      </c>
      <c r="D1037" s="105" t="s">
        <v>1674</v>
      </c>
      <c r="E1037" s="105"/>
      <c r="F1037" s="105"/>
      <c r="G1037" s="105"/>
      <c r="H1037" s="26"/>
      <c r="I1037" s="26">
        <f t="shared" si="217"/>
        <v>0</v>
      </c>
      <c r="J1037" s="26">
        <f t="shared" si="218"/>
        <v>0</v>
      </c>
      <c r="K1037" s="26"/>
      <c r="L1037" s="147"/>
      <c r="M1037" s="26">
        <v>0</v>
      </c>
      <c r="N1037" s="26">
        <v>0</v>
      </c>
      <c r="O1037" s="26">
        <v>0</v>
      </c>
      <c r="P1037" s="26">
        <v>0</v>
      </c>
      <c r="Q1037" s="26">
        <v>0</v>
      </c>
      <c r="R1037" s="26">
        <v>0</v>
      </c>
      <c r="S1037" s="26">
        <v>0</v>
      </c>
      <c r="T1037" s="26">
        <v>0</v>
      </c>
      <c r="U1037" s="26">
        <v>0</v>
      </c>
      <c r="V1037" s="26">
        <v>0</v>
      </c>
      <c r="W1037" s="26">
        <v>0</v>
      </c>
      <c r="X1037" s="26">
        <v>0</v>
      </c>
      <c r="Y1037" s="26">
        <v>0</v>
      </c>
      <c r="Z1037" s="26">
        <v>0</v>
      </c>
      <c r="AA1037" s="26">
        <v>0</v>
      </c>
      <c r="AB1037" s="26">
        <v>0</v>
      </c>
      <c r="AC1037" s="26">
        <v>0</v>
      </c>
      <c r="AD1037" s="26">
        <v>0</v>
      </c>
      <c r="AE1037" s="26">
        <v>0</v>
      </c>
      <c r="AF1037" s="26">
        <v>0</v>
      </c>
      <c r="AG1037" s="26">
        <v>0</v>
      </c>
      <c r="AH1037" s="26">
        <v>0</v>
      </c>
      <c r="AI1037" s="26">
        <v>0</v>
      </c>
      <c r="AJ1037" s="26">
        <v>0</v>
      </c>
      <c r="AK1037" s="26">
        <v>0</v>
      </c>
      <c r="AL1037" s="26">
        <v>0</v>
      </c>
      <c r="AM1037" s="26">
        <v>0</v>
      </c>
      <c r="AN1037" s="26">
        <v>0</v>
      </c>
      <c r="AO1037" s="26">
        <v>0</v>
      </c>
      <c r="AP1037" s="26">
        <v>0</v>
      </c>
      <c r="AQ1037" s="26">
        <v>0</v>
      </c>
      <c r="AR1037" s="26">
        <v>0</v>
      </c>
      <c r="AS1037" s="26">
        <v>0</v>
      </c>
      <c r="AT1037" s="26">
        <v>0</v>
      </c>
      <c r="AU1037" s="26">
        <v>0</v>
      </c>
      <c r="AV1037" s="26">
        <v>0</v>
      </c>
      <c r="AW1037" s="26">
        <v>0</v>
      </c>
      <c r="AX1037" s="26">
        <v>0</v>
      </c>
      <c r="AY1037" s="26">
        <v>0</v>
      </c>
      <c r="AZ1037" s="26">
        <v>0</v>
      </c>
      <c r="BA1037" s="26">
        <v>0</v>
      </c>
      <c r="BB1037" s="26">
        <v>0</v>
      </c>
      <c r="BC1037" s="26">
        <v>0</v>
      </c>
      <c r="BD1037" s="26">
        <v>0</v>
      </c>
      <c r="BE1037" s="26">
        <v>0</v>
      </c>
      <c r="BF1037" s="26">
        <v>0</v>
      </c>
      <c r="BG1037" s="26">
        <v>0</v>
      </c>
      <c r="BH1037" s="26">
        <v>0</v>
      </c>
      <c r="BI1037" s="26">
        <v>0</v>
      </c>
      <c r="BJ1037" s="26">
        <v>0</v>
      </c>
      <c r="BK1037" s="26">
        <v>0</v>
      </c>
      <c r="BL1037" s="26">
        <v>0</v>
      </c>
      <c r="BM1037" s="26">
        <v>0</v>
      </c>
      <c r="BN1037" s="26">
        <v>0</v>
      </c>
      <c r="BO1037" s="26">
        <v>0</v>
      </c>
      <c r="BP1037" s="26">
        <v>0</v>
      </c>
      <c r="BQ1037" s="26"/>
      <c r="BR1037" s="26"/>
      <c r="BS1037" s="26"/>
      <c r="BT1037" s="26"/>
      <c r="BV1037" s="26"/>
      <c r="BW1037" s="26"/>
      <c r="BX1037" s="26"/>
      <c r="BY1037" s="26"/>
      <c r="BZ1037" s="26"/>
      <c r="CA1037" s="26"/>
      <c r="CB1037" s="26"/>
      <c r="CC1037" s="26"/>
      <c r="CD1037" s="26"/>
      <c r="CE1037" s="26"/>
      <c r="CF1037" s="26"/>
      <c r="CG1037" s="26"/>
    </row>
    <row r="1038" spans="1:85" hidden="1" outlineLevel="2" x14ac:dyDescent="0.25">
      <c r="A1038" s="105">
        <v>0</v>
      </c>
      <c r="B1038" s="105">
        <f t="shared" si="219"/>
        <v>6</v>
      </c>
      <c r="C1038" s="105" t="s">
        <v>1675</v>
      </c>
      <c r="D1038" s="105" t="s">
        <v>1676</v>
      </c>
      <c r="E1038" s="105"/>
      <c r="F1038" s="105"/>
      <c r="G1038" s="105"/>
      <c r="H1038" s="26"/>
      <c r="I1038" s="26">
        <f t="shared" si="217"/>
        <v>0</v>
      </c>
      <c r="J1038" s="26">
        <f t="shared" si="218"/>
        <v>0</v>
      </c>
      <c r="K1038" s="26"/>
      <c r="L1038" s="147"/>
      <c r="M1038" s="26">
        <v>0</v>
      </c>
      <c r="N1038" s="26">
        <v>0</v>
      </c>
      <c r="O1038" s="26">
        <v>0</v>
      </c>
      <c r="P1038" s="26">
        <v>0</v>
      </c>
      <c r="Q1038" s="26">
        <v>0</v>
      </c>
      <c r="R1038" s="26">
        <v>0</v>
      </c>
      <c r="S1038" s="26">
        <v>0</v>
      </c>
      <c r="T1038" s="26">
        <v>0</v>
      </c>
      <c r="U1038" s="26">
        <v>0</v>
      </c>
      <c r="V1038" s="26">
        <v>0</v>
      </c>
      <c r="W1038" s="26">
        <v>0</v>
      </c>
      <c r="X1038" s="26">
        <v>0</v>
      </c>
      <c r="Y1038" s="26">
        <v>0</v>
      </c>
      <c r="Z1038" s="26">
        <v>0</v>
      </c>
      <c r="AA1038" s="26">
        <v>0</v>
      </c>
      <c r="AB1038" s="26">
        <v>0</v>
      </c>
      <c r="AC1038" s="26">
        <v>0</v>
      </c>
      <c r="AD1038" s="26">
        <v>0</v>
      </c>
      <c r="AE1038" s="26">
        <v>0</v>
      </c>
      <c r="AF1038" s="26">
        <v>0</v>
      </c>
      <c r="AG1038" s="26">
        <v>0</v>
      </c>
      <c r="AH1038" s="26">
        <v>0</v>
      </c>
      <c r="AI1038" s="26">
        <v>0</v>
      </c>
      <c r="AJ1038" s="26">
        <v>0</v>
      </c>
      <c r="AK1038" s="26">
        <v>0</v>
      </c>
      <c r="AL1038" s="26">
        <v>0</v>
      </c>
      <c r="AM1038" s="26">
        <v>0</v>
      </c>
      <c r="AN1038" s="26">
        <v>0</v>
      </c>
      <c r="AO1038" s="26">
        <v>0</v>
      </c>
      <c r="AP1038" s="26">
        <v>0</v>
      </c>
      <c r="AQ1038" s="26">
        <v>0</v>
      </c>
      <c r="AR1038" s="26">
        <v>0</v>
      </c>
      <c r="AS1038" s="26">
        <v>0</v>
      </c>
      <c r="AT1038" s="26">
        <v>0</v>
      </c>
      <c r="AU1038" s="26">
        <v>0</v>
      </c>
      <c r="AV1038" s="26">
        <v>0</v>
      </c>
      <c r="AW1038" s="26">
        <v>0</v>
      </c>
      <c r="AX1038" s="26">
        <v>0</v>
      </c>
      <c r="AY1038" s="26">
        <v>0</v>
      </c>
      <c r="AZ1038" s="26">
        <v>0</v>
      </c>
      <c r="BA1038" s="26">
        <v>0</v>
      </c>
      <c r="BB1038" s="26">
        <v>0</v>
      </c>
      <c r="BC1038" s="26">
        <v>0</v>
      </c>
      <c r="BD1038" s="26">
        <v>0</v>
      </c>
      <c r="BE1038" s="26">
        <v>0</v>
      </c>
      <c r="BF1038" s="26">
        <v>0</v>
      </c>
      <c r="BG1038" s="26">
        <v>0</v>
      </c>
      <c r="BH1038" s="26">
        <v>0</v>
      </c>
      <c r="BI1038" s="26">
        <v>0</v>
      </c>
      <c r="BJ1038" s="26">
        <v>0</v>
      </c>
      <c r="BK1038" s="26">
        <v>0</v>
      </c>
      <c r="BL1038" s="26">
        <v>0</v>
      </c>
      <c r="BM1038" s="26">
        <v>0</v>
      </c>
      <c r="BN1038" s="26">
        <v>0</v>
      </c>
      <c r="BO1038" s="26">
        <v>0</v>
      </c>
      <c r="BP1038" s="26">
        <v>0</v>
      </c>
      <c r="BQ1038" s="26"/>
      <c r="BR1038" s="26"/>
      <c r="BS1038" s="26"/>
      <c r="BT1038" s="26"/>
      <c r="BV1038" s="26"/>
      <c r="BW1038" s="26"/>
      <c r="BX1038" s="26"/>
      <c r="BY1038" s="26"/>
      <c r="BZ1038" s="26"/>
      <c r="CA1038" s="26"/>
      <c r="CB1038" s="26"/>
      <c r="CC1038" s="26"/>
      <c r="CD1038" s="26"/>
      <c r="CE1038" s="26"/>
      <c r="CF1038" s="26"/>
      <c r="CG1038" s="26"/>
    </row>
    <row r="1039" spans="1:85" hidden="1" outlineLevel="1" collapsed="1" x14ac:dyDescent="0.25">
      <c r="A1039" s="103">
        <v>0</v>
      </c>
      <c r="B1039" s="103">
        <f t="shared" si="219"/>
        <v>4</v>
      </c>
      <c r="C1039" s="103" t="s">
        <v>1677</v>
      </c>
      <c r="D1039" s="103" t="s">
        <v>1624</v>
      </c>
      <c r="E1039" s="103"/>
      <c r="F1039" s="103"/>
      <c r="G1039" s="103"/>
      <c r="H1039" s="104"/>
      <c r="I1039" s="104">
        <f t="shared" si="217"/>
        <v>0</v>
      </c>
      <c r="J1039" s="104">
        <f t="shared" si="218"/>
        <v>1151634</v>
      </c>
      <c r="K1039" s="104"/>
      <c r="L1039" s="147"/>
      <c r="M1039" s="104">
        <v>0</v>
      </c>
      <c r="N1039" s="104">
        <v>0</v>
      </c>
      <c r="O1039" s="104">
        <v>0</v>
      </c>
      <c r="P1039" s="104">
        <v>0</v>
      </c>
      <c r="Q1039" s="104">
        <v>0</v>
      </c>
      <c r="R1039" s="104">
        <v>0</v>
      </c>
      <c r="S1039" s="104">
        <v>0</v>
      </c>
      <c r="T1039" s="104">
        <v>0</v>
      </c>
      <c r="U1039" s="104">
        <v>0</v>
      </c>
      <c r="V1039" s="104">
        <v>0</v>
      </c>
      <c r="W1039" s="104">
        <v>0</v>
      </c>
      <c r="X1039" s="104">
        <v>0</v>
      </c>
      <c r="Y1039" s="104">
        <v>0</v>
      </c>
      <c r="Z1039" s="104">
        <v>0</v>
      </c>
      <c r="AA1039" s="104">
        <v>0</v>
      </c>
      <c r="AB1039" s="104">
        <v>0</v>
      </c>
      <c r="AC1039" s="104">
        <v>0</v>
      </c>
      <c r="AD1039" s="104">
        <v>0</v>
      </c>
      <c r="AE1039" s="104">
        <v>0</v>
      </c>
      <c r="AF1039" s="104">
        <v>0</v>
      </c>
      <c r="AG1039" s="104">
        <v>0</v>
      </c>
      <c r="AH1039" s="104">
        <v>0</v>
      </c>
      <c r="AI1039" s="104">
        <v>0</v>
      </c>
      <c r="AJ1039" s="104">
        <v>0</v>
      </c>
      <c r="AK1039" s="104">
        <v>0</v>
      </c>
      <c r="AL1039" s="104">
        <v>0</v>
      </c>
      <c r="AM1039" s="104">
        <v>0</v>
      </c>
      <c r="AN1039" s="104">
        <v>0</v>
      </c>
      <c r="AO1039" s="104">
        <v>0</v>
      </c>
      <c r="AP1039" s="104">
        <v>0</v>
      </c>
      <c r="AQ1039" s="104">
        <v>0</v>
      </c>
      <c r="AR1039" s="104">
        <v>0</v>
      </c>
      <c r="AS1039" s="104">
        <v>0</v>
      </c>
      <c r="AT1039" s="104">
        <v>0</v>
      </c>
      <c r="AU1039" s="104">
        <v>0</v>
      </c>
      <c r="AV1039" s="104">
        <v>0</v>
      </c>
      <c r="AW1039" s="104">
        <v>0</v>
      </c>
      <c r="AX1039" s="104">
        <v>0</v>
      </c>
      <c r="AY1039" s="104">
        <v>0</v>
      </c>
      <c r="AZ1039" s="104">
        <v>0</v>
      </c>
      <c r="BA1039" s="104">
        <v>0</v>
      </c>
      <c r="BB1039" s="104">
        <v>0</v>
      </c>
      <c r="BC1039" s="104">
        <v>0</v>
      </c>
      <c r="BD1039" s="104">
        <v>0</v>
      </c>
      <c r="BE1039" s="104">
        <v>0</v>
      </c>
      <c r="BF1039" s="104">
        <v>0</v>
      </c>
      <c r="BG1039" s="104">
        <v>0</v>
      </c>
      <c r="BH1039" s="104">
        <v>0</v>
      </c>
      <c r="BI1039" s="104">
        <v>0</v>
      </c>
      <c r="BJ1039" s="104">
        <v>0</v>
      </c>
      <c r="BK1039" s="104">
        <v>0</v>
      </c>
      <c r="BL1039" s="104">
        <v>0</v>
      </c>
      <c r="BM1039" s="104">
        <v>0</v>
      </c>
      <c r="BN1039" s="104">
        <v>998480</v>
      </c>
      <c r="BO1039" s="104">
        <v>0</v>
      </c>
      <c r="BP1039" s="104">
        <v>153154</v>
      </c>
      <c r="BQ1039" s="104"/>
      <c r="BR1039" s="104"/>
      <c r="BS1039" s="104"/>
      <c r="BT1039" s="104"/>
      <c r="BV1039" s="144"/>
      <c r="BW1039" s="144"/>
      <c r="BX1039" s="144"/>
      <c r="BY1039" s="144"/>
      <c r="BZ1039" s="144"/>
      <c r="CA1039" s="144"/>
      <c r="CB1039" s="144"/>
      <c r="CC1039" s="144"/>
      <c r="CD1039" s="144"/>
      <c r="CE1039" s="144"/>
      <c r="CF1039" s="144"/>
      <c r="CG1039" s="144"/>
    </row>
    <row r="1040" spans="1:85" hidden="1" outlineLevel="2" x14ac:dyDescent="0.25">
      <c r="A1040" s="106">
        <v>0</v>
      </c>
      <c r="B1040" s="106">
        <f t="shared" si="219"/>
        <v>10</v>
      </c>
      <c r="C1040" s="106" t="s">
        <v>1678</v>
      </c>
      <c r="D1040" s="106" t="s">
        <v>1679</v>
      </c>
      <c r="E1040" s="106"/>
      <c r="F1040" s="106"/>
      <c r="G1040" s="106"/>
      <c r="H1040" s="108"/>
      <c r="I1040" s="108">
        <f t="shared" si="217"/>
        <v>0</v>
      </c>
      <c r="J1040" s="108">
        <f t="shared" si="218"/>
        <v>0</v>
      </c>
      <c r="K1040" s="108"/>
      <c r="L1040" s="147"/>
      <c r="M1040" s="108">
        <v>0</v>
      </c>
      <c r="N1040" s="108">
        <v>0</v>
      </c>
      <c r="O1040" s="108">
        <v>0</v>
      </c>
      <c r="P1040" s="108">
        <v>0</v>
      </c>
      <c r="Q1040" s="108">
        <v>0</v>
      </c>
      <c r="R1040" s="108">
        <v>0</v>
      </c>
      <c r="S1040" s="108">
        <v>0</v>
      </c>
      <c r="T1040" s="108">
        <v>0</v>
      </c>
      <c r="U1040" s="108">
        <v>0</v>
      </c>
      <c r="V1040" s="108">
        <v>0</v>
      </c>
      <c r="W1040" s="108">
        <v>0</v>
      </c>
      <c r="X1040" s="108">
        <v>0</v>
      </c>
      <c r="Y1040" s="108">
        <v>0</v>
      </c>
      <c r="Z1040" s="108">
        <v>0</v>
      </c>
      <c r="AA1040" s="108">
        <v>0</v>
      </c>
      <c r="AB1040" s="108">
        <v>0</v>
      </c>
      <c r="AC1040" s="108">
        <v>0</v>
      </c>
      <c r="AD1040" s="108">
        <v>0</v>
      </c>
      <c r="AE1040" s="108">
        <v>0</v>
      </c>
      <c r="AF1040" s="108">
        <v>0</v>
      </c>
      <c r="AG1040" s="108">
        <v>0</v>
      </c>
      <c r="AH1040" s="108">
        <v>0</v>
      </c>
      <c r="AI1040" s="108">
        <v>0</v>
      </c>
      <c r="AJ1040" s="108">
        <v>0</v>
      </c>
      <c r="AK1040" s="108">
        <v>0</v>
      </c>
      <c r="AL1040" s="108">
        <v>0</v>
      </c>
      <c r="AM1040" s="108">
        <v>0</v>
      </c>
      <c r="AN1040" s="108">
        <v>0</v>
      </c>
      <c r="AO1040" s="108">
        <v>0</v>
      </c>
      <c r="AP1040" s="108">
        <v>0</v>
      </c>
      <c r="AQ1040" s="108">
        <v>0</v>
      </c>
      <c r="AR1040" s="108">
        <v>0</v>
      </c>
      <c r="AS1040" s="108">
        <v>0</v>
      </c>
      <c r="AT1040" s="108">
        <v>0</v>
      </c>
      <c r="AU1040" s="108">
        <v>0</v>
      </c>
      <c r="AV1040" s="108">
        <v>0</v>
      </c>
      <c r="AW1040" s="108">
        <v>0</v>
      </c>
      <c r="AX1040" s="108">
        <v>0</v>
      </c>
      <c r="AY1040" s="108">
        <v>0</v>
      </c>
      <c r="AZ1040" s="108">
        <v>0</v>
      </c>
      <c r="BA1040" s="108">
        <v>0</v>
      </c>
      <c r="BB1040" s="108">
        <v>0</v>
      </c>
      <c r="BC1040" s="108">
        <v>0</v>
      </c>
      <c r="BD1040" s="108">
        <v>0</v>
      </c>
      <c r="BE1040" s="108">
        <v>0</v>
      </c>
      <c r="BF1040" s="108">
        <v>0</v>
      </c>
      <c r="BG1040" s="108">
        <v>0</v>
      </c>
      <c r="BH1040" s="108">
        <v>0</v>
      </c>
      <c r="BI1040" s="108">
        <v>0</v>
      </c>
      <c r="BJ1040" s="108">
        <v>0</v>
      </c>
      <c r="BK1040" s="108">
        <v>0</v>
      </c>
      <c r="BL1040" s="108">
        <v>0</v>
      </c>
      <c r="BM1040" s="108">
        <v>0</v>
      </c>
      <c r="BN1040" s="108">
        <v>0</v>
      </c>
      <c r="BO1040" s="108">
        <v>0</v>
      </c>
      <c r="BP1040" s="108">
        <v>0</v>
      </c>
      <c r="BQ1040" s="108"/>
      <c r="BR1040" s="108"/>
      <c r="BS1040" s="108"/>
      <c r="BT1040" s="108"/>
      <c r="BV1040" s="108"/>
      <c r="BW1040" s="108"/>
      <c r="BX1040" s="108"/>
      <c r="BY1040" s="108"/>
      <c r="BZ1040" s="108"/>
      <c r="CA1040" s="108"/>
      <c r="CB1040" s="108"/>
      <c r="CC1040" s="108"/>
      <c r="CD1040" s="108"/>
      <c r="CE1040" s="108"/>
      <c r="CF1040" s="108"/>
      <c r="CG1040" s="108"/>
    </row>
    <row r="1041" spans="1:85" hidden="1" outlineLevel="2" x14ac:dyDescent="0.25">
      <c r="A1041" s="106">
        <v>0</v>
      </c>
      <c r="B1041" s="106">
        <f t="shared" si="219"/>
        <v>10</v>
      </c>
      <c r="C1041" s="106" t="s">
        <v>1680</v>
      </c>
      <c r="D1041" s="106" t="s">
        <v>1681</v>
      </c>
      <c r="E1041" s="106"/>
      <c r="F1041" s="106"/>
      <c r="G1041" s="106"/>
      <c r="H1041" s="108"/>
      <c r="I1041" s="108">
        <f t="shared" si="217"/>
        <v>0</v>
      </c>
      <c r="J1041" s="108">
        <f t="shared" si="218"/>
        <v>0</v>
      </c>
      <c r="K1041" s="108"/>
      <c r="L1041" s="147"/>
      <c r="M1041" s="108">
        <v>0</v>
      </c>
      <c r="N1041" s="108">
        <v>0</v>
      </c>
      <c r="O1041" s="108">
        <v>0</v>
      </c>
      <c r="P1041" s="108">
        <v>0</v>
      </c>
      <c r="Q1041" s="108">
        <v>0</v>
      </c>
      <c r="R1041" s="108">
        <v>0</v>
      </c>
      <c r="S1041" s="108">
        <v>0</v>
      </c>
      <c r="T1041" s="108">
        <v>0</v>
      </c>
      <c r="U1041" s="108">
        <v>0</v>
      </c>
      <c r="V1041" s="108">
        <v>0</v>
      </c>
      <c r="W1041" s="108">
        <v>0</v>
      </c>
      <c r="X1041" s="108">
        <v>0</v>
      </c>
      <c r="Y1041" s="108">
        <v>0</v>
      </c>
      <c r="Z1041" s="108">
        <v>0</v>
      </c>
      <c r="AA1041" s="108">
        <v>0</v>
      </c>
      <c r="AB1041" s="108">
        <v>0</v>
      </c>
      <c r="AC1041" s="108">
        <v>0</v>
      </c>
      <c r="AD1041" s="108">
        <v>0</v>
      </c>
      <c r="AE1041" s="108">
        <v>0</v>
      </c>
      <c r="AF1041" s="108">
        <v>0</v>
      </c>
      <c r="AG1041" s="108">
        <v>0</v>
      </c>
      <c r="AH1041" s="108">
        <v>0</v>
      </c>
      <c r="AI1041" s="108">
        <v>0</v>
      </c>
      <c r="AJ1041" s="108">
        <v>0</v>
      </c>
      <c r="AK1041" s="108">
        <v>0</v>
      </c>
      <c r="AL1041" s="108">
        <v>0</v>
      </c>
      <c r="AM1041" s="108">
        <v>0</v>
      </c>
      <c r="AN1041" s="108">
        <v>0</v>
      </c>
      <c r="AO1041" s="108">
        <v>0</v>
      </c>
      <c r="AP1041" s="108">
        <v>0</v>
      </c>
      <c r="AQ1041" s="108">
        <v>0</v>
      </c>
      <c r="AR1041" s="108">
        <v>0</v>
      </c>
      <c r="AS1041" s="108">
        <v>0</v>
      </c>
      <c r="AT1041" s="108">
        <v>0</v>
      </c>
      <c r="AU1041" s="108">
        <v>0</v>
      </c>
      <c r="AV1041" s="108">
        <v>0</v>
      </c>
      <c r="AW1041" s="108">
        <v>0</v>
      </c>
      <c r="AX1041" s="108">
        <v>0</v>
      </c>
      <c r="AY1041" s="108">
        <v>0</v>
      </c>
      <c r="AZ1041" s="108">
        <v>0</v>
      </c>
      <c r="BA1041" s="108">
        <v>0</v>
      </c>
      <c r="BB1041" s="108">
        <v>0</v>
      </c>
      <c r="BC1041" s="108">
        <v>0</v>
      </c>
      <c r="BD1041" s="108">
        <v>0</v>
      </c>
      <c r="BE1041" s="108">
        <v>0</v>
      </c>
      <c r="BF1041" s="108">
        <v>0</v>
      </c>
      <c r="BG1041" s="108">
        <v>0</v>
      </c>
      <c r="BH1041" s="108">
        <v>0</v>
      </c>
      <c r="BI1041" s="108">
        <v>0</v>
      </c>
      <c r="BJ1041" s="108">
        <v>0</v>
      </c>
      <c r="BK1041" s="108">
        <v>0</v>
      </c>
      <c r="BL1041" s="108">
        <v>0</v>
      </c>
      <c r="BM1041" s="108">
        <v>0</v>
      </c>
      <c r="BN1041" s="108">
        <v>0</v>
      </c>
      <c r="BO1041" s="108">
        <v>0</v>
      </c>
      <c r="BP1041" s="108">
        <v>0</v>
      </c>
      <c r="BQ1041" s="108"/>
      <c r="BR1041" s="108"/>
      <c r="BS1041" s="108"/>
      <c r="BT1041" s="108"/>
      <c r="BV1041" s="108"/>
      <c r="BW1041" s="108"/>
      <c r="BX1041" s="108"/>
      <c r="BY1041" s="108"/>
      <c r="BZ1041" s="108"/>
      <c r="CA1041" s="108"/>
      <c r="CB1041" s="108"/>
      <c r="CC1041" s="108"/>
      <c r="CD1041" s="108"/>
      <c r="CE1041" s="108"/>
      <c r="CF1041" s="108"/>
      <c r="CG1041" s="108"/>
    </row>
    <row r="1042" spans="1:85" hidden="1" outlineLevel="2" x14ac:dyDescent="0.25">
      <c r="A1042" s="106">
        <v>0</v>
      </c>
      <c r="B1042" s="106">
        <f t="shared" si="219"/>
        <v>10</v>
      </c>
      <c r="C1042" s="106" t="s">
        <v>1682</v>
      </c>
      <c r="D1042" s="106" t="s">
        <v>1683</v>
      </c>
      <c r="E1042" s="106"/>
      <c r="F1042" s="106"/>
      <c r="G1042" s="106"/>
      <c r="H1042" s="108"/>
      <c r="I1042" s="108">
        <f t="shared" ref="I1042:I1047" si="220">SUM(AW1042:BD1042)</f>
        <v>0</v>
      </c>
      <c r="J1042" s="108">
        <f t="shared" ref="J1042:J1047" si="221">SUM(BI1042:BP1042)</f>
        <v>0</v>
      </c>
      <c r="K1042" s="108"/>
      <c r="L1042" s="147"/>
      <c r="M1042" s="108">
        <v>0</v>
      </c>
      <c r="N1042" s="108">
        <v>0</v>
      </c>
      <c r="O1042" s="108">
        <v>0</v>
      </c>
      <c r="P1042" s="108">
        <v>0</v>
      </c>
      <c r="Q1042" s="108">
        <v>0</v>
      </c>
      <c r="R1042" s="108">
        <v>0</v>
      </c>
      <c r="S1042" s="108">
        <v>0</v>
      </c>
      <c r="T1042" s="108">
        <v>0</v>
      </c>
      <c r="U1042" s="108">
        <v>0</v>
      </c>
      <c r="V1042" s="108">
        <v>0</v>
      </c>
      <c r="W1042" s="108">
        <v>0</v>
      </c>
      <c r="X1042" s="108">
        <v>0</v>
      </c>
      <c r="Y1042" s="108">
        <v>0</v>
      </c>
      <c r="Z1042" s="108">
        <v>0</v>
      </c>
      <c r="AA1042" s="108">
        <v>0</v>
      </c>
      <c r="AB1042" s="108">
        <v>0</v>
      </c>
      <c r="AC1042" s="108">
        <v>0</v>
      </c>
      <c r="AD1042" s="108">
        <v>0</v>
      </c>
      <c r="AE1042" s="108">
        <v>0</v>
      </c>
      <c r="AF1042" s="108">
        <v>0</v>
      </c>
      <c r="AG1042" s="108">
        <v>0</v>
      </c>
      <c r="AH1042" s="108">
        <v>0</v>
      </c>
      <c r="AI1042" s="108">
        <v>0</v>
      </c>
      <c r="AJ1042" s="108">
        <v>0</v>
      </c>
      <c r="AK1042" s="108">
        <v>0</v>
      </c>
      <c r="AL1042" s="108">
        <v>0</v>
      </c>
      <c r="AM1042" s="108">
        <v>0</v>
      </c>
      <c r="AN1042" s="108">
        <v>0</v>
      </c>
      <c r="AO1042" s="108">
        <v>0</v>
      </c>
      <c r="AP1042" s="108">
        <v>0</v>
      </c>
      <c r="AQ1042" s="108">
        <v>0</v>
      </c>
      <c r="AR1042" s="108">
        <v>0</v>
      </c>
      <c r="AS1042" s="108">
        <v>0</v>
      </c>
      <c r="AT1042" s="108">
        <v>0</v>
      </c>
      <c r="AU1042" s="108">
        <v>0</v>
      </c>
      <c r="AV1042" s="108">
        <v>0</v>
      </c>
      <c r="AW1042" s="108">
        <v>0</v>
      </c>
      <c r="AX1042" s="108">
        <v>0</v>
      </c>
      <c r="AY1042" s="108">
        <v>0</v>
      </c>
      <c r="AZ1042" s="108">
        <v>0</v>
      </c>
      <c r="BA1042" s="108">
        <v>0</v>
      </c>
      <c r="BB1042" s="108">
        <v>0</v>
      </c>
      <c r="BC1042" s="108">
        <v>0</v>
      </c>
      <c r="BD1042" s="108">
        <v>0</v>
      </c>
      <c r="BE1042" s="108">
        <v>0</v>
      </c>
      <c r="BF1042" s="108">
        <v>0</v>
      </c>
      <c r="BG1042" s="108">
        <v>0</v>
      </c>
      <c r="BH1042" s="108">
        <v>0</v>
      </c>
      <c r="BI1042" s="108">
        <v>0</v>
      </c>
      <c r="BJ1042" s="108">
        <v>0</v>
      </c>
      <c r="BK1042" s="108">
        <v>0</v>
      </c>
      <c r="BL1042" s="108">
        <v>0</v>
      </c>
      <c r="BM1042" s="108">
        <v>0</v>
      </c>
      <c r="BN1042" s="108">
        <v>0</v>
      </c>
      <c r="BO1042" s="108">
        <v>0</v>
      </c>
      <c r="BP1042" s="108">
        <v>0</v>
      </c>
      <c r="BQ1042" s="108"/>
      <c r="BR1042" s="108"/>
      <c r="BS1042" s="108"/>
      <c r="BT1042" s="108"/>
      <c r="BV1042" s="108"/>
      <c r="BW1042" s="108"/>
      <c r="BX1042" s="108"/>
      <c r="BY1042" s="108"/>
      <c r="BZ1042" s="108"/>
      <c r="CA1042" s="108"/>
      <c r="CB1042" s="108"/>
      <c r="CC1042" s="108"/>
      <c r="CD1042" s="108"/>
      <c r="CE1042" s="108"/>
      <c r="CF1042" s="108"/>
      <c r="CG1042" s="108"/>
    </row>
    <row r="1043" spans="1:85" hidden="1" outlineLevel="2" x14ac:dyDescent="0.25">
      <c r="A1043" s="106">
        <v>0</v>
      </c>
      <c r="B1043" s="106">
        <f t="shared" si="219"/>
        <v>8</v>
      </c>
      <c r="C1043" s="106" t="s">
        <v>1684</v>
      </c>
      <c r="D1043" s="106" t="s">
        <v>1660</v>
      </c>
      <c r="E1043" s="106"/>
      <c r="F1043" s="106"/>
      <c r="G1043" s="106"/>
      <c r="H1043" s="108"/>
      <c r="I1043" s="108">
        <f t="shared" si="220"/>
        <v>0</v>
      </c>
      <c r="J1043" s="108">
        <f t="shared" si="221"/>
        <v>1151634</v>
      </c>
      <c r="K1043" s="108"/>
      <c r="L1043" s="147"/>
      <c r="M1043" s="108">
        <v>0</v>
      </c>
      <c r="N1043" s="108">
        <v>0</v>
      </c>
      <c r="O1043" s="108">
        <v>0</v>
      </c>
      <c r="P1043" s="108">
        <v>0</v>
      </c>
      <c r="Q1043" s="108">
        <v>0</v>
      </c>
      <c r="R1043" s="108">
        <v>0</v>
      </c>
      <c r="S1043" s="108">
        <v>0</v>
      </c>
      <c r="T1043" s="108">
        <v>0</v>
      </c>
      <c r="U1043" s="108">
        <v>0</v>
      </c>
      <c r="V1043" s="108">
        <v>0</v>
      </c>
      <c r="W1043" s="108">
        <v>0</v>
      </c>
      <c r="X1043" s="108">
        <v>0</v>
      </c>
      <c r="Y1043" s="108">
        <v>0</v>
      </c>
      <c r="Z1043" s="108">
        <v>0</v>
      </c>
      <c r="AA1043" s="108">
        <v>0</v>
      </c>
      <c r="AB1043" s="108">
        <v>0</v>
      </c>
      <c r="AC1043" s="108">
        <v>0</v>
      </c>
      <c r="AD1043" s="108">
        <v>0</v>
      </c>
      <c r="AE1043" s="108">
        <v>0</v>
      </c>
      <c r="AF1043" s="108">
        <v>0</v>
      </c>
      <c r="AG1043" s="108">
        <v>0</v>
      </c>
      <c r="AH1043" s="108">
        <v>0</v>
      </c>
      <c r="AI1043" s="108">
        <v>0</v>
      </c>
      <c r="AJ1043" s="108">
        <v>0</v>
      </c>
      <c r="AK1043" s="108">
        <v>0</v>
      </c>
      <c r="AL1043" s="108">
        <v>0</v>
      </c>
      <c r="AM1043" s="108">
        <v>0</v>
      </c>
      <c r="AN1043" s="108">
        <v>0</v>
      </c>
      <c r="AO1043" s="108">
        <v>0</v>
      </c>
      <c r="AP1043" s="108">
        <v>0</v>
      </c>
      <c r="AQ1043" s="108">
        <v>0</v>
      </c>
      <c r="AR1043" s="108">
        <v>0</v>
      </c>
      <c r="AS1043" s="108">
        <v>0</v>
      </c>
      <c r="AT1043" s="108">
        <v>0</v>
      </c>
      <c r="AU1043" s="108">
        <v>0</v>
      </c>
      <c r="AV1043" s="108">
        <v>0</v>
      </c>
      <c r="AW1043" s="108">
        <v>0</v>
      </c>
      <c r="AX1043" s="108">
        <v>0</v>
      </c>
      <c r="AY1043" s="108">
        <v>0</v>
      </c>
      <c r="AZ1043" s="108">
        <v>0</v>
      </c>
      <c r="BA1043" s="108">
        <v>0</v>
      </c>
      <c r="BB1043" s="108">
        <v>0</v>
      </c>
      <c r="BC1043" s="108">
        <v>0</v>
      </c>
      <c r="BD1043" s="108">
        <v>0</v>
      </c>
      <c r="BE1043" s="108">
        <v>0</v>
      </c>
      <c r="BF1043" s="108">
        <v>0</v>
      </c>
      <c r="BG1043" s="108">
        <v>0</v>
      </c>
      <c r="BH1043" s="108">
        <v>0</v>
      </c>
      <c r="BI1043" s="108">
        <v>0</v>
      </c>
      <c r="BJ1043" s="108">
        <v>0</v>
      </c>
      <c r="BK1043" s="108">
        <v>0</v>
      </c>
      <c r="BL1043" s="108">
        <v>0</v>
      </c>
      <c r="BM1043" s="108">
        <v>0</v>
      </c>
      <c r="BN1043" s="108">
        <v>998480</v>
      </c>
      <c r="BO1043" s="108">
        <v>0</v>
      </c>
      <c r="BP1043" s="108">
        <v>153154</v>
      </c>
      <c r="BQ1043" s="108"/>
      <c r="BR1043" s="108"/>
      <c r="BS1043" s="108"/>
      <c r="BT1043" s="108"/>
      <c r="BV1043" s="108"/>
      <c r="BW1043" s="108"/>
      <c r="BX1043" s="108"/>
      <c r="BY1043" s="108"/>
      <c r="BZ1043" s="108"/>
      <c r="CA1043" s="108"/>
      <c r="CB1043" s="108"/>
      <c r="CC1043" s="108"/>
      <c r="CD1043" s="108"/>
      <c r="CE1043" s="108"/>
      <c r="CF1043" s="108"/>
      <c r="CG1043" s="108"/>
    </row>
    <row r="1044" spans="1:85" hidden="1" outlineLevel="2" x14ac:dyDescent="0.25">
      <c r="A1044" s="106">
        <v>0</v>
      </c>
      <c r="B1044" s="106">
        <f t="shared" si="219"/>
        <v>10</v>
      </c>
      <c r="C1044" s="106" t="s">
        <v>1685</v>
      </c>
      <c r="D1044" s="106" t="s">
        <v>1686</v>
      </c>
      <c r="E1044" s="106"/>
      <c r="F1044" s="106"/>
      <c r="G1044" s="106"/>
      <c r="H1044" s="108"/>
      <c r="I1044" s="108">
        <f t="shared" si="220"/>
        <v>0</v>
      </c>
      <c r="J1044" s="108">
        <f t="shared" si="221"/>
        <v>998480</v>
      </c>
      <c r="K1044" s="108"/>
      <c r="L1044" s="147"/>
      <c r="M1044" s="108">
        <v>0</v>
      </c>
      <c r="N1044" s="108">
        <v>0</v>
      </c>
      <c r="O1044" s="108">
        <v>0</v>
      </c>
      <c r="P1044" s="108">
        <v>0</v>
      </c>
      <c r="Q1044" s="108">
        <v>0</v>
      </c>
      <c r="R1044" s="108">
        <v>0</v>
      </c>
      <c r="S1044" s="108">
        <v>0</v>
      </c>
      <c r="T1044" s="108">
        <v>0</v>
      </c>
      <c r="U1044" s="108">
        <v>0</v>
      </c>
      <c r="V1044" s="108">
        <v>0</v>
      </c>
      <c r="W1044" s="108">
        <v>0</v>
      </c>
      <c r="X1044" s="108">
        <v>0</v>
      </c>
      <c r="Y1044" s="108">
        <v>0</v>
      </c>
      <c r="Z1044" s="108">
        <v>0</v>
      </c>
      <c r="AA1044" s="108">
        <v>0</v>
      </c>
      <c r="AB1044" s="108">
        <v>0</v>
      </c>
      <c r="AC1044" s="108">
        <v>0</v>
      </c>
      <c r="AD1044" s="108">
        <v>0</v>
      </c>
      <c r="AE1044" s="108">
        <v>0</v>
      </c>
      <c r="AF1044" s="108">
        <v>0</v>
      </c>
      <c r="AG1044" s="108">
        <v>0</v>
      </c>
      <c r="AH1044" s="108">
        <v>0</v>
      </c>
      <c r="AI1044" s="108">
        <v>0</v>
      </c>
      <c r="AJ1044" s="108">
        <v>0</v>
      </c>
      <c r="AK1044" s="108">
        <v>0</v>
      </c>
      <c r="AL1044" s="108">
        <v>0</v>
      </c>
      <c r="AM1044" s="108">
        <v>0</v>
      </c>
      <c r="AN1044" s="108">
        <v>0</v>
      </c>
      <c r="AO1044" s="108">
        <v>0</v>
      </c>
      <c r="AP1044" s="108">
        <v>0</v>
      </c>
      <c r="AQ1044" s="108">
        <v>0</v>
      </c>
      <c r="AR1044" s="108">
        <v>0</v>
      </c>
      <c r="AS1044" s="108">
        <v>0</v>
      </c>
      <c r="AT1044" s="108">
        <v>0</v>
      </c>
      <c r="AU1044" s="108">
        <v>0</v>
      </c>
      <c r="AV1044" s="108">
        <v>0</v>
      </c>
      <c r="AW1044" s="108">
        <v>0</v>
      </c>
      <c r="AX1044" s="108">
        <v>0</v>
      </c>
      <c r="AY1044" s="108">
        <v>0</v>
      </c>
      <c r="AZ1044" s="108">
        <v>0</v>
      </c>
      <c r="BA1044" s="108">
        <v>0</v>
      </c>
      <c r="BB1044" s="108">
        <v>0</v>
      </c>
      <c r="BC1044" s="108">
        <v>0</v>
      </c>
      <c r="BD1044" s="108">
        <v>0</v>
      </c>
      <c r="BE1044" s="108">
        <v>0</v>
      </c>
      <c r="BF1044" s="108">
        <v>0</v>
      </c>
      <c r="BG1044" s="108">
        <v>0</v>
      </c>
      <c r="BH1044" s="108">
        <v>0</v>
      </c>
      <c r="BI1044" s="108">
        <v>0</v>
      </c>
      <c r="BJ1044" s="108">
        <v>0</v>
      </c>
      <c r="BK1044" s="108">
        <v>0</v>
      </c>
      <c r="BL1044" s="108">
        <v>0</v>
      </c>
      <c r="BM1044" s="108">
        <v>0</v>
      </c>
      <c r="BN1044" s="108">
        <v>998480</v>
      </c>
      <c r="BO1044" s="108">
        <v>0</v>
      </c>
      <c r="BP1044" s="108">
        <v>0</v>
      </c>
      <c r="BQ1044" s="108"/>
      <c r="BR1044" s="108"/>
      <c r="BS1044" s="108"/>
      <c r="BT1044" s="108"/>
      <c r="BV1044" s="108"/>
      <c r="BW1044" s="108"/>
      <c r="BX1044" s="108"/>
      <c r="BY1044" s="108"/>
      <c r="BZ1044" s="108"/>
      <c r="CA1044" s="108"/>
      <c r="CB1044" s="108"/>
      <c r="CC1044" s="108"/>
      <c r="CD1044" s="108"/>
      <c r="CE1044" s="108"/>
      <c r="CF1044" s="108"/>
      <c r="CG1044" s="108"/>
    </row>
    <row r="1045" spans="1:85" hidden="1" outlineLevel="2" x14ac:dyDescent="0.25">
      <c r="A1045" s="106">
        <v>0</v>
      </c>
      <c r="B1045" s="106">
        <f t="shared" si="219"/>
        <v>10</v>
      </c>
      <c r="C1045" s="106" t="s">
        <v>1687</v>
      </c>
      <c r="D1045" s="106" t="s">
        <v>1361</v>
      </c>
      <c r="E1045" s="106"/>
      <c r="F1045" s="106"/>
      <c r="G1045" s="106"/>
      <c r="H1045" s="108"/>
      <c r="I1045" s="108">
        <f t="shared" si="220"/>
        <v>0</v>
      </c>
      <c r="J1045" s="108">
        <f t="shared" si="221"/>
        <v>0</v>
      </c>
      <c r="K1045" s="108"/>
      <c r="L1045" s="147"/>
      <c r="M1045" s="108">
        <v>0</v>
      </c>
      <c r="N1045" s="108">
        <v>0</v>
      </c>
      <c r="O1045" s="108">
        <v>0</v>
      </c>
      <c r="P1045" s="108">
        <v>0</v>
      </c>
      <c r="Q1045" s="108">
        <v>0</v>
      </c>
      <c r="R1045" s="108">
        <v>0</v>
      </c>
      <c r="S1045" s="108">
        <v>0</v>
      </c>
      <c r="T1045" s="108">
        <v>0</v>
      </c>
      <c r="U1045" s="108">
        <v>0</v>
      </c>
      <c r="V1045" s="108">
        <v>0</v>
      </c>
      <c r="W1045" s="108">
        <v>0</v>
      </c>
      <c r="X1045" s="108">
        <v>0</v>
      </c>
      <c r="Y1045" s="108">
        <v>0</v>
      </c>
      <c r="Z1045" s="108">
        <v>0</v>
      </c>
      <c r="AA1045" s="108">
        <v>0</v>
      </c>
      <c r="AB1045" s="108">
        <v>0</v>
      </c>
      <c r="AC1045" s="108">
        <v>0</v>
      </c>
      <c r="AD1045" s="108">
        <v>0</v>
      </c>
      <c r="AE1045" s="108">
        <v>0</v>
      </c>
      <c r="AF1045" s="108">
        <v>0</v>
      </c>
      <c r="AG1045" s="108">
        <v>0</v>
      </c>
      <c r="AH1045" s="108">
        <v>0</v>
      </c>
      <c r="AI1045" s="108">
        <v>0</v>
      </c>
      <c r="AJ1045" s="108">
        <v>0</v>
      </c>
      <c r="AK1045" s="108">
        <v>0</v>
      </c>
      <c r="AL1045" s="108">
        <v>0</v>
      </c>
      <c r="AM1045" s="108">
        <v>0</v>
      </c>
      <c r="AN1045" s="108">
        <v>0</v>
      </c>
      <c r="AO1045" s="108">
        <v>0</v>
      </c>
      <c r="AP1045" s="108">
        <v>0</v>
      </c>
      <c r="AQ1045" s="108">
        <v>0</v>
      </c>
      <c r="AR1045" s="108">
        <v>0</v>
      </c>
      <c r="AS1045" s="108">
        <v>0</v>
      </c>
      <c r="AT1045" s="108">
        <v>0</v>
      </c>
      <c r="AU1045" s="108">
        <v>0</v>
      </c>
      <c r="AV1045" s="108">
        <v>0</v>
      </c>
      <c r="AW1045" s="108">
        <v>0</v>
      </c>
      <c r="AX1045" s="108">
        <v>0</v>
      </c>
      <c r="AY1045" s="108">
        <v>0</v>
      </c>
      <c r="AZ1045" s="108">
        <v>0</v>
      </c>
      <c r="BA1045" s="108">
        <v>0</v>
      </c>
      <c r="BB1045" s="108">
        <v>0</v>
      </c>
      <c r="BC1045" s="108">
        <v>0</v>
      </c>
      <c r="BD1045" s="108">
        <v>0</v>
      </c>
      <c r="BE1045" s="108">
        <v>0</v>
      </c>
      <c r="BF1045" s="108">
        <v>0</v>
      </c>
      <c r="BG1045" s="108">
        <v>0</v>
      </c>
      <c r="BH1045" s="108">
        <v>0</v>
      </c>
      <c r="BI1045" s="108">
        <v>0</v>
      </c>
      <c r="BJ1045" s="108">
        <v>0</v>
      </c>
      <c r="BK1045" s="108">
        <v>0</v>
      </c>
      <c r="BL1045" s="108">
        <v>0</v>
      </c>
      <c r="BM1045" s="108">
        <v>0</v>
      </c>
      <c r="BN1045" s="108">
        <v>0</v>
      </c>
      <c r="BO1045" s="108">
        <v>0</v>
      </c>
      <c r="BP1045" s="108">
        <v>0</v>
      </c>
      <c r="BQ1045" s="108"/>
      <c r="BR1045" s="108"/>
      <c r="BS1045" s="108"/>
      <c r="BT1045" s="108"/>
      <c r="BV1045" s="108"/>
      <c r="BW1045" s="108"/>
      <c r="BX1045" s="108"/>
      <c r="BY1045" s="108"/>
      <c r="BZ1045" s="108"/>
      <c r="CA1045" s="108"/>
      <c r="CB1045" s="108"/>
      <c r="CC1045" s="108"/>
      <c r="CD1045" s="108"/>
      <c r="CE1045" s="108"/>
      <c r="CF1045" s="108"/>
      <c r="CG1045" s="108"/>
    </row>
    <row r="1046" spans="1:85" hidden="1" outlineLevel="2" x14ac:dyDescent="0.25">
      <c r="A1046" s="106">
        <v>0</v>
      </c>
      <c r="B1046" s="106">
        <f t="shared" si="219"/>
        <v>10</v>
      </c>
      <c r="C1046" s="106" t="s">
        <v>1688</v>
      </c>
      <c r="D1046" s="106" t="s">
        <v>1667</v>
      </c>
      <c r="E1046" s="106"/>
      <c r="F1046" s="106"/>
      <c r="G1046" s="106"/>
      <c r="H1046" s="108"/>
      <c r="I1046" s="108">
        <f t="shared" si="220"/>
        <v>0</v>
      </c>
      <c r="J1046" s="108">
        <f t="shared" si="221"/>
        <v>153154</v>
      </c>
      <c r="K1046" s="108"/>
      <c r="L1046" s="147"/>
      <c r="M1046" s="108">
        <v>0</v>
      </c>
      <c r="N1046" s="108">
        <v>0</v>
      </c>
      <c r="O1046" s="108">
        <v>0</v>
      </c>
      <c r="P1046" s="108">
        <v>0</v>
      </c>
      <c r="Q1046" s="108">
        <v>0</v>
      </c>
      <c r="R1046" s="108">
        <v>0</v>
      </c>
      <c r="S1046" s="108">
        <v>0</v>
      </c>
      <c r="T1046" s="108">
        <v>0</v>
      </c>
      <c r="U1046" s="108">
        <v>0</v>
      </c>
      <c r="V1046" s="108">
        <v>0</v>
      </c>
      <c r="W1046" s="108">
        <v>0</v>
      </c>
      <c r="X1046" s="108">
        <v>0</v>
      </c>
      <c r="Y1046" s="108">
        <v>0</v>
      </c>
      <c r="Z1046" s="108">
        <v>0</v>
      </c>
      <c r="AA1046" s="108">
        <v>0</v>
      </c>
      <c r="AB1046" s="108">
        <v>0</v>
      </c>
      <c r="AC1046" s="108">
        <v>0</v>
      </c>
      <c r="AD1046" s="108">
        <v>0</v>
      </c>
      <c r="AE1046" s="108">
        <v>0</v>
      </c>
      <c r="AF1046" s="108">
        <v>0</v>
      </c>
      <c r="AG1046" s="108">
        <v>0</v>
      </c>
      <c r="AH1046" s="108">
        <v>0</v>
      </c>
      <c r="AI1046" s="108">
        <v>0</v>
      </c>
      <c r="AJ1046" s="108">
        <v>0</v>
      </c>
      <c r="AK1046" s="108">
        <v>0</v>
      </c>
      <c r="AL1046" s="108">
        <v>0</v>
      </c>
      <c r="AM1046" s="108">
        <v>0</v>
      </c>
      <c r="AN1046" s="108">
        <v>0</v>
      </c>
      <c r="AO1046" s="108">
        <v>0</v>
      </c>
      <c r="AP1046" s="108">
        <v>0</v>
      </c>
      <c r="AQ1046" s="108">
        <v>0</v>
      </c>
      <c r="AR1046" s="108">
        <v>0</v>
      </c>
      <c r="AS1046" s="108">
        <v>0</v>
      </c>
      <c r="AT1046" s="108">
        <v>0</v>
      </c>
      <c r="AU1046" s="108">
        <v>0</v>
      </c>
      <c r="AV1046" s="108">
        <v>0</v>
      </c>
      <c r="AW1046" s="108">
        <v>0</v>
      </c>
      <c r="AX1046" s="108">
        <v>0</v>
      </c>
      <c r="AY1046" s="108">
        <v>0</v>
      </c>
      <c r="AZ1046" s="108">
        <v>0</v>
      </c>
      <c r="BA1046" s="108">
        <v>0</v>
      </c>
      <c r="BB1046" s="108">
        <v>0</v>
      </c>
      <c r="BC1046" s="108">
        <v>0</v>
      </c>
      <c r="BD1046" s="108">
        <v>0</v>
      </c>
      <c r="BE1046" s="108">
        <v>0</v>
      </c>
      <c r="BF1046" s="108">
        <v>0</v>
      </c>
      <c r="BG1046" s="108">
        <v>0</v>
      </c>
      <c r="BH1046" s="108">
        <v>0</v>
      </c>
      <c r="BI1046" s="108">
        <v>0</v>
      </c>
      <c r="BJ1046" s="108">
        <v>0</v>
      </c>
      <c r="BK1046" s="108">
        <v>0</v>
      </c>
      <c r="BL1046" s="108">
        <v>0</v>
      </c>
      <c r="BM1046" s="108">
        <v>0</v>
      </c>
      <c r="BN1046" s="108">
        <v>0</v>
      </c>
      <c r="BO1046" s="108">
        <v>0</v>
      </c>
      <c r="BP1046" s="108">
        <v>153154</v>
      </c>
      <c r="BQ1046" s="108"/>
      <c r="BR1046" s="108"/>
      <c r="BS1046" s="108"/>
      <c r="BT1046" s="108"/>
      <c r="BV1046" s="108"/>
      <c r="BW1046" s="108"/>
      <c r="BX1046" s="108"/>
      <c r="BY1046" s="108"/>
      <c r="BZ1046" s="108"/>
      <c r="CA1046" s="108"/>
      <c r="CB1046" s="108"/>
      <c r="CC1046" s="108"/>
      <c r="CD1046" s="108"/>
      <c r="CE1046" s="108"/>
      <c r="CF1046" s="108"/>
      <c r="CG1046" s="108"/>
    </row>
    <row r="1047" spans="1:85" hidden="1" outlineLevel="2" x14ac:dyDescent="0.25">
      <c r="A1047" s="106">
        <v>0</v>
      </c>
      <c r="B1047" s="106">
        <f t="shared" si="219"/>
        <v>10</v>
      </c>
      <c r="C1047" s="106" t="s">
        <v>1689</v>
      </c>
      <c r="D1047" s="106" t="s">
        <v>1690</v>
      </c>
      <c r="E1047" s="106"/>
      <c r="F1047" s="106"/>
      <c r="G1047" s="106"/>
      <c r="H1047" s="108"/>
      <c r="I1047" s="108">
        <f t="shared" si="220"/>
        <v>0</v>
      </c>
      <c r="J1047" s="108">
        <f t="shared" si="221"/>
        <v>0</v>
      </c>
      <c r="K1047" s="108"/>
      <c r="L1047" s="147"/>
      <c r="M1047" s="108">
        <v>0</v>
      </c>
      <c r="N1047" s="108">
        <v>0</v>
      </c>
      <c r="O1047" s="108">
        <v>0</v>
      </c>
      <c r="P1047" s="108">
        <v>0</v>
      </c>
      <c r="Q1047" s="108">
        <v>0</v>
      </c>
      <c r="R1047" s="108">
        <v>0</v>
      </c>
      <c r="S1047" s="108">
        <v>0</v>
      </c>
      <c r="T1047" s="108">
        <v>0</v>
      </c>
      <c r="U1047" s="108">
        <v>0</v>
      </c>
      <c r="V1047" s="108">
        <v>0</v>
      </c>
      <c r="W1047" s="108">
        <v>0</v>
      </c>
      <c r="X1047" s="108">
        <v>0</v>
      </c>
      <c r="Y1047" s="108">
        <v>0</v>
      </c>
      <c r="Z1047" s="108">
        <v>0</v>
      </c>
      <c r="AA1047" s="108">
        <v>0</v>
      </c>
      <c r="AB1047" s="108">
        <v>0</v>
      </c>
      <c r="AC1047" s="108">
        <v>0</v>
      </c>
      <c r="AD1047" s="108">
        <v>0</v>
      </c>
      <c r="AE1047" s="108">
        <v>0</v>
      </c>
      <c r="AF1047" s="108">
        <v>0</v>
      </c>
      <c r="AG1047" s="108">
        <v>0</v>
      </c>
      <c r="AH1047" s="108">
        <v>0</v>
      </c>
      <c r="AI1047" s="108">
        <v>0</v>
      </c>
      <c r="AJ1047" s="108">
        <v>0</v>
      </c>
      <c r="AK1047" s="108">
        <v>0</v>
      </c>
      <c r="AL1047" s="108">
        <v>0</v>
      </c>
      <c r="AM1047" s="108">
        <v>0</v>
      </c>
      <c r="AN1047" s="108">
        <v>0</v>
      </c>
      <c r="AO1047" s="108">
        <v>0</v>
      </c>
      <c r="AP1047" s="108">
        <v>0</v>
      </c>
      <c r="AQ1047" s="108">
        <v>0</v>
      </c>
      <c r="AR1047" s="108">
        <v>0</v>
      </c>
      <c r="AS1047" s="108">
        <v>0</v>
      </c>
      <c r="AT1047" s="108">
        <v>0</v>
      </c>
      <c r="AU1047" s="108">
        <v>0</v>
      </c>
      <c r="AV1047" s="108">
        <v>0</v>
      </c>
      <c r="AW1047" s="108">
        <v>0</v>
      </c>
      <c r="AX1047" s="108">
        <v>0</v>
      </c>
      <c r="AY1047" s="108">
        <v>0</v>
      </c>
      <c r="AZ1047" s="108">
        <v>0</v>
      </c>
      <c r="BA1047" s="108">
        <v>0</v>
      </c>
      <c r="BB1047" s="108">
        <v>0</v>
      </c>
      <c r="BC1047" s="108">
        <v>0</v>
      </c>
      <c r="BD1047" s="108">
        <v>0</v>
      </c>
      <c r="BE1047" s="108">
        <v>0</v>
      </c>
      <c r="BF1047" s="108">
        <v>0</v>
      </c>
      <c r="BG1047" s="108">
        <v>0</v>
      </c>
      <c r="BH1047" s="108">
        <v>0</v>
      </c>
      <c r="BI1047" s="108">
        <v>0</v>
      </c>
      <c r="BJ1047" s="108">
        <v>0</v>
      </c>
      <c r="BK1047" s="108">
        <v>0</v>
      </c>
      <c r="BL1047" s="108">
        <v>0</v>
      </c>
      <c r="BM1047" s="108">
        <v>0</v>
      </c>
      <c r="BN1047" s="108">
        <v>0</v>
      </c>
      <c r="BO1047" s="108">
        <v>0</v>
      </c>
      <c r="BP1047" s="108">
        <v>0</v>
      </c>
      <c r="BQ1047" s="108"/>
      <c r="BR1047" s="108"/>
      <c r="BS1047" s="108"/>
      <c r="BT1047" s="108"/>
      <c r="BV1047" s="108"/>
      <c r="BW1047" s="108"/>
      <c r="BX1047" s="108"/>
      <c r="BY1047" s="108"/>
      <c r="BZ1047" s="108"/>
      <c r="CA1047" s="108"/>
      <c r="CB1047" s="108"/>
      <c r="CC1047" s="108"/>
      <c r="CD1047" s="108"/>
      <c r="CE1047" s="108"/>
      <c r="CF1047" s="108"/>
      <c r="CG1047" s="108"/>
    </row>
    <row r="1048" spans="1:85" x14ac:dyDescent="0.25">
      <c r="E1048" s="30"/>
      <c r="F1048" s="30">
        <f t="shared" ref="F1048:K1048" si="222">F2+F311+F533</f>
        <v>3849097926.3299999</v>
      </c>
      <c r="G1048" s="30">
        <f t="shared" si="222"/>
        <v>3923340561.4500008</v>
      </c>
      <c r="H1048" s="30">
        <f t="shared" si="222"/>
        <v>5044651983.5599995</v>
      </c>
      <c r="I1048" s="30">
        <f t="shared" si="222"/>
        <v>1934685569.8399982</v>
      </c>
      <c r="J1048" s="30">
        <f t="shared" si="222"/>
        <v>2084260912.2900009</v>
      </c>
      <c r="K1048" s="30">
        <f t="shared" si="222"/>
        <v>0</v>
      </c>
      <c r="L1048" s="148"/>
      <c r="M1048" s="30">
        <f t="shared" ref="M1048:AZ1048" si="223">M2+M311+M533</f>
        <v>516396451.61999893</v>
      </c>
      <c r="N1048" s="30">
        <f t="shared" si="223"/>
        <v>901573637.39999962</v>
      </c>
      <c r="O1048" s="30">
        <f t="shared" si="223"/>
        <v>2220159904.2600002</v>
      </c>
      <c r="P1048" s="30">
        <f t="shared" si="223"/>
        <v>2519974584.3999996</v>
      </c>
      <c r="Q1048" s="30">
        <f t="shared" si="223"/>
        <v>2934307143.1000004</v>
      </c>
      <c r="R1048" s="30">
        <f t="shared" si="223"/>
        <v>3305244829.4200001</v>
      </c>
      <c r="S1048" s="30">
        <f t="shared" si="223"/>
        <v>3587325175.9700003</v>
      </c>
      <c r="T1048" s="30">
        <f t="shared" si="223"/>
        <v>4583403712.1099997</v>
      </c>
      <c r="U1048" s="30">
        <f t="shared" si="223"/>
        <v>4371510543.8899994</v>
      </c>
      <c r="V1048" s="30">
        <f t="shared" si="223"/>
        <v>4704164094.6999989</v>
      </c>
      <c r="W1048" s="30">
        <f t="shared" si="223"/>
        <v>5181787892.789999</v>
      </c>
      <c r="X1048" s="30">
        <f t="shared" si="223"/>
        <v>4786490852.6999998</v>
      </c>
      <c r="Y1048" s="30">
        <f t="shared" si="223"/>
        <v>-1569874931.8700008</v>
      </c>
      <c r="Z1048" s="30">
        <f t="shared" si="223"/>
        <v>-1826759070.0300007</v>
      </c>
      <c r="AA1048" s="30">
        <f t="shared" si="223"/>
        <v>-1504374692.7199993</v>
      </c>
      <c r="AB1048" s="30">
        <f t="shared" si="223"/>
        <v>-60751794.520000458</v>
      </c>
      <c r="AC1048" s="30">
        <f t="shared" si="223"/>
        <v>363917668.95999908</v>
      </c>
      <c r="AD1048" s="30">
        <f t="shared" si="223"/>
        <v>380769404.51999855</v>
      </c>
      <c r="AE1048" s="30">
        <f t="shared" si="223"/>
        <v>717031973.85000038</v>
      </c>
      <c r="AF1048" s="30">
        <f t="shared" si="223"/>
        <v>602964790.34999943</v>
      </c>
      <c r="AG1048" s="30">
        <f t="shared" si="223"/>
        <v>891438357.11000061</v>
      </c>
      <c r="AH1048" s="30">
        <f t="shared" si="223"/>
        <v>919521240.8599987</v>
      </c>
      <c r="AI1048" s="30">
        <f t="shared" si="223"/>
        <v>1461695452.3500004</v>
      </c>
      <c r="AJ1048" s="30">
        <f t="shared" si="223"/>
        <v>3849097926.3299999</v>
      </c>
      <c r="AK1048" s="30">
        <f t="shared" si="223"/>
        <v>-1968569224.75</v>
      </c>
      <c r="AL1048" s="30">
        <f t="shared" si="223"/>
        <v>-2268700673.9400005</v>
      </c>
      <c r="AM1048" s="30">
        <f t="shared" si="223"/>
        <v>-2406438068.3700008</v>
      </c>
      <c r="AN1048" s="30">
        <f t="shared" si="223"/>
        <v>-2357075342.8099995</v>
      </c>
      <c r="AO1048" s="30">
        <f t="shared" si="223"/>
        <v>-2641041824.4799995</v>
      </c>
      <c r="AP1048" s="30">
        <f t="shared" si="223"/>
        <v>-2492933917.6100006</v>
      </c>
      <c r="AQ1048" s="30">
        <f t="shared" si="223"/>
        <v>-2289879630.1600018</v>
      </c>
      <c r="AR1048" s="30">
        <f t="shared" si="223"/>
        <v>-1081370225.0900002</v>
      </c>
      <c r="AS1048" s="30">
        <f t="shared" si="223"/>
        <v>-914745650.46999931</v>
      </c>
      <c r="AT1048" s="30">
        <f t="shared" si="223"/>
        <v>-368238892.17000008</v>
      </c>
      <c r="AU1048" s="30">
        <f t="shared" si="223"/>
        <v>143931411.69999886</v>
      </c>
      <c r="AV1048" s="30">
        <f t="shared" si="223"/>
        <v>3923340561.4500008</v>
      </c>
      <c r="AW1048" s="30">
        <f t="shared" si="223"/>
        <v>327343118.12000084</v>
      </c>
      <c r="AX1048" s="30">
        <f t="shared" si="223"/>
        <v>510897539.89999771</v>
      </c>
      <c r="AY1048" s="30">
        <f t="shared" si="223"/>
        <v>1047887866.7899971</v>
      </c>
      <c r="AZ1048" s="30">
        <f t="shared" si="223"/>
        <v>1087330097.0099983</v>
      </c>
      <c r="BA1048" s="30">
        <v>1338931756.7000008</v>
      </c>
      <c r="BB1048" s="30">
        <f t="shared" ref="BB1048:BM1048" si="224">BB2+BB311+BB533</f>
        <v>1630739778.3500004</v>
      </c>
      <c r="BC1048" s="30">
        <f t="shared" si="224"/>
        <v>1732868764.7299995</v>
      </c>
      <c r="BD1048" s="30">
        <f t="shared" si="224"/>
        <v>1934685569.8399982</v>
      </c>
      <c r="BE1048" s="30">
        <f t="shared" si="224"/>
        <v>2545097179</v>
      </c>
      <c r="BF1048" s="30">
        <f t="shared" si="224"/>
        <v>3211059152.869997</v>
      </c>
      <c r="BG1048" s="30">
        <f t="shared" si="224"/>
        <v>3322780247.2099972</v>
      </c>
      <c r="BH1048" s="30">
        <f t="shared" si="224"/>
        <v>5044651983.5599995</v>
      </c>
      <c r="BI1048" s="30">
        <f t="shared" si="224"/>
        <v>144931560.3200016</v>
      </c>
      <c r="BJ1048" s="30">
        <f t="shared" si="224"/>
        <v>183111824.29999924</v>
      </c>
      <c r="BK1048" s="30">
        <f t="shared" si="224"/>
        <v>778105387.88999939</v>
      </c>
      <c r="BL1048" s="30">
        <f t="shared" si="224"/>
        <v>1163840796.7999992</v>
      </c>
      <c r="BM1048" s="30">
        <f t="shared" si="224"/>
        <v>1191348514.079998</v>
      </c>
      <c r="BN1048" s="30">
        <f>BN2+BN311+BN533</f>
        <v>1795006097.829998</v>
      </c>
      <c r="BO1048" s="30">
        <f>BO2+BO311+BO533</f>
        <v>1942670828.2100029</v>
      </c>
      <c r="BP1048" s="30">
        <f>BP2+BP311+BP533</f>
        <v>2084260912.2900009</v>
      </c>
    </row>
    <row r="1049" spans="1:85" x14ac:dyDescent="0.25">
      <c r="BI1049" s="30">
        <f>+'ER mes'!AY65</f>
        <v>144931561.32000017</v>
      </c>
      <c r="BJ1049" s="30">
        <f>+BI1049+'ER mes'!AZ65</f>
        <v>183111825.30000007</v>
      </c>
      <c r="BK1049" s="30">
        <f>BJ1049+'ER mes'!BA65</f>
        <v>778105388.8900001</v>
      </c>
      <c r="BL1049" s="30">
        <f>BK1049+'ER mes'!BB65</f>
        <v>1163840797.8000002</v>
      </c>
      <c r="BM1049" s="30">
        <f>+BL1049+'ER mes'!BC65</f>
        <v>1191348515.0800002</v>
      </c>
      <c r="BN1049" s="30">
        <f>+BM1049+'ER mes'!BD65</f>
        <v>1795006098.8299999</v>
      </c>
      <c r="BO1049" s="30">
        <f>+BN1049+'ER mes'!BE65</f>
        <v>1942670829.21</v>
      </c>
      <c r="BP1049" s="30">
        <f>+BO1049+'ER mes'!BF65</f>
        <v>2098875020.2900002</v>
      </c>
    </row>
    <row r="1050" spans="1:85" x14ac:dyDescent="0.25">
      <c r="D1050" s="24" t="s">
        <v>2064</v>
      </c>
      <c r="I1050" s="30">
        <f>I638+I646+I649+I650</f>
        <v>-209377511.53999999</v>
      </c>
      <c r="J1050" s="30"/>
      <c r="K1050" s="30">
        <f>K638+K646+K649+K650</f>
        <v>-177600000</v>
      </c>
      <c r="AW1050" s="30"/>
      <c r="AX1050" s="30"/>
      <c r="AY1050" s="30"/>
      <c r="AZ1050" s="30"/>
      <c r="BA1050" s="30"/>
      <c r="BB1050" s="30"/>
      <c r="BC1050" s="30"/>
      <c r="BD1050" s="30"/>
      <c r="BE1050" s="30"/>
      <c r="BF1050" s="30"/>
      <c r="BI1050" s="191">
        <f t="shared" ref="BI1050:BP1050" si="225">BI1048-BI1049</f>
        <v>-0.99999856948852539</v>
      </c>
      <c r="BJ1050" s="191">
        <f t="shared" si="225"/>
        <v>-1.0000008344650269</v>
      </c>
      <c r="BK1050" s="191">
        <f t="shared" si="225"/>
        <v>-1.0000007152557373</v>
      </c>
      <c r="BL1050" s="191">
        <f t="shared" si="225"/>
        <v>-1.0000009536743164</v>
      </c>
      <c r="BM1050" s="191">
        <f t="shared" si="225"/>
        <v>-1.0000021457672119</v>
      </c>
      <c r="BN1050" s="191">
        <f t="shared" si="225"/>
        <v>-1.0000019073486328</v>
      </c>
      <c r="BO1050" s="191">
        <f t="shared" si="225"/>
        <v>-0.99999713897705078</v>
      </c>
      <c r="BP1050" s="191">
        <f t="shared" si="225"/>
        <v>-14614107.999999285</v>
      </c>
    </row>
    <row r="1052" spans="1:85" x14ac:dyDescent="0.25">
      <c r="G1052" s="30"/>
    </row>
    <row r="1053" spans="1:85" x14ac:dyDescent="0.25">
      <c r="J1053" s="30"/>
      <c r="AW1053" s="30">
        <f t="shared" ref="AW1053:BH1053" si="226">-AW599-AW594</f>
        <v>2064453786</v>
      </c>
      <c r="AX1053" s="30">
        <f t="shared" si="226"/>
        <v>3015356673</v>
      </c>
      <c r="AY1053" s="30">
        <f t="shared" si="226"/>
        <v>2590671003</v>
      </c>
      <c r="AZ1053" s="30">
        <f t="shared" si="226"/>
        <v>2834557492</v>
      </c>
      <c r="BA1053" s="30">
        <f t="shared" si="226"/>
        <v>2305990804</v>
      </c>
      <c r="BB1053" s="30">
        <f t="shared" si="226"/>
        <v>2254372708</v>
      </c>
      <c r="BC1053" s="30">
        <f t="shared" si="226"/>
        <v>3274830589</v>
      </c>
      <c r="BD1053" s="30">
        <f t="shared" si="226"/>
        <v>2953407989</v>
      </c>
      <c r="BE1053" s="30">
        <f t="shared" si="226"/>
        <v>2829606408</v>
      </c>
      <c r="BF1053" s="30">
        <f t="shared" si="226"/>
        <v>3245630661</v>
      </c>
      <c r="BG1053" s="30">
        <f t="shared" si="226"/>
        <v>3274163856</v>
      </c>
      <c r="BH1053" s="30">
        <f t="shared" si="226"/>
        <v>4717949094</v>
      </c>
      <c r="BI1053" s="30">
        <f>-BI599-BI594</f>
        <v>2568260890</v>
      </c>
      <c r="BJ1053" s="30">
        <f>-BJ599-BJ594</f>
        <v>2953933447</v>
      </c>
      <c r="BK1053" s="30">
        <f>-BK599-BK594</f>
        <v>3545397932.25</v>
      </c>
      <c r="BL1053" s="30">
        <f>-BL599-BL594</f>
        <v>3052280602</v>
      </c>
    </row>
    <row r="1054" spans="1:85" x14ac:dyDescent="0.25">
      <c r="AW1054" s="30">
        <f t="shared" ref="AW1054:BH1054" si="227">-(AW606+AW613)</f>
        <v>238320075</v>
      </c>
      <c r="AX1054" s="30">
        <f t="shared" si="227"/>
        <v>-251158785.81</v>
      </c>
      <c r="AY1054" s="30">
        <f t="shared" si="227"/>
        <v>300134927.80999994</v>
      </c>
      <c r="AZ1054" s="30">
        <f t="shared" si="227"/>
        <v>-307948026</v>
      </c>
      <c r="BA1054" s="30">
        <f t="shared" si="227"/>
        <v>72430891</v>
      </c>
      <c r="BB1054" s="30">
        <f t="shared" si="227"/>
        <v>410579937</v>
      </c>
      <c r="BC1054" s="30">
        <f t="shared" si="227"/>
        <v>-242909012</v>
      </c>
      <c r="BD1054" s="30">
        <f t="shared" si="227"/>
        <v>-45516205</v>
      </c>
      <c r="BE1054" s="30">
        <f t="shared" si="227"/>
        <v>404765091</v>
      </c>
      <c r="BF1054" s="30">
        <f t="shared" si="227"/>
        <v>279689140</v>
      </c>
      <c r="BG1054" s="30">
        <f t="shared" si="227"/>
        <v>-195628746</v>
      </c>
      <c r="BH1054" s="30">
        <f t="shared" si="227"/>
        <v>-64016012</v>
      </c>
      <c r="BI1054" s="30">
        <f>-(BI606+BI613)</f>
        <v>99260278</v>
      </c>
      <c r="BJ1054" s="30">
        <f>-(BJ606+BJ613)</f>
        <v>-72036363</v>
      </c>
      <c r="BK1054" s="30">
        <f>-(BK606+BK613)</f>
        <v>212711093</v>
      </c>
      <c r="BL1054" s="30">
        <f>-(BL606+BL613)</f>
        <v>513245905</v>
      </c>
      <c r="BU1054" s="30"/>
    </row>
    <row r="1057" spans="10:10" x14ac:dyDescent="0.25">
      <c r="J1057" s="30">
        <f>J599+J595</f>
        <v>-23396721358.25</v>
      </c>
    </row>
  </sheetData>
  <autoFilter ref="A1:CH1050" xr:uid="{00000000-0009-0000-0000-000001000000}"/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F3F60-BA80-44C1-8B54-8C981CFB1A86}">
  <sheetPr codeName="Hoja3" filterMode="1"/>
  <dimension ref="A1:D1039"/>
  <sheetViews>
    <sheetView workbookViewId="0">
      <selection activeCell="D101" sqref="D101"/>
    </sheetView>
  </sheetViews>
  <sheetFormatPr baseColWidth="10" defaultRowHeight="15" x14ac:dyDescent="0.25"/>
  <sheetData>
    <row r="1" spans="1:4" x14ac:dyDescent="0.25">
      <c r="B1" t="s">
        <v>1693</v>
      </c>
      <c r="C1" t="s">
        <v>1691</v>
      </c>
      <c r="D1" t="s">
        <v>1692</v>
      </c>
    </row>
    <row r="2" spans="1:4" hidden="1" x14ac:dyDescent="0.25">
      <c r="A2" t="s">
        <v>1753</v>
      </c>
      <c r="B2">
        <v>1</v>
      </c>
      <c r="C2" t="s">
        <v>0</v>
      </c>
      <c r="D2" t="s">
        <v>1</v>
      </c>
    </row>
    <row r="3" spans="1:4" hidden="1" x14ac:dyDescent="0.25">
      <c r="A3" t="s">
        <v>1753</v>
      </c>
      <c r="B3">
        <v>2</v>
      </c>
      <c r="C3" t="s">
        <v>2</v>
      </c>
      <c r="D3" t="s">
        <v>3</v>
      </c>
    </row>
    <row r="4" spans="1:4" hidden="1" x14ac:dyDescent="0.25">
      <c r="A4" t="s">
        <v>1753</v>
      </c>
      <c r="B4">
        <v>4</v>
      </c>
      <c r="C4" t="s">
        <v>4</v>
      </c>
      <c r="D4" t="s">
        <v>5</v>
      </c>
    </row>
    <row r="5" spans="1:4" hidden="1" x14ac:dyDescent="0.25">
      <c r="A5" t="s">
        <v>1753</v>
      </c>
      <c r="B5">
        <v>6</v>
      </c>
      <c r="C5" t="s">
        <v>6</v>
      </c>
      <c r="D5" t="s">
        <v>7</v>
      </c>
    </row>
    <row r="6" spans="1:4" hidden="1" x14ac:dyDescent="0.25">
      <c r="A6" t="s">
        <v>1753</v>
      </c>
      <c r="B6">
        <v>8</v>
      </c>
      <c r="C6" t="s">
        <v>8</v>
      </c>
      <c r="D6" t="s">
        <v>9</v>
      </c>
    </row>
    <row r="7" spans="1:4" hidden="1" x14ac:dyDescent="0.25">
      <c r="A7" t="s">
        <v>1753</v>
      </c>
      <c r="B7">
        <v>6</v>
      </c>
      <c r="C7" t="s">
        <v>10</v>
      </c>
      <c r="D7" t="s">
        <v>11</v>
      </c>
    </row>
    <row r="8" spans="1:4" hidden="1" x14ac:dyDescent="0.25">
      <c r="A8" t="s">
        <v>1753</v>
      </c>
      <c r="B8">
        <v>8</v>
      </c>
      <c r="C8" t="s">
        <v>12</v>
      </c>
      <c r="D8" t="s">
        <v>13</v>
      </c>
    </row>
    <row r="9" spans="1:4" hidden="1" x14ac:dyDescent="0.25">
      <c r="A9" t="s">
        <v>1753</v>
      </c>
      <c r="B9">
        <v>8</v>
      </c>
      <c r="C9" t="s">
        <v>14</v>
      </c>
      <c r="D9" t="s">
        <v>15</v>
      </c>
    </row>
    <row r="10" spans="1:4" hidden="1" x14ac:dyDescent="0.25">
      <c r="A10" t="s">
        <v>1753</v>
      </c>
      <c r="B10">
        <v>4</v>
      </c>
      <c r="C10" t="s">
        <v>16</v>
      </c>
      <c r="D10" t="s">
        <v>17</v>
      </c>
    </row>
    <row r="11" spans="1:4" hidden="1" x14ac:dyDescent="0.25">
      <c r="A11" t="s">
        <v>1753</v>
      </c>
      <c r="B11">
        <v>6</v>
      </c>
      <c r="C11" t="s">
        <v>18</v>
      </c>
      <c r="D11" t="s">
        <v>19</v>
      </c>
    </row>
    <row r="12" spans="1:4" hidden="1" x14ac:dyDescent="0.25">
      <c r="A12" t="s">
        <v>1753</v>
      </c>
      <c r="B12">
        <v>8</v>
      </c>
      <c r="C12" t="s">
        <v>20</v>
      </c>
      <c r="D12" t="s">
        <v>1847</v>
      </c>
    </row>
    <row r="13" spans="1:4" hidden="1" x14ac:dyDescent="0.25">
      <c r="A13" t="s">
        <v>1753</v>
      </c>
      <c r="B13">
        <v>8</v>
      </c>
      <c r="C13" t="s">
        <v>21</v>
      </c>
      <c r="D13" t="s">
        <v>22</v>
      </c>
    </row>
    <row r="14" spans="1:4" hidden="1" x14ac:dyDescent="0.25">
      <c r="A14" t="s">
        <v>1753</v>
      </c>
      <c r="B14">
        <v>8</v>
      </c>
      <c r="C14" t="s">
        <v>23</v>
      </c>
      <c r="D14" t="s">
        <v>24</v>
      </c>
    </row>
    <row r="15" spans="1:4" hidden="1" x14ac:dyDescent="0.25">
      <c r="A15" t="s">
        <v>1753</v>
      </c>
      <c r="B15">
        <v>8</v>
      </c>
      <c r="C15" t="s">
        <v>25</v>
      </c>
      <c r="D15" t="s">
        <v>26</v>
      </c>
    </row>
    <row r="16" spans="1:4" hidden="1" x14ac:dyDescent="0.25">
      <c r="A16" t="s">
        <v>1753</v>
      </c>
      <c r="B16">
        <v>8</v>
      </c>
      <c r="C16" t="s">
        <v>27</v>
      </c>
      <c r="D16" t="s">
        <v>28</v>
      </c>
    </row>
    <row r="17" spans="1:4" hidden="1" x14ac:dyDescent="0.25">
      <c r="A17" t="s">
        <v>1753</v>
      </c>
      <c r="B17">
        <v>8</v>
      </c>
      <c r="C17" t="s">
        <v>29</v>
      </c>
      <c r="D17" t="s">
        <v>30</v>
      </c>
    </row>
    <row r="18" spans="1:4" hidden="1" x14ac:dyDescent="0.25">
      <c r="A18" t="s">
        <v>1753</v>
      </c>
      <c r="B18">
        <v>6</v>
      </c>
      <c r="C18" t="s">
        <v>31</v>
      </c>
      <c r="D18" t="s">
        <v>32</v>
      </c>
    </row>
    <row r="19" spans="1:4" hidden="1" x14ac:dyDescent="0.25">
      <c r="A19" t="s">
        <v>1753</v>
      </c>
      <c r="B19">
        <v>8</v>
      </c>
      <c r="C19" t="s">
        <v>33</v>
      </c>
      <c r="D19" t="s">
        <v>34</v>
      </c>
    </row>
    <row r="20" spans="1:4" hidden="1" x14ac:dyDescent="0.25">
      <c r="A20" t="s">
        <v>1753</v>
      </c>
      <c r="B20">
        <v>4</v>
      </c>
      <c r="C20" t="s">
        <v>35</v>
      </c>
      <c r="D20" t="s">
        <v>36</v>
      </c>
    </row>
    <row r="21" spans="1:4" hidden="1" x14ac:dyDescent="0.25">
      <c r="A21" t="s">
        <v>1753</v>
      </c>
      <c r="B21">
        <v>6</v>
      </c>
      <c r="C21" t="s">
        <v>37</v>
      </c>
      <c r="D21" t="s">
        <v>36</v>
      </c>
    </row>
    <row r="22" spans="1:4" hidden="1" x14ac:dyDescent="0.25">
      <c r="A22" t="s">
        <v>1753</v>
      </c>
      <c r="B22">
        <v>8</v>
      </c>
      <c r="C22" t="s">
        <v>38</v>
      </c>
      <c r="D22" t="s">
        <v>39</v>
      </c>
    </row>
    <row r="23" spans="1:4" hidden="1" x14ac:dyDescent="0.25">
      <c r="A23" t="s">
        <v>1753</v>
      </c>
      <c r="B23">
        <v>8</v>
      </c>
      <c r="C23" t="s">
        <v>40</v>
      </c>
      <c r="D23" t="s">
        <v>41</v>
      </c>
    </row>
    <row r="24" spans="1:4" hidden="1" x14ac:dyDescent="0.25">
      <c r="A24" t="s">
        <v>1753</v>
      </c>
      <c r="B24">
        <v>8</v>
      </c>
      <c r="C24" t="s">
        <v>42</v>
      </c>
      <c r="D24" t="s">
        <v>43</v>
      </c>
    </row>
    <row r="25" spans="1:4" hidden="1" x14ac:dyDescent="0.25">
      <c r="A25" t="s">
        <v>1753</v>
      </c>
      <c r="B25">
        <v>4</v>
      </c>
      <c r="C25" t="s">
        <v>44</v>
      </c>
      <c r="D25" t="s">
        <v>45</v>
      </c>
    </row>
    <row r="26" spans="1:4" hidden="1" x14ac:dyDescent="0.25">
      <c r="A26" t="s">
        <v>1753</v>
      </c>
      <c r="B26">
        <v>6</v>
      </c>
      <c r="C26" t="s">
        <v>46</v>
      </c>
      <c r="D26" t="s">
        <v>47</v>
      </c>
    </row>
    <row r="27" spans="1:4" hidden="1" x14ac:dyDescent="0.25">
      <c r="A27" t="s">
        <v>1753</v>
      </c>
      <c r="B27">
        <v>4</v>
      </c>
      <c r="C27" t="s">
        <v>48</v>
      </c>
      <c r="D27" t="s">
        <v>49</v>
      </c>
    </row>
    <row r="28" spans="1:4" hidden="1" x14ac:dyDescent="0.25">
      <c r="A28" t="s">
        <v>1753</v>
      </c>
      <c r="B28">
        <v>6</v>
      </c>
      <c r="C28" t="s">
        <v>50</v>
      </c>
      <c r="D28" t="s">
        <v>51</v>
      </c>
    </row>
    <row r="29" spans="1:4" hidden="1" x14ac:dyDescent="0.25">
      <c r="A29" t="s">
        <v>1753</v>
      </c>
      <c r="B29">
        <v>8</v>
      </c>
      <c r="C29" t="s">
        <v>52</v>
      </c>
      <c r="D29" t="s">
        <v>53</v>
      </c>
    </row>
    <row r="30" spans="1:4" hidden="1" x14ac:dyDescent="0.25">
      <c r="A30" t="s">
        <v>1753</v>
      </c>
      <c r="B30">
        <v>8</v>
      </c>
      <c r="C30" t="s">
        <v>54</v>
      </c>
      <c r="D30" t="s">
        <v>55</v>
      </c>
    </row>
    <row r="31" spans="1:4" hidden="1" x14ac:dyDescent="0.25">
      <c r="A31" t="s">
        <v>1753</v>
      </c>
      <c r="B31">
        <v>8</v>
      </c>
      <c r="C31" t="s">
        <v>56</v>
      </c>
      <c r="D31" t="s">
        <v>57</v>
      </c>
    </row>
    <row r="32" spans="1:4" hidden="1" x14ac:dyDescent="0.25">
      <c r="A32" t="s">
        <v>1753</v>
      </c>
      <c r="B32">
        <v>8</v>
      </c>
      <c r="C32" t="s">
        <v>58</v>
      </c>
      <c r="D32" t="s">
        <v>59</v>
      </c>
    </row>
    <row r="33" spans="1:4" hidden="1" x14ac:dyDescent="0.25">
      <c r="A33" t="s">
        <v>1753</v>
      </c>
      <c r="B33">
        <v>8</v>
      </c>
      <c r="C33" t="s">
        <v>60</v>
      </c>
      <c r="D33" t="s">
        <v>61</v>
      </c>
    </row>
    <row r="34" spans="1:4" hidden="1" x14ac:dyDescent="0.25">
      <c r="A34" t="s">
        <v>1753</v>
      </c>
      <c r="B34">
        <v>8</v>
      </c>
      <c r="C34" t="s">
        <v>62</v>
      </c>
      <c r="D34" t="s">
        <v>63</v>
      </c>
    </row>
    <row r="35" spans="1:4" hidden="1" x14ac:dyDescent="0.25">
      <c r="A35" t="s">
        <v>1753</v>
      </c>
      <c r="B35">
        <v>2</v>
      </c>
      <c r="C35" t="s">
        <v>64</v>
      </c>
      <c r="D35" t="s">
        <v>65</v>
      </c>
    </row>
    <row r="36" spans="1:4" hidden="1" x14ac:dyDescent="0.25">
      <c r="A36" t="s">
        <v>1753</v>
      </c>
      <c r="B36">
        <v>4</v>
      </c>
      <c r="C36" t="s">
        <v>66</v>
      </c>
      <c r="D36" t="s">
        <v>67</v>
      </c>
    </row>
    <row r="37" spans="1:4" hidden="1" x14ac:dyDescent="0.25">
      <c r="A37" t="s">
        <v>1753</v>
      </c>
      <c r="B37">
        <v>6</v>
      </c>
      <c r="C37" t="s">
        <v>68</v>
      </c>
      <c r="D37" t="s">
        <v>69</v>
      </c>
    </row>
    <row r="38" spans="1:4" hidden="1" x14ac:dyDescent="0.25">
      <c r="A38" t="s">
        <v>1753</v>
      </c>
      <c r="B38">
        <v>8</v>
      </c>
      <c r="C38" t="s">
        <v>70</v>
      </c>
      <c r="D38" t="s">
        <v>71</v>
      </c>
    </row>
    <row r="39" spans="1:4" hidden="1" x14ac:dyDescent="0.25">
      <c r="A39" t="s">
        <v>1753</v>
      </c>
      <c r="B39">
        <v>4</v>
      </c>
      <c r="C39" t="s">
        <v>72</v>
      </c>
      <c r="D39" t="s">
        <v>67</v>
      </c>
    </row>
    <row r="40" spans="1:4" hidden="1" x14ac:dyDescent="0.25">
      <c r="A40" t="s">
        <v>1753</v>
      </c>
      <c r="B40">
        <v>6</v>
      </c>
      <c r="C40" t="s">
        <v>73</v>
      </c>
      <c r="D40" t="s">
        <v>74</v>
      </c>
    </row>
    <row r="41" spans="1:4" hidden="1" x14ac:dyDescent="0.25">
      <c r="A41" t="s">
        <v>1753</v>
      </c>
      <c r="B41">
        <v>8</v>
      </c>
      <c r="C41" t="s">
        <v>75</v>
      </c>
      <c r="D41" t="s">
        <v>76</v>
      </c>
    </row>
    <row r="42" spans="1:4" hidden="1" x14ac:dyDescent="0.25">
      <c r="A42" t="s">
        <v>1753</v>
      </c>
      <c r="B42">
        <v>8</v>
      </c>
      <c r="C42" t="s">
        <v>77</v>
      </c>
      <c r="D42" t="s">
        <v>78</v>
      </c>
    </row>
    <row r="43" spans="1:4" hidden="1" x14ac:dyDescent="0.25">
      <c r="A43" t="s">
        <v>1753</v>
      </c>
      <c r="B43">
        <v>8</v>
      </c>
      <c r="C43" t="s">
        <v>79</v>
      </c>
      <c r="D43" t="s">
        <v>80</v>
      </c>
    </row>
    <row r="44" spans="1:4" hidden="1" x14ac:dyDescent="0.25">
      <c r="A44" t="s">
        <v>1753</v>
      </c>
      <c r="B44">
        <v>4</v>
      </c>
      <c r="C44" t="s">
        <v>81</v>
      </c>
      <c r="D44" t="s">
        <v>67</v>
      </c>
    </row>
    <row r="45" spans="1:4" hidden="1" x14ac:dyDescent="0.25">
      <c r="A45" t="s">
        <v>1753</v>
      </c>
      <c r="B45">
        <v>6</v>
      </c>
      <c r="C45" t="s">
        <v>82</v>
      </c>
      <c r="D45" t="s">
        <v>83</v>
      </c>
    </row>
    <row r="46" spans="1:4" hidden="1" x14ac:dyDescent="0.25">
      <c r="A46" t="s">
        <v>1753</v>
      </c>
      <c r="B46">
        <v>8</v>
      </c>
      <c r="C46" t="s">
        <v>84</v>
      </c>
      <c r="D46" t="s">
        <v>85</v>
      </c>
    </row>
    <row r="47" spans="1:4" hidden="1" x14ac:dyDescent="0.25">
      <c r="A47" t="s">
        <v>1753</v>
      </c>
      <c r="B47">
        <v>8</v>
      </c>
      <c r="C47" t="s">
        <v>86</v>
      </c>
      <c r="D47" t="s">
        <v>87</v>
      </c>
    </row>
    <row r="48" spans="1:4" hidden="1" x14ac:dyDescent="0.25">
      <c r="A48" t="s">
        <v>1753</v>
      </c>
      <c r="B48">
        <v>8</v>
      </c>
      <c r="C48" t="s">
        <v>88</v>
      </c>
      <c r="D48" t="s">
        <v>89</v>
      </c>
    </row>
    <row r="49" spans="1:4" hidden="1" x14ac:dyDescent="0.25">
      <c r="A49" t="s">
        <v>1753</v>
      </c>
      <c r="B49">
        <v>8</v>
      </c>
      <c r="C49" t="s">
        <v>90</v>
      </c>
      <c r="D49" t="s">
        <v>91</v>
      </c>
    </row>
    <row r="50" spans="1:4" hidden="1" x14ac:dyDescent="0.25">
      <c r="A50" t="s">
        <v>1753</v>
      </c>
      <c r="B50">
        <v>8</v>
      </c>
      <c r="C50" t="s">
        <v>92</v>
      </c>
      <c r="D50" t="s">
        <v>93</v>
      </c>
    </row>
    <row r="51" spans="1:4" hidden="1" x14ac:dyDescent="0.25">
      <c r="A51" t="s">
        <v>1753</v>
      </c>
      <c r="B51">
        <v>8</v>
      </c>
      <c r="C51" t="s">
        <v>94</v>
      </c>
      <c r="D51" t="s">
        <v>95</v>
      </c>
    </row>
    <row r="52" spans="1:4" hidden="1" x14ac:dyDescent="0.25">
      <c r="B52">
        <v>8</v>
      </c>
      <c r="C52" t="s">
        <v>1896</v>
      </c>
      <c r="D52" t="s">
        <v>1897</v>
      </c>
    </row>
    <row r="53" spans="1:4" hidden="1" x14ac:dyDescent="0.25">
      <c r="B53">
        <v>8</v>
      </c>
      <c r="C53" t="s">
        <v>1940</v>
      </c>
      <c r="D53" t="s">
        <v>1941</v>
      </c>
    </row>
    <row r="54" spans="1:4" hidden="1" x14ac:dyDescent="0.25">
      <c r="A54" t="s">
        <v>1753</v>
      </c>
      <c r="B54">
        <v>4</v>
      </c>
      <c r="C54" t="s">
        <v>96</v>
      </c>
      <c r="D54" t="s">
        <v>97</v>
      </c>
    </row>
    <row r="55" spans="1:4" hidden="1" x14ac:dyDescent="0.25">
      <c r="A55" t="s">
        <v>1753</v>
      </c>
      <c r="B55">
        <v>4</v>
      </c>
      <c r="C55" t="s">
        <v>98</v>
      </c>
      <c r="D55" t="s">
        <v>99</v>
      </c>
    </row>
    <row r="56" spans="1:4" hidden="1" x14ac:dyDescent="0.25">
      <c r="A56" t="s">
        <v>1753</v>
      </c>
      <c r="B56">
        <v>6</v>
      </c>
      <c r="C56" t="s">
        <v>100</v>
      </c>
      <c r="D56" t="s">
        <v>101</v>
      </c>
    </row>
    <row r="57" spans="1:4" hidden="1" x14ac:dyDescent="0.25">
      <c r="A57" t="s">
        <v>1753</v>
      </c>
      <c r="B57">
        <v>6</v>
      </c>
      <c r="C57" t="s">
        <v>102</v>
      </c>
      <c r="D57" t="s">
        <v>103</v>
      </c>
    </row>
    <row r="58" spans="1:4" hidden="1" x14ac:dyDescent="0.25">
      <c r="A58" t="s">
        <v>1753</v>
      </c>
      <c r="B58">
        <v>8</v>
      </c>
      <c r="C58" t="s">
        <v>104</v>
      </c>
      <c r="D58" t="s">
        <v>105</v>
      </c>
    </row>
    <row r="59" spans="1:4" hidden="1" x14ac:dyDescent="0.25">
      <c r="A59" t="s">
        <v>1753</v>
      </c>
      <c r="B59">
        <v>8</v>
      </c>
      <c r="C59" t="s">
        <v>106</v>
      </c>
      <c r="D59" t="s">
        <v>107</v>
      </c>
    </row>
    <row r="60" spans="1:4" hidden="1" x14ac:dyDescent="0.25">
      <c r="A60" t="s">
        <v>1753</v>
      </c>
      <c r="B60">
        <v>8</v>
      </c>
      <c r="C60" t="s">
        <v>108</v>
      </c>
      <c r="D60" t="s">
        <v>109</v>
      </c>
    </row>
    <row r="61" spans="1:4" hidden="1" x14ac:dyDescent="0.25">
      <c r="A61" t="s">
        <v>1753</v>
      </c>
      <c r="B61">
        <v>6</v>
      </c>
      <c r="C61" t="s">
        <v>110</v>
      </c>
      <c r="D61" t="s">
        <v>111</v>
      </c>
    </row>
    <row r="62" spans="1:4" hidden="1" x14ac:dyDescent="0.25">
      <c r="A62" t="s">
        <v>1753</v>
      </c>
      <c r="B62">
        <v>8</v>
      </c>
      <c r="C62" t="s">
        <v>112</v>
      </c>
      <c r="D62" t="s">
        <v>113</v>
      </c>
    </row>
    <row r="63" spans="1:4" hidden="1" x14ac:dyDescent="0.25">
      <c r="A63" t="s">
        <v>1753</v>
      </c>
      <c r="B63">
        <v>6</v>
      </c>
      <c r="C63" t="s">
        <v>114</v>
      </c>
      <c r="D63" t="s">
        <v>115</v>
      </c>
    </row>
    <row r="64" spans="1:4" hidden="1" x14ac:dyDescent="0.25">
      <c r="A64" t="s">
        <v>1753</v>
      </c>
      <c r="B64">
        <v>8</v>
      </c>
      <c r="C64" t="s">
        <v>116</v>
      </c>
      <c r="D64" t="s">
        <v>115</v>
      </c>
    </row>
    <row r="65" spans="1:4" hidden="1" x14ac:dyDescent="0.25">
      <c r="A65" t="s">
        <v>1753</v>
      </c>
      <c r="B65">
        <v>4</v>
      </c>
      <c r="C65" t="s">
        <v>117</v>
      </c>
      <c r="D65" t="s">
        <v>118</v>
      </c>
    </row>
    <row r="66" spans="1:4" hidden="1" x14ac:dyDescent="0.25">
      <c r="A66" t="s">
        <v>1753</v>
      </c>
      <c r="B66">
        <v>6</v>
      </c>
      <c r="C66" t="s">
        <v>119</v>
      </c>
      <c r="D66" t="s">
        <v>120</v>
      </c>
    </row>
    <row r="67" spans="1:4" hidden="1" x14ac:dyDescent="0.25">
      <c r="A67" t="s">
        <v>1753</v>
      </c>
      <c r="B67">
        <v>4</v>
      </c>
      <c r="C67" t="s">
        <v>121</v>
      </c>
      <c r="D67" t="s">
        <v>122</v>
      </c>
    </row>
    <row r="68" spans="1:4" hidden="1" x14ac:dyDescent="0.25">
      <c r="A68" t="s">
        <v>1753</v>
      </c>
      <c r="B68">
        <v>6</v>
      </c>
      <c r="C68" t="s">
        <v>123</v>
      </c>
      <c r="D68" t="s">
        <v>76</v>
      </c>
    </row>
    <row r="69" spans="1:4" hidden="1" x14ac:dyDescent="0.25">
      <c r="A69" t="s">
        <v>1753</v>
      </c>
      <c r="B69">
        <v>4</v>
      </c>
      <c r="C69" t="s">
        <v>124</v>
      </c>
      <c r="D69" t="s">
        <v>125</v>
      </c>
    </row>
    <row r="70" spans="1:4" hidden="1" x14ac:dyDescent="0.25">
      <c r="A70" t="s">
        <v>1753</v>
      </c>
      <c r="B70">
        <v>6</v>
      </c>
      <c r="C70" t="s">
        <v>126</v>
      </c>
      <c r="D70" t="s">
        <v>127</v>
      </c>
    </row>
    <row r="71" spans="1:4" hidden="1" x14ac:dyDescent="0.25">
      <c r="A71" t="s">
        <v>1753</v>
      </c>
      <c r="B71">
        <v>6</v>
      </c>
      <c r="C71" t="s">
        <v>128</v>
      </c>
      <c r="D71" t="s">
        <v>129</v>
      </c>
    </row>
    <row r="72" spans="1:4" hidden="1" x14ac:dyDescent="0.25">
      <c r="A72" t="s">
        <v>1753</v>
      </c>
      <c r="B72">
        <v>6</v>
      </c>
      <c r="C72" t="s">
        <v>130</v>
      </c>
      <c r="D72" t="s">
        <v>131</v>
      </c>
    </row>
    <row r="73" spans="1:4" hidden="1" x14ac:dyDescent="0.25">
      <c r="A73" t="s">
        <v>1753</v>
      </c>
      <c r="B73">
        <v>6</v>
      </c>
      <c r="C73" t="s">
        <v>132</v>
      </c>
      <c r="D73" t="s">
        <v>133</v>
      </c>
    </row>
    <row r="74" spans="1:4" hidden="1" x14ac:dyDescent="0.25">
      <c r="A74" t="s">
        <v>1753</v>
      </c>
      <c r="B74">
        <v>4</v>
      </c>
      <c r="C74" t="s">
        <v>134</v>
      </c>
      <c r="D74" t="s">
        <v>135</v>
      </c>
    </row>
    <row r="75" spans="1:4" hidden="1" x14ac:dyDescent="0.25">
      <c r="A75" t="s">
        <v>1753</v>
      </c>
      <c r="B75">
        <v>6</v>
      </c>
      <c r="C75" t="s">
        <v>136</v>
      </c>
      <c r="D75" t="s">
        <v>137</v>
      </c>
    </row>
    <row r="76" spans="1:4" hidden="1" x14ac:dyDescent="0.25">
      <c r="A76" t="s">
        <v>1753</v>
      </c>
      <c r="B76">
        <v>8</v>
      </c>
      <c r="C76" t="s">
        <v>138</v>
      </c>
      <c r="D76" t="s">
        <v>139</v>
      </c>
    </row>
    <row r="77" spans="1:4" hidden="1" x14ac:dyDescent="0.25">
      <c r="A77" t="s">
        <v>1753</v>
      </c>
      <c r="B77">
        <v>8</v>
      </c>
      <c r="C77" t="s">
        <v>140</v>
      </c>
      <c r="D77" t="s">
        <v>141</v>
      </c>
    </row>
    <row r="78" spans="1:4" hidden="1" x14ac:dyDescent="0.25">
      <c r="A78" t="s">
        <v>1753</v>
      </c>
      <c r="B78">
        <v>8</v>
      </c>
      <c r="C78" t="s">
        <v>142</v>
      </c>
      <c r="D78" t="s">
        <v>141</v>
      </c>
    </row>
    <row r="79" spans="1:4" hidden="1" x14ac:dyDescent="0.25">
      <c r="A79" t="s">
        <v>1753</v>
      </c>
      <c r="B79">
        <v>8</v>
      </c>
      <c r="C79" t="s">
        <v>143</v>
      </c>
      <c r="D79" t="s">
        <v>144</v>
      </c>
    </row>
    <row r="80" spans="1:4" hidden="1" x14ac:dyDescent="0.25">
      <c r="A80" t="s">
        <v>1753</v>
      </c>
      <c r="B80">
        <v>8</v>
      </c>
      <c r="C80" t="s">
        <v>145</v>
      </c>
      <c r="D80" t="s">
        <v>146</v>
      </c>
    </row>
    <row r="81" spans="1:4" hidden="1" x14ac:dyDescent="0.25">
      <c r="A81" t="s">
        <v>1753</v>
      </c>
      <c r="B81">
        <v>8</v>
      </c>
      <c r="C81" t="s">
        <v>147</v>
      </c>
      <c r="D81" t="s">
        <v>148</v>
      </c>
    </row>
    <row r="82" spans="1:4" hidden="1" x14ac:dyDescent="0.25">
      <c r="A82" t="s">
        <v>1753</v>
      </c>
      <c r="B82">
        <v>8</v>
      </c>
      <c r="C82" t="s">
        <v>149</v>
      </c>
      <c r="D82" t="s">
        <v>150</v>
      </c>
    </row>
    <row r="83" spans="1:4" hidden="1" x14ac:dyDescent="0.25">
      <c r="A83" t="s">
        <v>1753</v>
      </c>
      <c r="B83">
        <v>8</v>
      </c>
      <c r="C83" t="s">
        <v>151</v>
      </c>
      <c r="D83" t="s">
        <v>152</v>
      </c>
    </row>
    <row r="84" spans="1:4" hidden="1" x14ac:dyDescent="0.25">
      <c r="A84" t="s">
        <v>1753</v>
      </c>
      <c r="B84">
        <v>8</v>
      </c>
      <c r="C84" t="s">
        <v>153</v>
      </c>
      <c r="D84" t="s">
        <v>154</v>
      </c>
    </row>
    <row r="85" spans="1:4" hidden="1" x14ac:dyDescent="0.25">
      <c r="A85" t="s">
        <v>1753</v>
      </c>
      <c r="B85">
        <v>8</v>
      </c>
      <c r="C85" t="s">
        <v>155</v>
      </c>
      <c r="D85" t="s">
        <v>156</v>
      </c>
    </row>
    <row r="86" spans="1:4" hidden="1" x14ac:dyDescent="0.25">
      <c r="A86" t="s">
        <v>1753</v>
      </c>
      <c r="B86">
        <v>8</v>
      </c>
      <c r="C86" t="s">
        <v>157</v>
      </c>
      <c r="D86" t="s">
        <v>158</v>
      </c>
    </row>
    <row r="87" spans="1:4" hidden="1" x14ac:dyDescent="0.25">
      <c r="A87" t="s">
        <v>1753</v>
      </c>
      <c r="B87">
        <v>8</v>
      </c>
      <c r="C87" t="s">
        <v>159</v>
      </c>
      <c r="D87" t="s">
        <v>160</v>
      </c>
    </row>
    <row r="88" spans="1:4" hidden="1" x14ac:dyDescent="0.25">
      <c r="A88" t="s">
        <v>1753</v>
      </c>
      <c r="B88">
        <v>8</v>
      </c>
      <c r="C88" t="s">
        <v>161</v>
      </c>
      <c r="D88" t="s">
        <v>162</v>
      </c>
    </row>
    <row r="89" spans="1:4" hidden="1" x14ac:dyDescent="0.25">
      <c r="A89" t="s">
        <v>1753</v>
      </c>
      <c r="B89">
        <v>8</v>
      </c>
      <c r="C89" t="s">
        <v>163</v>
      </c>
      <c r="D89" t="s">
        <v>164</v>
      </c>
    </row>
    <row r="90" spans="1:4" hidden="1" x14ac:dyDescent="0.25">
      <c r="B90">
        <v>8</v>
      </c>
      <c r="C90" t="s">
        <v>2018</v>
      </c>
      <c r="D90" t="s">
        <v>63</v>
      </c>
    </row>
    <row r="91" spans="1:4" hidden="1" x14ac:dyDescent="0.25">
      <c r="B91">
        <v>8</v>
      </c>
      <c r="C91" t="s">
        <v>2019</v>
      </c>
      <c r="D91" t="s">
        <v>2020</v>
      </c>
    </row>
    <row r="92" spans="1:4" hidden="1" x14ac:dyDescent="0.25">
      <c r="B92">
        <v>8</v>
      </c>
      <c r="C92" t="s">
        <v>2021</v>
      </c>
      <c r="D92" t="s">
        <v>1941</v>
      </c>
    </row>
    <row r="93" spans="1:4" hidden="1" x14ac:dyDescent="0.25">
      <c r="A93" t="s">
        <v>1753</v>
      </c>
      <c r="B93">
        <v>4</v>
      </c>
      <c r="C93" t="s">
        <v>165</v>
      </c>
      <c r="D93" t="s">
        <v>166</v>
      </c>
    </row>
    <row r="94" spans="1:4" hidden="1" x14ac:dyDescent="0.25">
      <c r="A94" t="s">
        <v>1753</v>
      </c>
      <c r="B94">
        <v>4</v>
      </c>
      <c r="C94" t="s">
        <v>167</v>
      </c>
      <c r="D94" t="s">
        <v>168</v>
      </c>
    </row>
    <row r="95" spans="1:4" hidden="1" x14ac:dyDescent="0.25">
      <c r="A95" t="s">
        <v>1753</v>
      </c>
      <c r="B95">
        <v>6</v>
      </c>
      <c r="C95" t="s">
        <v>169</v>
      </c>
      <c r="D95" t="s">
        <v>170</v>
      </c>
    </row>
    <row r="96" spans="1:4" hidden="1" x14ac:dyDescent="0.25">
      <c r="A96" t="s">
        <v>1753</v>
      </c>
      <c r="B96">
        <v>4</v>
      </c>
      <c r="C96" t="s">
        <v>171</v>
      </c>
      <c r="D96" t="s">
        <v>172</v>
      </c>
    </row>
    <row r="97" spans="1:4" hidden="1" x14ac:dyDescent="0.25">
      <c r="A97" t="s">
        <v>1753</v>
      </c>
      <c r="B97">
        <v>4</v>
      </c>
      <c r="C97" t="s">
        <v>173</v>
      </c>
      <c r="D97" t="s">
        <v>174</v>
      </c>
    </row>
    <row r="98" spans="1:4" hidden="1" x14ac:dyDescent="0.25">
      <c r="A98" t="s">
        <v>1753</v>
      </c>
      <c r="B98">
        <v>6</v>
      </c>
      <c r="C98" t="s">
        <v>175</v>
      </c>
      <c r="D98" t="s">
        <v>118</v>
      </c>
    </row>
    <row r="99" spans="1:4" hidden="1" x14ac:dyDescent="0.25">
      <c r="A99" t="s">
        <v>1753</v>
      </c>
      <c r="B99">
        <v>6</v>
      </c>
      <c r="C99" t="s">
        <v>176</v>
      </c>
      <c r="D99" t="s">
        <v>76</v>
      </c>
    </row>
    <row r="100" spans="1:4" hidden="1" x14ac:dyDescent="0.25">
      <c r="A100" t="s">
        <v>1753</v>
      </c>
      <c r="B100">
        <v>6</v>
      </c>
      <c r="C100" t="s">
        <v>177</v>
      </c>
      <c r="D100" t="s">
        <v>135</v>
      </c>
    </row>
    <row r="101" spans="1:4" x14ac:dyDescent="0.25">
      <c r="A101" t="s">
        <v>1753</v>
      </c>
      <c r="B101">
        <v>2</v>
      </c>
      <c r="C101" t="s">
        <v>178</v>
      </c>
      <c r="D101" t="s">
        <v>1873</v>
      </c>
    </row>
    <row r="102" spans="1:4" hidden="1" x14ac:dyDescent="0.25">
      <c r="A102" t="s">
        <v>1753</v>
      </c>
      <c r="B102">
        <v>4</v>
      </c>
      <c r="C102" t="s">
        <v>179</v>
      </c>
      <c r="D102" t="s">
        <v>180</v>
      </c>
    </row>
    <row r="103" spans="1:4" hidden="1" x14ac:dyDescent="0.25">
      <c r="A103" t="s">
        <v>1753</v>
      </c>
      <c r="B103">
        <v>6</v>
      </c>
      <c r="C103" t="s">
        <v>181</v>
      </c>
      <c r="D103" t="s">
        <v>182</v>
      </c>
    </row>
    <row r="104" spans="1:4" hidden="1" x14ac:dyDescent="0.25">
      <c r="A104" t="s">
        <v>1753</v>
      </c>
      <c r="B104">
        <v>6</v>
      </c>
      <c r="C104" t="s">
        <v>183</v>
      </c>
      <c r="D104" t="s">
        <v>184</v>
      </c>
    </row>
    <row r="105" spans="1:4" x14ac:dyDescent="0.25">
      <c r="A105" t="s">
        <v>1753</v>
      </c>
      <c r="B105">
        <v>4</v>
      </c>
      <c r="C105" t="s">
        <v>185</v>
      </c>
      <c r="D105" t="s">
        <v>186</v>
      </c>
    </row>
    <row r="106" spans="1:4" hidden="1" x14ac:dyDescent="0.25">
      <c r="A106" t="s">
        <v>1753</v>
      </c>
      <c r="B106">
        <v>6</v>
      </c>
      <c r="C106" t="s">
        <v>187</v>
      </c>
      <c r="D106" t="s">
        <v>188</v>
      </c>
    </row>
    <row r="107" spans="1:4" hidden="1" x14ac:dyDescent="0.25">
      <c r="A107" t="s">
        <v>1753</v>
      </c>
      <c r="B107">
        <v>6</v>
      </c>
      <c r="C107" t="s">
        <v>189</v>
      </c>
      <c r="D107" t="s">
        <v>190</v>
      </c>
    </row>
    <row r="108" spans="1:4" hidden="1" x14ac:dyDescent="0.25">
      <c r="A108" t="s">
        <v>1753</v>
      </c>
      <c r="B108">
        <v>6</v>
      </c>
      <c r="C108" t="s">
        <v>191</v>
      </c>
      <c r="D108" t="s">
        <v>192</v>
      </c>
    </row>
    <row r="109" spans="1:4" x14ac:dyDescent="0.25">
      <c r="A109" t="s">
        <v>1753</v>
      </c>
      <c r="B109">
        <v>4</v>
      </c>
      <c r="C109" t="s">
        <v>193</v>
      </c>
      <c r="D109" t="s">
        <v>194</v>
      </c>
    </row>
    <row r="110" spans="1:4" hidden="1" x14ac:dyDescent="0.25">
      <c r="A110" t="s">
        <v>1753</v>
      </c>
      <c r="B110">
        <v>6</v>
      </c>
      <c r="C110" t="s">
        <v>195</v>
      </c>
      <c r="D110" t="s">
        <v>196</v>
      </c>
    </row>
    <row r="111" spans="1:4" hidden="1" x14ac:dyDescent="0.25">
      <c r="A111" t="s">
        <v>1753</v>
      </c>
      <c r="B111">
        <v>8</v>
      </c>
      <c r="C111" t="s">
        <v>197</v>
      </c>
      <c r="D111" t="s">
        <v>188</v>
      </c>
    </row>
    <row r="112" spans="1:4" hidden="1" x14ac:dyDescent="0.25">
      <c r="A112" t="s">
        <v>1753</v>
      </c>
      <c r="B112">
        <v>8</v>
      </c>
      <c r="C112" t="s">
        <v>198</v>
      </c>
      <c r="D112" t="s">
        <v>199</v>
      </c>
    </row>
    <row r="113" spans="1:4" hidden="1" x14ac:dyDescent="0.25">
      <c r="A113" t="s">
        <v>1753</v>
      </c>
      <c r="B113">
        <v>8</v>
      </c>
      <c r="C113" t="s">
        <v>200</v>
      </c>
      <c r="D113" t="s">
        <v>192</v>
      </c>
    </row>
    <row r="114" spans="1:4" hidden="1" x14ac:dyDescent="0.25">
      <c r="A114" t="s">
        <v>1753</v>
      </c>
      <c r="B114">
        <v>8</v>
      </c>
      <c r="C114" t="s">
        <v>201</v>
      </c>
      <c r="D114" t="s">
        <v>202</v>
      </c>
    </row>
    <row r="115" spans="1:4" hidden="1" x14ac:dyDescent="0.25">
      <c r="A115" t="s">
        <v>1753</v>
      </c>
      <c r="B115">
        <v>8</v>
      </c>
      <c r="C115" t="s">
        <v>203</v>
      </c>
      <c r="D115" t="s">
        <v>204</v>
      </c>
    </row>
    <row r="116" spans="1:4" hidden="1" x14ac:dyDescent="0.25">
      <c r="A116" t="s">
        <v>1753</v>
      </c>
      <c r="B116">
        <v>8</v>
      </c>
      <c r="C116" t="s">
        <v>205</v>
      </c>
      <c r="D116" t="s">
        <v>206</v>
      </c>
    </row>
    <row r="117" spans="1:4" hidden="1" x14ac:dyDescent="0.25">
      <c r="A117" t="s">
        <v>1753</v>
      </c>
      <c r="B117">
        <v>8</v>
      </c>
      <c r="C117" t="s">
        <v>207</v>
      </c>
      <c r="D117" t="s">
        <v>208</v>
      </c>
    </row>
    <row r="118" spans="1:4" hidden="1" x14ac:dyDescent="0.25">
      <c r="A118" t="s">
        <v>1753</v>
      </c>
      <c r="B118">
        <v>8</v>
      </c>
      <c r="C118" t="s">
        <v>209</v>
      </c>
      <c r="D118" t="s">
        <v>210</v>
      </c>
    </row>
    <row r="119" spans="1:4" hidden="1" x14ac:dyDescent="0.25">
      <c r="A119" t="s">
        <v>1753</v>
      </c>
      <c r="B119">
        <v>4</v>
      </c>
      <c r="C119" t="s">
        <v>211</v>
      </c>
      <c r="D119" t="s">
        <v>212</v>
      </c>
    </row>
    <row r="120" spans="1:4" hidden="1" x14ac:dyDescent="0.25">
      <c r="A120" t="s">
        <v>1753</v>
      </c>
      <c r="B120">
        <v>6</v>
      </c>
      <c r="C120" t="s">
        <v>213</v>
      </c>
      <c r="D120" t="s">
        <v>214</v>
      </c>
    </row>
    <row r="121" spans="1:4" hidden="1" x14ac:dyDescent="0.25">
      <c r="A121" t="s">
        <v>1753</v>
      </c>
      <c r="B121">
        <v>8</v>
      </c>
      <c r="C121" t="s">
        <v>215</v>
      </c>
      <c r="D121" t="s">
        <v>216</v>
      </c>
    </row>
    <row r="122" spans="1:4" hidden="1" x14ac:dyDescent="0.25">
      <c r="A122" t="s">
        <v>1753</v>
      </c>
      <c r="B122">
        <v>6</v>
      </c>
      <c r="C122" t="s">
        <v>217</v>
      </c>
      <c r="D122" t="s">
        <v>218</v>
      </c>
    </row>
    <row r="123" spans="1:4" hidden="1" x14ac:dyDescent="0.25">
      <c r="A123" t="s">
        <v>1753</v>
      </c>
      <c r="B123">
        <v>8</v>
      </c>
      <c r="C123" t="s">
        <v>219</v>
      </c>
      <c r="D123" t="s">
        <v>220</v>
      </c>
    </row>
    <row r="124" spans="1:4" hidden="1" x14ac:dyDescent="0.25">
      <c r="A124" t="s">
        <v>1753</v>
      </c>
      <c r="B124">
        <v>6</v>
      </c>
      <c r="C124" t="s">
        <v>221</v>
      </c>
      <c r="D124" t="s">
        <v>222</v>
      </c>
    </row>
    <row r="125" spans="1:4" hidden="1" x14ac:dyDescent="0.25">
      <c r="A125" t="s">
        <v>1753</v>
      </c>
      <c r="B125">
        <v>8</v>
      </c>
      <c r="C125" t="s">
        <v>223</v>
      </c>
      <c r="D125" t="s">
        <v>224</v>
      </c>
    </row>
    <row r="126" spans="1:4" hidden="1" x14ac:dyDescent="0.25">
      <c r="A126" t="s">
        <v>1753</v>
      </c>
      <c r="B126">
        <v>4</v>
      </c>
      <c r="C126" t="s">
        <v>225</v>
      </c>
      <c r="D126" t="s">
        <v>226</v>
      </c>
    </row>
    <row r="127" spans="1:4" hidden="1" x14ac:dyDescent="0.25">
      <c r="A127" t="s">
        <v>1753</v>
      </c>
      <c r="B127">
        <v>6</v>
      </c>
      <c r="C127" t="s">
        <v>227</v>
      </c>
      <c r="D127" t="s">
        <v>228</v>
      </c>
    </row>
    <row r="128" spans="1:4" hidden="1" x14ac:dyDescent="0.25">
      <c r="A128" t="s">
        <v>1753</v>
      </c>
      <c r="B128">
        <v>4</v>
      </c>
      <c r="C128" t="s">
        <v>229</v>
      </c>
      <c r="D128" t="s">
        <v>230</v>
      </c>
    </row>
    <row r="129" spans="1:4" hidden="1" x14ac:dyDescent="0.25">
      <c r="A129" t="s">
        <v>1753</v>
      </c>
      <c r="B129">
        <v>6</v>
      </c>
      <c r="C129" t="s">
        <v>231</v>
      </c>
      <c r="D129" t="s">
        <v>232</v>
      </c>
    </row>
    <row r="130" spans="1:4" hidden="1" x14ac:dyDescent="0.25">
      <c r="A130" t="s">
        <v>1753</v>
      </c>
      <c r="B130">
        <v>6</v>
      </c>
      <c r="C130" t="s">
        <v>233</v>
      </c>
      <c r="D130" t="s">
        <v>234</v>
      </c>
    </row>
    <row r="131" spans="1:4" hidden="1" x14ac:dyDescent="0.25">
      <c r="A131" t="s">
        <v>1753</v>
      </c>
      <c r="B131">
        <v>4</v>
      </c>
      <c r="C131" t="s">
        <v>235</v>
      </c>
      <c r="D131" t="s">
        <v>236</v>
      </c>
    </row>
    <row r="132" spans="1:4" hidden="1" x14ac:dyDescent="0.25">
      <c r="A132" t="s">
        <v>1753</v>
      </c>
      <c r="B132">
        <v>6</v>
      </c>
      <c r="C132" t="s">
        <v>237</v>
      </c>
      <c r="D132" t="s">
        <v>238</v>
      </c>
    </row>
    <row r="133" spans="1:4" hidden="1" x14ac:dyDescent="0.25">
      <c r="A133" t="s">
        <v>1753</v>
      </c>
      <c r="B133">
        <v>6</v>
      </c>
      <c r="C133" t="s">
        <v>239</v>
      </c>
      <c r="D133" t="s">
        <v>240</v>
      </c>
    </row>
    <row r="134" spans="1:4" hidden="1" x14ac:dyDescent="0.25">
      <c r="A134" t="s">
        <v>1753</v>
      </c>
      <c r="B134">
        <v>6</v>
      </c>
      <c r="C134" t="s">
        <v>241</v>
      </c>
      <c r="D134" t="s">
        <v>242</v>
      </c>
    </row>
    <row r="135" spans="1:4" hidden="1" x14ac:dyDescent="0.25">
      <c r="A135" t="s">
        <v>1753</v>
      </c>
      <c r="B135">
        <v>6</v>
      </c>
      <c r="C135" t="s">
        <v>243</v>
      </c>
      <c r="D135" t="s">
        <v>244</v>
      </c>
    </row>
    <row r="136" spans="1:4" hidden="1" x14ac:dyDescent="0.25">
      <c r="A136" t="s">
        <v>1753</v>
      </c>
      <c r="B136">
        <v>6</v>
      </c>
      <c r="C136" t="s">
        <v>245</v>
      </c>
      <c r="D136" t="s">
        <v>222</v>
      </c>
    </row>
    <row r="137" spans="1:4" hidden="1" x14ac:dyDescent="0.25">
      <c r="A137" t="s">
        <v>1753</v>
      </c>
      <c r="B137">
        <v>4</v>
      </c>
      <c r="C137" t="s">
        <v>246</v>
      </c>
      <c r="D137" t="s">
        <v>247</v>
      </c>
    </row>
    <row r="138" spans="1:4" hidden="1" x14ac:dyDescent="0.25">
      <c r="A138" t="s">
        <v>1753</v>
      </c>
      <c r="B138">
        <v>6</v>
      </c>
      <c r="C138" t="s">
        <v>248</v>
      </c>
      <c r="D138" t="s">
        <v>249</v>
      </c>
    </row>
    <row r="139" spans="1:4" hidden="1" x14ac:dyDescent="0.25">
      <c r="A139" t="s">
        <v>1753</v>
      </c>
      <c r="B139">
        <v>8</v>
      </c>
      <c r="C139" t="s">
        <v>250</v>
      </c>
      <c r="D139" t="s">
        <v>251</v>
      </c>
    </row>
    <row r="140" spans="1:4" hidden="1" x14ac:dyDescent="0.25">
      <c r="A140" t="s">
        <v>1753</v>
      </c>
      <c r="B140">
        <v>4</v>
      </c>
      <c r="C140" t="s">
        <v>252</v>
      </c>
      <c r="D140" t="s">
        <v>253</v>
      </c>
    </row>
    <row r="141" spans="1:4" hidden="1" x14ac:dyDescent="0.25">
      <c r="A141" t="s">
        <v>1753</v>
      </c>
      <c r="B141">
        <v>6</v>
      </c>
      <c r="C141" t="s">
        <v>254</v>
      </c>
      <c r="D141" t="s">
        <v>255</v>
      </c>
    </row>
    <row r="142" spans="1:4" hidden="1" x14ac:dyDescent="0.25">
      <c r="A142" t="s">
        <v>1753</v>
      </c>
      <c r="B142">
        <v>6</v>
      </c>
      <c r="C142" t="s">
        <v>256</v>
      </c>
      <c r="D142" t="s">
        <v>257</v>
      </c>
    </row>
    <row r="143" spans="1:4" hidden="1" x14ac:dyDescent="0.25">
      <c r="A143" t="s">
        <v>1753</v>
      </c>
      <c r="B143">
        <v>6</v>
      </c>
      <c r="C143" t="s">
        <v>258</v>
      </c>
      <c r="D143" t="s">
        <v>259</v>
      </c>
    </row>
    <row r="144" spans="1:4" hidden="1" x14ac:dyDescent="0.25">
      <c r="A144" t="s">
        <v>1753</v>
      </c>
      <c r="B144">
        <v>8</v>
      </c>
      <c r="C144" t="s">
        <v>260</v>
      </c>
      <c r="D144" t="s">
        <v>261</v>
      </c>
    </row>
    <row r="145" spans="1:4" hidden="1" x14ac:dyDescent="0.25">
      <c r="A145" t="s">
        <v>1753</v>
      </c>
      <c r="B145">
        <v>8</v>
      </c>
      <c r="C145" t="s">
        <v>262</v>
      </c>
      <c r="D145" t="s">
        <v>263</v>
      </c>
    </row>
    <row r="146" spans="1:4" hidden="1" x14ac:dyDescent="0.25">
      <c r="A146" t="s">
        <v>1753</v>
      </c>
      <c r="B146">
        <v>8</v>
      </c>
      <c r="C146" t="s">
        <v>264</v>
      </c>
      <c r="D146" t="s">
        <v>265</v>
      </c>
    </row>
    <row r="147" spans="1:4" hidden="1" x14ac:dyDescent="0.25">
      <c r="A147" t="s">
        <v>1753</v>
      </c>
      <c r="B147">
        <v>8</v>
      </c>
      <c r="C147" t="s">
        <v>266</v>
      </c>
      <c r="D147" t="s">
        <v>267</v>
      </c>
    </row>
    <row r="148" spans="1:4" hidden="1" x14ac:dyDescent="0.25">
      <c r="A148" t="s">
        <v>1753</v>
      </c>
      <c r="B148">
        <v>8</v>
      </c>
      <c r="C148" t="s">
        <v>268</v>
      </c>
      <c r="D148" t="s">
        <v>269</v>
      </c>
    </row>
    <row r="149" spans="1:4" hidden="1" x14ac:dyDescent="0.25">
      <c r="A149" t="s">
        <v>1753</v>
      </c>
      <c r="B149">
        <v>8</v>
      </c>
      <c r="C149" t="s">
        <v>270</v>
      </c>
      <c r="D149" t="s">
        <v>271</v>
      </c>
    </row>
    <row r="150" spans="1:4" hidden="1" x14ac:dyDescent="0.25">
      <c r="B150">
        <v>8</v>
      </c>
      <c r="C150" t="s">
        <v>1989</v>
      </c>
      <c r="D150" t="s">
        <v>1990</v>
      </c>
    </row>
    <row r="151" spans="1:4" hidden="1" x14ac:dyDescent="0.25">
      <c r="B151">
        <v>8</v>
      </c>
      <c r="C151" t="s">
        <v>2098</v>
      </c>
      <c r="D151" t="s">
        <v>2099</v>
      </c>
    </row>
    <row r="152" spans="1:4" hidden="1" x14ac:dyDescent="0.25">
      <c r="A152" t="s">
        <v>1753</v>
      </c>
      <c r="B152">
        <v>8</v>
      </c>
      <c r="C152" t="s">
        <v>272</v>
      </c>
      <c r="D152" t="s">
        <v>273</v>
      </c>
    </row>
    <row r="153" spans="1:4" hidden="1" x14ac:dyDescent="0.25">
      <c r="A153" t="s">
        <v>1753</v>
      </c>
      <c r="B153">
        <v>6</v>
      </c>
      <c r="C153" t="s">
        <v>274</v>
      </c>
      <c r="D153" t="s">
        <v>275</v>
      </c>
    </row>
    <row r="154" spans="1:4" hidden="1" x14ac:dyDescent="0.25">
      <c r="A154" t="s">
        <v>1753</v>
      </c>
      <c r="B154">
        <v>6</v>
      </c>
      <c r="C154" t="s">
        <v>276</v>
      </c>
      <c r="D154" t="s">
        <v>277</v>
      </c>
    </row>
    <row r="155" spans="1:4" hidden="1" x14ac:dyDescent="0.25">
      <c r="A155" t="s">
        <v>1753</v>
      </c>
      <c r="B155">
        <v>6</v>
      </c>
      <c r="C155" t="s">
        <v>278</v>
      </c>
      <c r="D155" t="s">
        <v>279</v>
      </c>
    </row>
    <row r="156" spans="1:4" hidden="1" x14ac:dyDescent="0.25">
      <c r="A156" t="s">
        <v>1753</v>
      </c>
      <c r="B156">
        <v>6</v>
      </c>
      <c r="C156" t="s">
        <v>280</v>
      </c>
      <c r="D156" t="s">
        <v>281</v>
      </c>
    </row>
    <row r="157" spans="1:4" hidden="1" x14ac:dyDescent="0.25">
      <c r="A157" t="s">
        <v>1753</v>
      </c>
      <c r="B157">
        <v>8</v>
      </c>
      <c r="C157" t="s">
        <v>282</v>
      </c>
      <c r="D157" t="s">
        <v>283</v>
      </c>
    </row>
    <row r="158" spans="1:4" hidden="1" x14ac:dyDescent="0.25">
      <c r="A158" t="s">
        <v>1753</v>
      </c>
      <c r="B158">
        <v>8</v>
      </c>
      <c r="C158" t="s">
        <v>284</v>
      </c>
      <c r="D158" t="s">
        <v>285</v>
      </c>
    </row>
    <row r="159" spans="1:4" hidden="1" x14ac:dyDescent="0.25">
      <c r="A159" t="s">
        <v>1753</v>
      </c>
      <c r="B159">
        <v>8</v>
      </c>
      <c r="C159" t="s">
        <v>286</v>
      </c>
      <c r="D159" t="s">
        <v>287</v>
      </c>
    </row>
    <row r="160" spans="1:4" hidden="1" x14ac:dyDescent="0.25">
      <c r="B160">
        <v>8</v>
      </c>
      <c r="C160" t="s">
        <v>1918</v>
      </c>
      <c r="D160" t="s">
        <v>1919</v>
      </c>
    </row>
    <row r="161" spans="1:4" hidden="1" x14ac:dyDescent="0.25">
      <c r="A161" t="s">
        <v>1753</v>
      </c>
      <c r="B161">
        <v>6</v>
      </c>
      <c r="C161" t="s">
        <v>288</v>
      </c>
      <c r="D161" t="s">
        <v>289</v>
      </c>
    </row>
    <row r="162" spans="1:4" hidden="1" x14ac:dyDescent="0.25">
      <c r="A162" t="s">
        <v>1753</v>
      </c>
      <c r="B162">
        <v>6</v>
      </c>
      <c r="C162" t="s">
        <v>290</v>
      </c>
      <c r="D162" t="s">
        <v>291</v>
      </c>
    </row>
    <row r="163" spans="1:4" hidden="1" x14ac:dyDescent="0.25">
      <c r="A163" t="s">
        <v>1753</v>
      </c>
      <c r="B163">
        <v>8</v>
      </c>
      <c r="C163" t="s">
        <v>292</v>
      </c>
      <c r="D163" t="s">
        <v>293</v>
      </c>
    </row>
    <row r="164" spans="1:4" hidden="1" x14ac:dyDescent="0.25">
      <c r="A164" t="s">
        <v>1753</v>
      </c>
      <c r="B164">
        <v>8</v>
      </c>
      <c r="C164" t="s">
        <v>294</v>
      </c>
      <c r="D164" t="s">
        <v>295</v>
      </c>
    </row>
    <row r="165" spans="1:4" hidden="1" x14ac:dyDescent="0.25">
      <c r="A165" t="s">
        <v>1753</v>
      </c>
      <c r="B165">
        <v>8</v>
      </c>
      <c r="C165" t="s">
        <v>296</v>
      </c>
      <c r="D165" t="s">
        <v>297</v>
      </c>
    </row>
    <row r="166" spans="1:4" hidden="1" x14ac:dyDescent="0.25">
      <c r="A166" t="s">
        <v>1753</v>
      </c>
      <c r="B166">
        <v>8</v>
      </c>
      <c r="C166" t="s">
        <v>298</v>
      </c>
      <c r="D166" t="s">
        <v>299</v>
      </c>
    </row>
    <row r="167" spans="1:4" hidden="1" x14ac:dyDescent="0.25">
      <c r="A167" t="s">
        <v>1753</v>
      </c>
      <c r="B167">
        <v>8</v>
      </c>
      <c r="C167" t="s">
        <v>300</v>
      </c>
      <c r="D167" t="s">
        <v>301</v>
      </c>
    </row>
    <row r="168" spans="1:4" hidden="1" x14ac:dyDescent="0.25">
      <c r="A168" t="s">
        <v>1753</v>
      </c>
      <c r="B168">
        <v>8</v>
      </c>
      <c r="C168" t="s">
        <v>302</v>
      </c>
      <c r="D168" t="s">
        <v>303</v>
      </c>
    </row>
    <row r="169" spans="1:4" hidden="1" x14ac:dyDescent="0.25">
      <c r="A169" t="s">
        <v>1753</v>
      </c>
      <c r="B169">
        <v>8</v>
      </c>
      <c r="C169" t="s">
        <v>304</v>
      </c>
      <c r="D169" t="s">
        <v>305</v>
      </c>
    </row>
    <row r="170" spans="1:4" hidden="1" x14ac:dyDescent="0.25">
      <c r="A170" t="s">
        <v>1753</v>
      </c>
      <c r="B170">
        <v>8</v>
      </c>
      <c r="C170" t="s">
        <v>306</v>
      </c>
      <c r="D170" t="s">
        <v>307</v>
      </c>
    </row>
    <row r="171" spans="1:4" hidden="1" x14ac:dyDescent="0.25">
      <c r="A171" t="s">
        <v>1753</v>
      </c>
      <c r="B171">
        <v>8</v>
      </c>
      <c r="C171" t="s">
        <v>308</v>
      </c>
      <c r="D171" t="s">
        <v>309</v>
      </c>
    </row>
    <row r="172" spans="1:4" hidden="1" x14ac:dyDescent="0.25">
      <c r="A172" t="s">
        <v>1753</v>
      </c>
      <c r="B172">
        <v>8</v>
      </c>
      <c r="C172" t="s">
        <v>310</v>
      </c>
      <c r="D172" t="s">
        <v>311</v>
      </c>
    </row>
    <row r="173" spans="1:4" hidden="1" x14ac:dyDescent="0.25">
      <c r="A173" t="s">
        <v>1753</v>
      </c>
      <c r="B173">
        <v>8</v>
      </c>
      <c r="C173" t="s">
        <v>312</v>
      </c>
      <c r="D173" t="s">
        <v>313</v>
      </c>
    </row>
    <row r="174" spans="1:4" hidden="1" x14ac:dyDescent="0.25">
      <c r="A174" t="s">
        <v>1753</v>
      </c>
      <c r="B174">
        <v>8</v>
      </c>
      <c r="C174" t="s">
        <v>314</v>
      </c>
      <c r="D174" t="s">
        <v>315</v>
      </c>
    </row>
    <row r="175" spans="1:4" hidden="1" x14ac:dyDescent="0.25">
      <c r="B175">
        <v>8</v>
      </c>
      <c r="C175" t="s">
        <v>1991</v>
      </c>
      <c r="D175" t="s">
        <v>1992</v>
      </c>
    </row>
    <row r="176" spans="1:4" hidden="1" x14ac:dyDescent="0.25">
      <c r="B176">
        <v>8</v>
      </c>
      <c r="C176" t="s">
        <v>1993</v>
      </c>
      <c r="D176" t="s">
        <v>1994</v>
      </c>
    </row>
    <row r="177" spans="1:4" hidden="1" x14ac:dyDescent="0.25">
      <c r="A177" t="s">
        <v>1753</v>
      </c>
      <c r="B177">
        <v>6</v>
      </c>
      <c r="C177" t="s">
        <v>316</v>
      </c>
      <c r="D177" t="s">
        <v>317</v>
      </c>
    </row>
    <row r="178" spans="1:4" hidden="1" x14ac:dyDescent="0.25">
      <c r="A178" t="s">
        <v>1753</v>
      </c>
      <c r="B178">
        <v>6</v>
      </c>
      <c r="C178" t="s">
        <v>318</v>
      </c>
      <c r="D178" t="s">
        <v>319</v>
      </c>
    </row>
    <row r="179" spans="1:4" hidden="1" x14ac:dyDescent="0.25">
      <c r="A179" t="s">
        <v>1753</v>
      </c>
      <c r="B179">
        <v>8</v>
      </c>
      <c r="C179" t="s">
        <v>320</v>
      </c>
      <c r="D179" t="s">
        <v>321</v>
      </c>
    </row>
    <row r="180" spans="1:4" hidden="1" x14ac:dyDescent="0.25">
      <c r="A180" t="s">
        <v>1753</v>
      </c>
      <c r="B180">
        <v>8</v>
      </c>
      <c r="C180" t="s">
        <v>322</v>
      </c>
      <c r="D180" t="s">
        <v>323</v>
      </c>
    </row>
    <row r="181" spans="1:4" hidden="1" x14ac:dyDescent="0.25">
      <c r="A181" t="s">
        <v>1753</v>
      </c>
      <c r="B181">
        <v>8</v>
      </c>
      <c r="C181" t="s">
        <v>324</v>
      </c>
      <c r="D181" t="s">
        <v>325</v>
      </c>
    </row>
    <row r="182" spans="1:4" hidden="1" x14ac:dyDescent="0.25">
      <c r="A182" t="s">
        <v>1753</v>
      </c>
      <c r="B182">
        <v>8</v>
      </c>
      <c r="C182" t="s">
        <v>1942</v>
      </c>
      <c r="D182" t="s">
        <v>1943</v>
      </c>
    </row>
    <row r="183" spans="1:4" hidden="1" x14ac:dyDescent="0.25">
      <c r="A183" t="s">
        <v>1753</v>
      </c>
      <c r="B183">
        <v>6</v>
      </c>
      <c r="C183" t="s">
        <v>326</v>
      </c>
      <c r="D183" t="s">
        <v>327</v>
      </c>
    </row>
    <row r="184" spans="1:4" hidden="1" x14ac:dyDescent="0.25">
      <c r="A184" t="s">
        <v>1753</v>
      </c>
      <c r="B184">
        <v>6</v>
      </c>
      <c r="C184" t="s">
        <v>328</v>
      </c>
      <c r="D184" t="s">
        <v>329</v>
      </c>
    </row>
    <row r="185" spans="1:4" hidden="1" x14ac:dyDescent="0.25">
      <c r="A185" t="s">
        <v>1753</v>
      </c>
      <c r="B185">
        <v>6</v>
      </c>
      <c r="C185" t="s">
        <v>330</v>
      </c>
      <c r="D185" t="s">
        <v>331</v>
      </c>
    </row>
    <row r="186" spans="1:4" x14ac:dyDescent="0.25">
      <c r="A186" t="s">
        <v>1753</v>
      </c>
      <c r="B186">
        <v>4</v>
      </c>
      <c r="C186" t="s">
        <v>332</v>
      </c>
      <c r="D186" t="s">
        <v>333</v>
      </c>
    </row>
    <row r="187" spans="1:4" hidden="1" x14ac:dyDescent="0.25">
      <c r="A187" t="s">
        <v>1753</v>
      </c>
      <c r="B187">
        <v>6</v>
      </c>
      <c r="C187" t="s">
        <v>334</v>
      </c>
      <c r="D187" t="s">
        <v>335</v>
      </c>
    </row>
    <row r="188" spans="1:4" hidden="1" x14ac:dyDescent="0.25">
      <c r="A188" t="s">
        <v>1753</v>
      </c>
      <c r="B188">
        <v>6</v>
      </c>
      <c r="C188" t="s">
        <v>336</v>
      </c>
      <c r="D188" t="s">
        <v>11</v>
      </c>
    </row>
    <row r="189" spans="1:4" hidden="1" x14ac:dyDescent="0.25">
      <c r="A189" t="s">
        <v>1753</v>
      </c>
      <c r="B189">
        <v>6</v>
      </c>
      <c r="C189" t="s">
        <v>337</v>
      </c>
      <c r="D189" t="s">
        <v>222</v>
      </c>
    </row>
    <row r="190" spans="1:4" hidden="1" x14ac:dyDescent="0.25">
      <c r="A190" t="s">
        <v>1753</v>
      </c>
      <c r="B190">
        <v>4</v>
      </c>
      <c r="C190" t="s">
        <v>338</v>
      </c>
      <c r="D190" t="s">
        <v>339</v>
      </c>
    </row>
    <row r="191" spans="1:4" hidden="1" x14ac:dyDescent="0.25">
      <c r="A191" t="s">
        <v>1753</v>
      </c>
      <c r="B191">
        <v>6</v>
      </c>
      <c r="C191" t="s">
        <v>340</v>
      </c>
      <c r="D191" t="s">
        <v>341</v>
      </c>
    </row>
    <row r="192" spans="1:4" hidden="1" x14ac:dyDescent="0.25">
      <c r="A192" t="s">
        <v>1753</v>
      </c>
      <c r="B192">
        <v>8</v>
      </c>
      <c r="C192" t="s">
        <v>342</v>
      </c>
      <c r="D192" t="s">
        <v>343</v>
      </c>
    </row>
    <row r="193" spans="1:4" hidden="1" x14ac:dyDescent="0.25">
      <c r="A193" t="s">
        <v>1753</v>
      </c>
      <c r="B193">
        <v>8</v>
      </c>
      <c r="C193" t="s">
        <v>344</v>
      </c>
      <c r="D193" t="s">
        <v>345</v>
      </c>
    </row>
    <row r="194" spans="1:4" hidden="1" x14ac:dyDescent="0.25">
      <c r="A194" t="s">
        <v>1753</v>
      </c>
      <c r="B194">
        <v>8</v>
      </c>
      <c r="C194" t="s">
        <v>346</v>
      </c>
      <c r="D194" t="s">
        <v>347</v>
      </c>
    </row>
    <row r="195" spans="1:4" hidden="1" x14ac:dyDescent="0.25">
      <c r="A195" t="s">
        <v>1753</v>
      </c>
      <c r="B195">
        <v>8</v>
      </c>
      <c r="C195" t="s">
        <v>348</v>
      </c>
      <c r="D195" t="s">
        <v>349</v>
      </c>
    </row>
    <row r="196" spans="1:4" hidden="1" x14ac:dyDescent="0.25">
      <c r="A196" t="s">
        <v>1753</v>
      </c>
      <c r="B196">
        <v>8</v>
      </c>
      <c r="C196" t="s">
        <v>350</v>
      </c>
      <c r="D196" t="s">
        <v>351</v>
      </c>
    </row>
    <row r="197" spans="1:4" hidden="1" x14ac:dyDescent="0.25">
      <c r="A197" t="s">
        <v>1753</v>
      </c>
      <c r="B197">
        <v>8</v>
      </c>
      <c r="C197" t="s">
        <v>352</v>
      </c>
      <c r="D197" t="s">
        <v>206</v>
      </c>
    </row>
    <row r="198" spans="1:4" hidden="1" x14ac:dyDescent="0.25">
      <c r="A198" t="s">
        <v>1753</v>
      </c>
      <c r="B198">
        <v>8</v>
      </c>
      <c r="C198" t="s">
        <v>353</v>
      </c>
      <c r="D198" t="s">
        <v>354</v>
      </c>
    </row>
    <row r="199" spans="1:4" hidden="1" x14ac:dyDescent="0.25">
      <c r="A199" t="s">
        <v>1753</v>
      </c>
      <c r="B199">
        <v>8</v>
      </c>
      <c r="C199" t="s">
        <v>355</v>
      </c>
      <c r="D199" t="s">
        <v>356</v>
      </c>
    </row>
    <row r="200" spans="1:4" hidden="1" x14ac:dyDescent="0.25">
      <c r="A200" t="s">
        <v>1753</v>
      </c>
      <c r="B200">
        <v>8</v>
      </c>
      <c r="C200" t="s">
        <v>357</v>
      </c>
      <c r="D200" t="s">
        <v>358</v>
      </c>
    </row>
    <row r="201" spans="1:4" hidden="1" x14ac:dyDescent="0.25">
      <c r="A201" t="s">
        <v>1753</v>
      </c>
      <c r="B201">
        <v>8</v>
      </c>
      <c r="C201" t="s">
        <v>359</v>
      </c>
      <c r="D201" t="s">
        <v>360</v>
      </c>
    </row>
    <row r="202" spans="1:4" hidden="1" x14ac:dyDescent="0.25">
      <c r="A202" t="s">
        <v>1753</v>
      </c>
      <c r="B202">
        <v>8</v>
      </c>
      <c r="C202" t="s">
        <v>361</v>
      </c>
      <c r="D202" t="s">
        <v>362</v>
      </c>
    </row>
    <row r="203" spans="1:4" hidden="1" x14ac:dyDescent="0.25">
      <c r="A203" t="s">
        <v>1753</v>
      </c>
      <c r="B203">
        <v>8</v>
      </c>
      <c r="C203" t="s">
        <v>363</v>
      </c>
      <c r="D203" t="s">
        <v>364</v>
      </c>
    </row>
    <row r="204" spans="1:4" hidden="1" x14ac:dyDescent="0.25">
      <c r="A204" t="s">
        <v>1753</v>
      </c>
      <c r="B204">
        <v>8</v>
      </c>
      <c r="C204" t="s">
        <v>365</v>
      </c>
      <c r="D204" t="s">
        <v>366</v>
      </c>
    </row>
    <row r="205" spans="1:4" hidden="1" x14ac:dyDescent="0.25">
      <c r="A205" t="s">
        <v>1753</v>
      </c>
      <c r="B205">
        <v>8</v>
      </c>
      <c r="C205" t="s">
        <v>367</v>
      </c>
      <c r="D205" t="s">
        <v>368</v>
      </c>
    </row>
    <row r="206" spans="1:4" hidden="1" x14ac:dyDescent="0.25">
      <c r="A206" t="s">
        <v>1753</v>
      </c>
      <c r="B206">
        <v>8</v>
      </c>
      <c r="C206" t="s">
        <v>369</v>
      </c>
      <c r="D206" t="s">
        <v>370</v>
      </c>
    </row>
    <row r="207" spans="1:4" hidden="1" x14ac:dyDescent="0.25">
      <c r="A207" t="s">
        <v>1753</v>
      </c>
      <c r="B207">
        <v>8</v>
      </c>
      <c r="C207" t="s">
        <v>371</v>
      </c>
      <c r="D207" t="s">
        <v>372</v>
      </c>
    </row>
    <row r="208" spans="1:4" hidden="1" x14ac:dyDescent="0.25">
      <c r="A208" t="s">
        <v>1753</v>
      </c>
      <c r="B208">
        <v>8</v>
      </c>
      <c r="C208" t="s">
        <v>373</v>
      </c>
      <c r="D208" t="s">
        <v>374</v>
      </c>
    </row>
    <row r="209" spans="1:4" hidden="1" x14ac:dyDescent="0.25">
      <c r="A209" t="s">
        <v>1753</v>
      </c>
      <c r="B209">
        <v>6</v>
      </c>
      <c r="C209" t="s">
        <v>375</v>
      </c>
      <c r="D209" t="s">
        <v>1773</v>
      </c>
    </row>
    <row r="210" spans="1:4" hidden="1" x14ac:dyDescent="0.25">
      <c r="A210" t="s">
        <v>1753</v>
      </c>
      <c r="B210">
        <v>8</v>
      </c>
      <c r="C210" t="s">
        <v>376</v>
      </c>
      <c r="D210" t="s">
        <v>377</v>
      </c>
    </row>
    <row r="211" spans="1:4" hidden="1" x14ac:dyDescent="0.25">
      <c r="A211" t="s">
        <v>1753</v>
      </c>
      <c r="B211">
        <v>8</v>
      </c>
      <c r="C211" t="s">
        <v>378</v>
      </c>
      <c r="D211" t="s">
        <v>379</v>
      </c>
    </row>
    <row r="212" spans="1:4" hidden="1" x14ac:dyDescent="0.25">
      <c r="A212" t="s">
        <v>1753</v>
      </c>
      <c r="B212">
        <v>8</v>
      </c>
      <c r="C212" t="s">
        <v>380</v>
      </c>
      <c r="D212" t="s">
        <v>381</v>
      </c>
    </row>
    <row r="213" spans="1:4" hidden="1" x14ac:dyDescent="0.25">
      <c r="A213" t="s">
        <v>1753</v>
      </c>
      <c r="B213">
        <v>8</v>
      </c>
      <c r="C213" t="s">
        <v>382</v>
      </c>
      <c r="D213" t="s">
        <v>383</v>
      </c>
    </row>
    <row r="214" spans="1:4" hidden="1" x14ac:dyDescent="0.25">
      <c r="B214">
        <v>8</v>
      </c>
      <c r="C214" t="s">
        <v>1775</v>
      </c>
      <c r="D214" t="s">
        <v>1776</v>
      </c>
    </row>
    <row r="215" spans="1:4" hidden="1" x14ac:dyDescent="0.25">
      <c r="B215">
        <v>8</v>
      </c>
      <c r="C215" t="s">
        <v>1777</v>
      </c>
      <c r="D215" t="s">
        <v>1778</v>
      </c>
    </row>
    <row r="216" spans="1:4" hidden="1" x14ac:dyDescent="0.25">
      <c r="A216" t="s">
        <v>1753</v>
      </c>
      <c r="B216">
        <v>6</v>
      </c>
      <c r="C216" t="s">
        <v>384</v>
      </c>
      <c r="D216" t="s">
        <v>1774</v>
      </c>
    </row>
    <row r="217" spans="1:4" hidden="1" x14ac:dyDescent="0.25">
      <c r="A217" t="s">
        <v>1753</v>
      </c>
      <c r="B217">
        <v>8</v>
      </c>
      <c r="C217" t="s">
        <v>385</v>
      </c>
      <c r="D217" t="s">
        <v>377</v>
      </c>
    </row>
    <row r="218" spans="1:4" hidden="1" x14ac:dyDescent="0.25">
      <c r="A218" t="s">
        <v>1753</v>
      </c>
      <c r="B218">
        <v>8</v>
      </c>
      <c r="C218" t="s">
        <v>386</v>
      </c>
      <c r="D218" t="s">
        <v>379</v>
      </c>
    </row>
    <row r="219" spans="1:4" hidden="1" x14ac:dyDescent="0.25">
      <c r="A219" t="s">
        <v>1753</v>
      </c>
      <c r="B219">
        <v>8</v>
      </c>
      <c r="C219" t="s">
        <v>387</v>
      </c>
      <c r="D219" t="s">
        <v>388</v>
      </c>
    </row>
    <row r="220" spans="1:4" hidden="1" x14ac:dyDescent="0.25">
      <c r="A220" t="s">
        <v>1753</v>
      </c>
      <c r="B220">
        <v>8</v>
      </c>
      <c r="C220" t="s">
        <v>389</v>
      </c>
      <c r="D220" t="s">
        <v>390</v>
      </c>
    </row>
    <row r="221" spans="1:4" hidden="1" x14ac:dyDescent="0.25">
      <c r="A221" t="s">
        <v>1753</v>
      </c>
      <c r="B221">
        <v>8</v>
      </c>
      <c r="C221" t="s">
        <v>391</v>
      </c>
      <c r="D221" t="s">
        <v>392</v>
      </c>
    </row>
    <row r="222" spans="1:4" hidden="1" x14ac:dyDescent="0.25">
      <c r="A222" t="s">
        <v>1753</v>
      </c>
      <c r="B222">
        <v>8</v>
      </c>
      <c r="C222" t="s">
        <v>393</v>
      </c>
      <c r="D222" t="s">
        <v>394</v>
      </c>
    </row>
    <row r="223" spans="1:4" hidden="1" x14ac:dyDescent="0.25">
      <c r="B223">
        <v>8</v>
      </c>
      <c r="C223" t="s">
        <v>1779</v>
      </c>
      <c r="D223" t="s">
        <v>1776</v>
      </c>
    </row>
    <row r="224" spans="1:4" hidden="1" x14ac:dyDescent="0.25">
      <c r="B224">
        <v>8</v>
      </c>
      <c r="C224" t="s">
        <v>1780</v>
      </c>
      <c r="D224" t="s">
        <v>1781</v>
      </c>
    </row>
    <row r="225" spans="1:4" hidden="1" x14ac:dyDescent="0.25">
      <c r="A225" t="s">
        <v>1753</v>
      </c>
      <c r="B225">
        <v>6</v>
      </c>
      <c r="C225" t="s">
        <v>395</v>
      </c>
      <c r="D225" t="s">
        <v>396</v>
      </c>
    </row>
    <row r="226" spans="1:4" hidden="1" x14ac:dyDescent="0.25">
      <c r="A226" t="s">
        <v>1753</v>
      </c>
      <c r="B226">
        <v>8</v>
      </c>
      <c r="C226" t="s">
        <v>397</v>
      </c>
      <c r="D226" t="s">
        <v>377</v>
      </c>
    </row>
    <row r="227" spans="1:4" hidden="1" x14ac:dyDescent="0.25">
      <c r="A227" t="s">
        <v>1753</v>
      </c>
      <c r="B227">
        <v>8</v>
      </c>
      <c r="C227" t="s">
        <v>398</v>
      </c>
      <c r="D227" t="s">
        <v>379</v>
      </c>
    </row>
    <row r="228" spans="1:4" hidden="1" x14ac:dyDescent="0.25">
      <c r="A228" t="s">
        <v>1753</v>
      </c>
      <c r="B228">
        <v>8</v>
      </c>
      <c r="C228" t="s">
        <v>399</v>
      </c>
      <c r="D228" t="s">
        <v>400</v>
      </c>
    </row>
    <row r="229" spans="1:4" hidden="1" x14ac:dyDescent="0.25">
      <c r="A229" t="s">
        <v>1753</v>
      </c>
      <c r="B229">
        <v>8</v>
      </c>
      <c r="C229" t="s">
        <v>401</v>
      </c>
      <c r="D229" t="s">
        <v>402</v>
      </c>
    </row>
    <row r="230" spans="1:4" hidden="1" x14ac:dyDescent="0.25">
      <c r="A230" t="s">
        <v>1753</v>
      </c>
      <c r="B230">
        <v>8</v>
      </c>
      <c r="C230" t="s">
        <v>403</v>
      </c>
      <c r="D230" t="s">
        <v>404</v>
      </c>
    </row>
    <row r="231" spans="1:4" hidden="1" x14ac:dyDescent="0.25">
      <c r="A231" t="s">
        <v>1753</v>
      </c>
      <c r="B231">
        <v>8</v>
      </c>
      <c r="C231" t="s">
        <v>405</v>
      </c>
      <c r="D231" t="s">
        <v>406</v>
      </c>
    </row>
    <row r="232" spans="1:4" hidden="1" x14ac:dyDescent="0.25">
      <c r="B232">
        <v>8</v>
      </c>
      <c r="C232" t="s">
        <v>1914</v>
      </c>
      <c r="D232" t="s">
        <v>1915</v>
      </c>
    </row>
    <row r="233" spans="1:4" hidden="1" x14ac:dyDescent="0.25">
      <c r="A233" t="s">
        <v>1753</v>
      </c>
      <c r="B233">
        <v>8</v>
      </c>
      <c r="C233" t="s">
        <v>407</v>
      </c>
      <c r="D233" t="s">
        <v>383</v>
      </c>
    </row>
    <row r="234" spans="1:4" hidden="1" x14ac:dyDescent="0.25">
      <c r="A234" t="s">
        <v>1753</v>
      </c>
      <c r="B234">
        <v>8</v>
      </c>
      <c r="C234" t="s">
        <v>408</v>
      </c>
      <c r="D234" t="s">
        <v>409</v>
      </c>
    </row>
    <row r="235" spans="1:4" hidden="1" x14ac:dyDescent="0.25">
      <c r="A235" t="s">
        <v>1753</v>
      </c>
      <c r="B235">
        <v>8</v>
      </c>
      <c r="C235" t="s">
        <v>410</v>
      </c>
      <c r="D235" t="s">
        <v>411</v>
      </c>
    </row>
    <row r="236" spans="1:4" hidden="1" x14ac:dyDescent="0.25">
      <c r="B236">
        <v>8</v>
      </c>
      <c r="C236" t="s">
        <v>1944</v>
      </c>
      <c r="D236" t="s">
        <v>1945</v>
      </c>
    </row>
    <row r="237" spans="1:4" hidden="1" x14ac:dyDescent="0.25">
      <c r="B237">
        <v>8</v>
      </c>
      <c r="C237" t="s">
        <v>1946</v>
      </c>
      <c r="D237" t="s">
        <v>1947</v>
      </c>
    </row>
    <row r="238" spans="1:4" hidden="1" x14ac:dyDescent="0.25">
      <c r="A238" t="s">
        <v>1753</v>
      </c>
      <c r="B238">
        <v>8</v>
      </c>
      <c r="C238" t="s">
        <v>412</v>
      </c>
      <c r="D238" t="s">
        <v>413</v>
      </c>
    </row>
    <row r="239" spans="1:4" hidden="1" x14ac:dyDescent="0.25">
      <c r="B239">
        <v>8</v>
      </c>
      <c r="C239" t="s">
        <v>1891</v>
      </c>
      <c r="D239" t="s">
        <v>1892</v>
      </c>
    </row>
    <row r="240" spans="1:4" hidden="1" x14ac:dyDescent="0.25">
      <c r="A240" t="s">
        <v>1753</v>
      </c>
      <c r="B240">
        <v>6</v>
      </c>
      <c r="C240" t="s">
        <v>414</v>
      </c>
      <c r="D240" t="s">
        <v>222</v>
      </c>
    </row>
    <row r="241" spans="1:4" hidden="1" x14ac:dyDescent="0.25">
      <c r="A241" t="s">
        <v>1753</v>
      </c>
      <c r="B241">
        <v>8</v>
      </c>
      <c r="C241" t="s">
        <v>415</v>
      </c>
      <c r="D241" t="s">
        <v>416</v>
      </c>
    </row>
    <row r="242" spans="1:4" hidden="1" x14ac:dyDescent="0.25">
      <c r="A242" t="s">
        <v>1753</v>
      </c>
      <c r="B242">
        <v>4</v>
      </c>
      <c r="C242" t="s">
        <v>417</v>
      </c>
      <c r="D242" t="s">
        <v>418</v>
      </c>
    </row>
    <row r="243" spans="1:4" hidden="1" x14ac:dyDescent="0.25">
      <c r="A243" t="s">
        <v>1753</v>
      </c>
      <c r="B243">
        <v>6</v>
      </c>
      <c r="C243" t="s">
        <v>419</v>
      </c>
      <c r="D243" t="s">
        <v>420</v>
      </c>
    </row>
    <row r="244" spans="1:4" hidden="1" x14ac:dyDescent="0.25">
      <c r="A244" t="s">
        <v>1753</v>
      </c>
      <c r="B244">
        <v>4</v>
      </c>
      <c r="C244" t="s">
        <v>421</v>
      </c>
      <c r="D244" t="s">
        <v>422</v>
      </c>
    </row>
    <row r="245" spans="1:4" hidden="1" x14ac:dyDescent="0.25">
      <c r="A245" t="s">
        <v>1753</v>
      </c>
      <c r="B245">
        <v>6</v>
      </c>
      <c r="C245" t="s">
        <v>423</v>
      </c>
      <c r="D245" t="s">
        <v>420</v>
      </c>
    </row>
    <row r="246" spans="1:4" x14ac:dyDescent="0.25">
      <c r="A246" t="s">
        <v>1753</v>
      </c>
      <c r="B246">
        <v>6</v>
      </c>
      <c r="C246" t="s">
        <v>424</v>
      </c>
      <c r="D246" t="s">
        <v>425</v>
      </c>
    </row>
    <row r="247" spans="1:4" hidden="1" x14ac:dyDescent="0.25">
      <c r="A247" t="s">
        <v>1753</v>
      </c>
      <c r="B247">
        <v>2</v>
      </c>
      <c r="C247" t="s">
        <v>426</v>
      </c>
      <c r="D247" t="s">
        <v>427</v>
      </c>
    </row>
    <row r="248" spans="1:4" hidden="1" x14ac:dyDescent="0.25">
      <c r="A248" t="s">
        <v>1753</v>
      </c>
      <c r="B248">
        <v>2</v>
      </c>
      <c r="C248" t="s">
        <v>428</v>
      </c>
      <c r="D248" t="s">
        <v>429</v>
      </c>
    </row>
    <row r="249" spans="1:4" hidden="1" x14ac:dyDescent="0.25">
      <c r="A249" t="s">
        <v>1753</v>
      </c>
      <c r="B249">
        <v>4</v>
      </c>
      <c r="C249" t="s">
        <v>430</v>
      </c>
      <c r="D249" t="s">
        <v>431</v>
      </c>
    </row>
    <row r="250" spans="1:4" hidden="1" x14ac:dyDescent="0.25">
      <c r="A250" t="s">
        <v>1753</v>
      </c>
      <c r="B250">
        <v>4</v>
      </c>
      <c r="C250" t="s">
        <v>432</v>
      </c>
      <c r="D250" t="s">
        <v>433</v>
      </c>
    </row>
    <row r="251" spans="1:4" hidden="1" x14ac:dyDescent="0.25">
      <c r="A251" t="s">
        <v>1753</v>
      </c>
      <c r="B251">
        <v>6</v>
      </c>
      <c r="C251" t="s">
        <v>434</v>
      </c>
      <c r="D251" t="s">
        <v>435</v>
      </c>
    </row>
    <row r="252" spans="1:4" hidden="1" x14ac:dyDescent="0.25">
      <c r="A252" t="s">
        <v>1753</v>
      </c>
      <c r="B252">
        <v>6</v>
      </c>
      <c r="C252" t="s">
        <v>436</v>
      </c>
      <c r="D252" t="s">
        <v>437</v>
      </c>
    </row>
    <row r="253" spans="1:4" hidden="1" x14ac:dyDescent="0.25">
      <c r="A253" t="s">
        <v>1753</v>
      </c>
      <c r="B253">
        <v>8</v>
      </c>
      <c r="C253" t="s">
        <v>438</v>
      </c>
      <c r="D253" t="s">
        <v>439</v>
      </c>
    </row>
    <row r="254" spans="1:4" hidden="1" x14ac:dyDescent="0.25">
      <c r="A254" t="s">
        <v>1753</v>
      </c>
      <c r="B254">
        <v>8</v>
      </c>
      <c r="C254" t="s">
        <v>440</v>
      </c>
      <c r="D254" t="s">
        <v>441</v>
      </c>
    </row>
    <row r="255" spans="1:4" hidden="1" x14ac:dyDescent="0.25">
      <c r="A255" t="s">
        <v>1753</v>
      </c>
      <c r="B255">
        <v>8</v>
      </c>
      <c r="C255" t="s">
        <v>442</v>
      </c>
      <c r="D255" t="s">
        <v>443</v>
      </c>
    </row>
    <row r="256" spans="1:4" hidden="1" x14ac:dyDescent="0.25">
      <c r="A256" t="s">
        <v>1753</v>
      </c>
      <c r="B256">
        <v>8</v>
      </c>
      <c r="C256" t="s">
        <v>444</v>
      </c>
      <c r="D256" t="s">
        <v>445</v>
      </c>
    </row>
    <row r="257" spans="1:4" hidden="1" x14ac:dyDescent="0.25">
      <c r="A257" t="s">
        <v>1753</v>
      </c>
      <c r="B257">
        <v>8</v>
      </c>
      <c r="C257" t="s">
        <v>446</v>
      </c>
      <c r="D257" t="s">
        <v>447</v>
      </c>
    </row>
    <row r="258" spans="1:4" hidden="1" x14ac:dyDescent="0.25">
      <c r="A258" t="s">
        <v>1753</v>
      </c>
      <c r="B258">
        <v>6</v>
      </c>
      <c r="C258" t="s">
        <v>448</v>
      </c>
      <c r="D258" t="s">
        <v>115</v>
      </c>
    </row>
    <row r="259" spans="1:4" hidden="1" x14ac:dyDescent="0.25">
      <c r="A259" t="s">
        <v>1753</v>
      </c>
      <c r="B259">
        <v>8</v>
      </c>
      <c r="C259" t="s">
        <v>449</v>
      </c>
      <c r="D259" t="s">
        <v>115</v>
      </c>
    </row>
    <row r="260" spans="1:4" hidden="1" x14ac:dyDescent="0.25">
      <c r="A260" t="s">
        <v>1753</v>
      </c>
      <c r="B260">
        <v>4</v>
      </c>
      <c r="C260" t="s">
        <v>450</v>
      </c>
      <c r="D260" t="s">
        <v>451</v>
      </c>
    </row>
    <row r="261" spans="1:4" hidden="1" x14ac:dyDescent="0.25">
      <c r="A261" t="s">
        <v>1753</v>
      </c>
      <c r="B261">
        <v>6</v>
      </c>
      <c r="C261" t="s">
        <v>452</v>
      </c>
      <c r="D261" t="s">
        <v>451</v>
      </c>
    </row>
    <row r="262" spans="1:4" hidden="1" x14ac:dyDescent="0.25">
      <c r="A262" t="s">
        <v>1753</v>
      </c>
      <c r="B262">
        <v>6</v>
      </c>
      <c r="C262" t="s">
        <v>453</v>
      </c>
      <c r="D262" t="s">
        <v>454</v>
      </c>
    </row>
    <row r="263" spans="1:4" hidden="1" x14ac:dyDescent="0.25">
      <c r="A263" t="s">
        <v>1753</v>
      </c>
      <c r="B263">
        <v>6</v>
      </c>
      <c r="C263" t="s">
        <v>455</v>
      </c>
      <c r="D263" t="s">
        <v>222</v>
      </c>
    </row>
    <row r="264" spans="1:4" hidden="1" x14ac:dyDescent="0.25">
      <c r="A264" t="s">
        <v>1753</v>
      </c>
      <c r="B264">
        <v>6</v>
      </c>
      <c r="C264" t="s">
        <v>456</v>
      </c>
      <c r="D264" t="s">
        <v>115</v>
      </c>
    </row>
    <row r="265" spans="1:4" hidden="1" x14ac:dyDescent="0.25">
      <c r="A265" t="s">
        <v>1753</v>
      </c>
      <c r="B265">
        <v>4</v>
      </c>
      <c r="C265" t="s">
        <v>457</v>
      </c>
      <c r="D265" t="s">
        <v>458</v>
      </c>
    </row>
    <row r="266" spans="1:4" hidden="1" x14ac:dyDescent="0.25">
      <c r="A266" t="s">
        <v>1753</v>
      </c>
      <c r="B266">
        <v>6</v>
      </c>
      <c r="C266" t="s">
        <v>459</v>
      </c>
      <c r="D266" t="s">
        <v>460</v>
      </c>
    </row>
    <row r="267" spans="1:4" hidden="1" x14ac:dyDescent="0.25">
      <c r="A267" t="s">
        <v>1753</v>
      </c>
      <c r="B267">
        <v>6</v>
      </c>
      <c r="C267" t="s">
        <v>461</v>
      </c>
      <c r="D267" t="s">
        <v>462</v>
      </c>
    </row>
    <row r="268" spans="1:4" hidden="1" x14ac:dyDescent="0.25">
      <c r="A268" t="s">
        <v>1753</v>
      </c>
      <c r="B268">
        <v>6</v>
      </c>
      <c r="C268" t="s">
        <v>463</v>
      </c>
      <c r="D268" t="s">
        <v>464</v>
      </c>
    </row>
    <row r="269" spans="1:4" hidden="1" x14ac:dyDescent="0.25">
      <c r="A269" t="s">
        <v>1753</v>
      </c>
      <c r="B269">
        <v>6</v>
      </c>
      <c r="C269" t="s">
        <v>465</v>
      </c>
      <c r="D269" t="s">
        <v>466</v>
      </c>
    </row>
    <row r="270" spans="1:4" hidden="1" x14ac:dyDescent="0.25">
      <c r="A270" t="s">
        <v>1753</v>
      </c>
      <c r="B270">
        <v>6</v>
      </c>
      <c r="C270" t="s">
        <v>467</v>
      </c>
      <c r="D270" t="s">
        <v>222</v>
      </c>
    </row>
    <row r="271" spans="1:4" hidden="1" x14ac:dyDescent="0.25">
      <c r="A271" t="s">
        <v>1753</v>
      </c>
      <c r="B271">
        <v>6</v>
      </c>
      <c r="C271" t="s">
        <v>468</v>
      </c>
      <c r="D271" t="s">
        <v>115</v>
      </c>
    </row>
    <row r="272" spans="1:4" hidden="1" x14ac:dyDescent="0.25">
      <c r="A272" t="s">
        <v>1753</v>
      </c>
      <c r="B272">
        <v>4</v>
      </c>
      <c r="C272" t="s">
        <v>469</v>
      </c>
      <c r="D272" t="s">
        <v>470</v>
      </c>
    </row>
    <row r="273" spans="1:4" hidden="1" x14ac:dyDescent="0.25">
      <c r="A273" t="s">
        <v>1753</v>
      </c>
      <c r="B273">
        <v>6</v>
      </c>
      <c r="C273" t="s">
        <v>471</v>
      </c>
      <c r="D273" t="s">
        <v>433</v>
      </c>
    </row>
    <row r="274" spans="1:4" hidden="1" x14ac:dyDescent="0.25">
      <c r="A274" t="s">
        <v>1753</v>
      </c>
      <c r="B274">
        <v>6</v>
      </c>
      <c r="C274" t="s">
        <v>472</v>
      </c>
      <c r="D274" t="s">
        <v>451</v>
      </c>
    </row>
    <row r="275" spans="1:4" hidden="1" x14ac:dyDescent="0.25">
      <c r="A275" t="s">
        <v>1753</v>
      </c>
      <c r="B275">
        <v>6</v>
      </c>
      <c r="C275" t="s">
        <v>473</v>
      </c>
      <c r="D275" t="s">
        <v>474</v>
      </c>
    </row>
    <row r="276" spans="1:4" hidden="1" x14ac:dyDescent="0.25">
      <c r="A276" t="s">
        <v>1753</v>
      </c>
      <c r="B276">
        <v>6</v>
      </c>
      <c r="C276" t="s">
        <v>475</v>
      </c>
      <c r="D276" t="s">
        <v>462</v>
      </c>
    </row>
    <row r="277" spans="1:4" hidden="1" x14ac:dyDescent="0.25">
      <c r="A277" t="s">
        <v>1753</v>
      </c>
      <c r="B277">
        <v>6</v>
      </c>
      <c r="C277" t="s">
        <v>476</v>
      </c>
      <c r="D277" t="s">
        <v>477</v>
      </c>
    </row>
    <row r="278" spans="1:4" hidden="1" x14ac:dyDescent="0.25">
      <c r="A278" t="s">
        <v>1753</v>
      </c>
      <c r="B278">
        <v>6</v>
      </c>
      <c r="C278" t="s">
        <v>478</v>
      </c>
      <c r="D278" t="s">
        <v>222</v>
      </c>
    </row>
    <row r="279" spans="1:4" hidden="1" x14ac:dyDescent="0.25">
      <c r="A279" t="s">
        <v>1753</v>
      </c>
      <c r="B279">
        <v>6</v>
      </c>
      <c r="C279" t="s">
        <v>479</v>
      </c>
      <c r="D279" t="s">
        <v>115</v>
      </c>
    </row>
    <row r="280" spans="1:4" hidden="1" x14ac:dyDescent="0.25">
      <c r="A280" t="s">
        <v>1753</v>
      </c>
      <c r="B280">
        <v>4</v>
      </c>
      <c r="C280" t="s">
        <v>480</v>
      </c>
      <c r="D280" t="s">
        <v>422</v>
      </c>
    </row>
    <row r="281" spans="1:4" hidden="1" x14ac:dyDescent="0.25">
      <c r="A281" t="s">
        <v>1753</v>
      </c>
      <c r="B281">
        <v>2</v>
      </c>
      <c r="C281" t="s">
        <v>481</v>
      </c>
      <c r="D281" t="s">
        <v>482</v>
      </c>
    </row>
    <row r="282" spans="1:4" hidden="1" x14ac:dyDescent="0.25">
      <c r="A282" t="s">
        <v>1753</v>
      </c>
      <c r="B282">
        <v>4</v>
      </c>
      <c r="C282" t="s">
        <v>483</v>
      </c>
      <c r="D282" t="s">
        <v>484</v>
      </c>
    </row>
    <row r="283" spans="1:4" hidden="1" x14ac:dyDescent="0.25">
      <c r="A283" t="s">
        <v>1753</v>
      </c>
      <c r="B283">
        <v>6</v>
      </c>
      <c r="C283" t="s">
        <v>485</v>
      </c>
      <c r="D283" t="s">
        <v>486</v>
      </c>
    </row>
    <row r="284" spans="1:4" hidden="1" x14ac:dyDescent="0.25">
      <c r="A284" t="s">
        <v>1753</v>
      </c>
      <c r="B284">
        <v>6</v>
      </c>
      <c r="C284" t="s">
        <v>487</v>
      </c>
      <c r="D284" t="s">
        <v>488</v>
      </c>
    </row>
    <row r="285" spans="1:4" hidden="1" x14ac:dyDescent="0.25">
      <c r="A285" t="s">
        <v>1753</v>
      </c>
      <c r="B285">
        <v>4</v>
      </c>
      <c r="C285" t="s">
        <v>489</v>
      </c>
      <c r="D285" t="s">
        <v>490</v>
      </c>
    </row>
    <row r="286" spans="1:4" hidden="1" x14ac:dyDescent="0.25">
      <c r="A286" t="s">
        <v>1753</v>
      </c>
      <c r="B286">
        <v>6</v>
      </c>
      <c r="C286" t="s">
        <v>491</v>
      </c>
      <c r="D286" t="s">
        <v>492</v>
      </c>
    </row>
    <row r="287" spans="1:4" hidden="1" x14ac:dyDescent="0.25">
      <c r="A287" t="s">
        <v>1753</v>
      </c>
      <c r="B287">
        <v>6</v>
      </c>
      <c r="C287" t="s">
        <v>493</v>
      </c>
      <c r="D287" t="s">
        <v>494</v>
      </c>
    </row>
    <row r="288" spans="1:4" hidden="1" x14ac:dyDescent="0.25">
      <c r="A288" t="s">
        <v>1753</v>
      </c>
      <c r="B288">
        <v>4</v>
      </c>
      <c r="C288" t="s">
        <v>495</v>
      </c>
      <c r="D288" t="s">
        <v>496</v>
      </c>
    </row>
    <row r="289" spans="1:4" hidden="1" x14ac:dyDescent="0.25">
      <c r="A289" t="s">
        <v>1753</v>
      </c>
      <c r="B289">
        <v>6</v>
      </c>
      <c r="C289" t="s">
        <v>497</v>
      </c>
      <c r="D289" t="s">
        <v>484</v>
      </c>
    </row>
    <row r="290" spans="1:4" hidden="1" x14ac:dyDescent="0.25">
      <c r="A290" t="s">
        <v>1753</v>
      </c>
      <c r="B290">
        <v>6</v>
      </c>
      <c r="C290" t="s">
        <v>498</v>
      </c>
      <c r="D290" t="s">
        <v>490</v>
      </c>
    </row>
    <row r="291" spans="1:4" hidden="1" x14ac:dyDescent="0.25">
      <c r="A291" t="s">
        <v>1753</v>
      </c>
      <c r="B291">
        <v>2</v>
      </c>
      <c r="C291" t="s">
        <v>499</v>
      </c>
      <c r="D291" t="s">
        <v>500</v>
      </c>
    </row>
    <row r="292" spans="1:4" hidden="1" x14ac:dyDescent="0.25">
      <c r="A292" t="s">
        <v>1753</v>
      </c>
      <c r="B292">
        <v>4</v>
      </c>
      <c r="C292" t="s">
        <v>501</v>
      </c>
      <c r="D292" t="s">
        <v>502</v>
      </c>
    </row>
    <row r="293" spans="1:4" hidden="1" x14ac:dyDescent="0.25">
      <c r="A293" t="s">
        <v>1753</v>
      </c>
      <c r="B293">
        <v>6</v>
      </c>
      <c r="C293" t="s">
        <v>503</v>
      </c>
      <c r="D293" t="s">
        <v>504</v>
      </c>
    </row>
    <row r="294" spans="1:4" hidden="1" x14ac:dyDescent="0.25">
      <c r="A294" t="s">
        <v>1753</v>
      </c>
      <c r="B294">
        <v>6</v>
      </c>
      <c r="C294" t="s">
        <v>505</v>
      </c>
      <c r="D294" t="s">
        <v>506</v>
      </c>
    </row>
    <row r="295" spans="1:4" hidden="1" x14ac:dyDescent="0.25">
      <c r="A295" t="s">
        <v>1753</v>
      </c>
      <c r="B295">
        <v>8</v>
      </c>
      <c r="C295" t="s">
        <v>507</v>
      </c>
      <c r="D295" t="s">
        <v>506</v>
      </c>
    </row>
    <row r="296" spans="1:4" hidden="1" x14ac:dyDescent="0.25">
      <c r="A296" t="s">
        <v>1753</v>
      </c>
      <c r="B296">
        <v>8</v>
      </c>
      <c r="C296" t="s">
        <v>508</v>
      </c>
      <c r="D296" t="s">
        <v>509</v>
      </c>
    </row>
    <row r="297" spans="1:4" hidden="1" x14ac:dyDescent="0.25">
      <c r="B297">
        <v>6</v>
      </c>
      <c r="C297" t="s">
        <v>1898</v>
      </c>
      <c r="D297" t="s">
        <v>1899</v>
      </c>
    </row>
    <row r="298" spans="1:4" hidden="1" x14ac:dyDescent="0.25">
      <c r="A298" t="s">
        <v>1753</v>
      </c>
      <c r="B298">
        <v>4</v>
      </c>
      <c r="C298" t="s">
        <v>510</v>
      </c>
      <c r="D298" t="s">
        <v>511</v>
      </c>
    </row>
    <row r="299" spans="1:4" hidden="1" x14ac:dyDescent="0.25">
      <c r="A299" t="s">
        <v>1753</v>
      </c>
      <c r="B299">
        <v>6</v>
      </c>
      <c r="C299" t="s">
        <v>512</v>
      </c>
      <c r="D299" t="s">
        <v>1</v>
      </c>
    </row>
    <row r="300" spans="1:4" hidden="1" x14ac:dyDescent="0.25">
      <c r="A300" t="s">
        <v>1753</v>
      </c>
      <c r="B300">
        <v>8</v>
      </c>
      <c r="C300" t="s">
        <v>513</v>
      </c>
      <c r="D300" t="s">
        <v>514</v>
      </c>
    </row>
    <row r="301" spans="1:4" hidden="1" x14ac:dyDescent="0.25">
      <c r="A301" t="s">
        <v>1753</v>
      </c>
      <c r="B301">
        <v>2</v>
      </c>
      <c r="C301" t="s">
        <v>515</v>
      </c>
      <c r="D301" t="s">
        <v>516</v>
      </c>
    </row>
    <row r="302" spans="1:4" hidden="1" x14ac:dyDescent="0.25">
      <c r="A302" t="s">
        <v>1753</v>
      </c>
      <c r="B302">
        <v>2</v>
      </c>
      <c r="C302" t="s">
        <v>517</v>
      </c>
      <c r="D302" t="s">
        <v>518</v>
      </c>
    </row>
    <row r="303" spans="1:4" hidden="1" x14ac:dyDescent="0.25">
      <c r="A303" t="s">
        <v>1753</v>
      </c>
      <c r="B303">
        <v>4</v>
      </c>
      <c r="C303" t="s">
        <v>519</v>
      </c>
      <c r="D303" t="s">
        <v>520</v>
      </c>
    </row>
    <row r="304" spans="1:4" hidden="1" x14ac:dyDescent="0.25">
      <c r="A304" t="s">
        <v>1753</v>
      </c>
      <c r="B304">
        <v>6</v>
      </c>
      <c r="C304" t="s">
        <v>521</v>
      </c>
      <c r="D304" t="s">
        <v>97</v>
      </c>
    </row>
    <row r="305" spans="1:4" hidden="1" x14ac:dyDescent="0.25">
      <c r="A305" t="s">
        <v>1753</v>
      </c>
      <c r="B305">
        <v>6</v>
      </c>
      <c r="C305" t="s">
        <v>522</v>
      </c>
      <c r="D305" t="s">
        <v>135</v>
      </c>
    </row>
    <row r="306" spans="1:4" hidden="1" x14ac:dyDescent="0.25">
      <c r="A306" t="s">
        <v>1753</v>
      </c>
      <c r="B306">
        <v>6</v>
      </c>
      <c r="C306" t="s">
        <v>523</v>
      </c>
      <c r="D306" t="s">
        <v>76</v>
      </c>
    </row>
    <row r="307" spans="1:4" hidden="1" x14ac:dyDescent="0.25">
      <c r="A307" t="s">
        <v>1753</v>
      </c>
      <c r="B307">
        <v>6</v>
      </c>
      <c r="C307" t="s">
        <v>524</v>
      </c>
      <c r="D307" t="s">
        <v>118</v>
      </c>
    </row>
    <row r="308" spans="1:4" hidden="1" x14ac:dyDescent="0.25">
      <c r="A308" t="s">
        <v>1753</v>
      </c>
      <c r="B308">
        <v>6</v>
      </c>
      <c r="C308" t="s">
        <v>525</v>
      </c>
      <c r="D308" t="s">
        <v>526</v>
      </c>
    </row>
    <row r="309" spans="1:4" hidden="1" x14ac:dyDescent="0.25">
      <c r="A309" t="s">
        <v>1753</v>
      </c>
      <c r="B309">
        <v>4</v>
      </c>
      <c r="C309" t="s">
        <v>527</v>
      </c>
      <c r="D309" t="s">
        <v>528</v>
      </c>
    </row>
    <row r="310" spans="1:4" hidden="1" x14ac:dyDescent="0.25">
      <c r="A310" t="s">
        <v>1753</v>
      </c>
      <c r="B310">
        <v>6</v>
      </c>
      <c r="C310" t="s">
        <v>529</v>
      </c>
      <c r="D310" t="s">
        <v>433</v>
      </c>
    </row>
    <row r="311" spans="1:4" hidden="1" x14ac:dyDescent="0.25">
      <c r="A311" t="s">
        <v>1753</v>
      </c>
      <c r="B311">
        <v>1</v>
      </c>
      <c r="C311" t="s">
        <v>530</v>
      </c>
      <c r="D311" t="s">
        <v>531</v>
      </c>
    </row>
    <row r="312" spans="1:4" hidden="1" x14ac:dyDescent="0.25">
      <c r="A312" t="s">
        <v>1753</v>
      </c>
      <c r="B312">
        <v>2</v>
      </c>
      <c r="C312" t="s">
        <v>532</v>
      </c>
      <c r="D312" t="s">
        <v>533</v>
      </c>
    </row>
    <row r="313" spans="1:4" hidden="1" x14ac:dyDescent="0.25">
      <c r="A313" t="s">
        <v>1753</v>
      </c>
      <c r="B313">
        <v>4</v>
      </c>
      <c r="C313" t="s">
        <v>534</v>
      </c>
      <c r="D313" t="s">
        <v>535</v>
      </c>
    </row>
    <row r="314" spans="1:4" hidden="1" x14ac:dyDescent="0.25">
      <c r="A314" t="s">
        <v>1753</v>
      </c>
      <c r="B314">
        <v>6</v>
      </c>
      <c r="C314" t="s">
        <v>536</v>
      </c>
      <c r="D314" t="s">
        <v>537</v>
      </c>
    </row>
    <row r="315" spans="1:4" hidden="1" x14ac:dyDescent="0.25">
      <c r="A315" t="s">
        <v>1753</v>
      </c>
      <c r="B315">
        <v>4</v>
      </c>
      <c r="C315" t="s">
        <v>538</v>
      </c>
      <c r="D315" t="s">
        <v>539</v>
      </c>
    </row>
    <row r="316" spans="1:4" hidden="1" x14ac:dyDescent="0.25">
      <c r="A316" t="s">
        <v>1753</v>
      </c>
      <c r="B316">
        <v>6</v>
      </c>
      <c r="C316" t="s">
        <v>540</v>
      </c>
      <c r="D316" t="s">
        <v>541</v>
      </c>
    </row>
    <row r="317" spans="1:4" hidden="1" x14ac:dyDescent="0.25">
      <c r="B317">
        <v>4</v>
      </c>
      <c r="C317" t="s">
        <v>1900</v>
      </c>
      <c r="D317" t="s">
        <v>1901</v>
      </c>
    </row>
    <row r="318" spans="1:4" hidden="1" x14ac:dyDescent="0.25">
      <c r="B318">
        <v>6</v>
      </c>
      <c r="C318" t="s">
        <v>1902</v>
      </c>
      <c r="D318" t="s">
        <v>1903</v>
      </c>
    </row>
    <row r="319" spans="1:4" hidden="1" x14ac:dyDescent="0.25">
      <c r="B319">
        <v>6</v>
      </c>
      <c r="C319" t="s">
        <v>1904</v>
      </c>
      <c r="D319" t="s">
        <v>331</v>
      </c>
    </row>
    <row r="320" spans="1:4" hidden="1" x14ac:dyDescent="0.25">
      <c r="A320" t="s">
        <v>1753</v>
      </c>
      <c r="B320">
        <v>2</v>
      </c>
      <c r="C320" t="s">
        <v>542</v>
      </c>
      <c r="D320" t="s">
        <v>543</v>
      </c>
    </row>
    <row r="321" spans="1:4" hidden="1" x14ac:dyDescent="0.25">
      <c r="A321" t="s">
        <v>1753</v>
      </c>
      <c r="B321">
        <v>4</v>
      </c>
      <c r="C321" t="s">
        <v>544</v>
      </c>
      <c r="D321" t="s">
        <v>182</v>
      </c>
    </row>
    <row r="322" spans="1:4" hidden="1" x14ac:dyDescent="0.25">
      <c r="A322" t="s">
        <v>1753</v>
      </c>
      <c r="B322">
        <v>6</v>
      </c>
      <c r="C322" t="s">
        <v>545</v>
      </c>
      <c r="D322" t="s">
        <v>543</v>
      </c>
    </row>
    <row r="323" spans="1:4" hidden="1" x14ac:dyDescent="0.25">
      <c r="A323" t="s">
        <v>1753</v>
      </c>
      <c r="B323">
        <v>6</v>
      </c>
      <c r="C323" t="s">
        <v>546</v>
      </c>
      <c r="D323" t="s">
        <v>547</v>
      </c>
    </row>
    <row r="324" spans="1:4" hidden="1" x14ac:dyDescent="0.25">
      <c r="A324" t="s">
        <v>1753</v>
      </c>
      <c r="B324">
        <v>6</v>
      </c>
      <c r="C324" t="s">
        <v>548</v>
      </c>
      <c r="D324" t="s">
        <v>549</v>
      </c>
    </row>
    <row r="325" spans="1:4" hidden="1" x14ac:dyDescent="0.25">
      <c r="A325" t="s">
        <v>1753</v>
      </c>
      <c r="B325">
        <v>2</v>
      </c>
      <c r="C325" t="s">
        <v>550</v>
      </c>
      <c r="D325" t="s">
        <v>551</v>
      </c>
    </row>
    <row r="326" spans="1:4" hidden="1" x14ac:dyDescent="0.25">
      <c r="A326" t="s">
        <v>1753</v>
      </c>
      <c r="B326">
        <v>4</v>
      </c>
      <c r="C326" t="s">
        <v>552</v>
      </c>
      <c r="D326" t="s">
        <v>551</v>
      </c>
    </row>
    <row r="327" spans="1:4" hidden="1" x14ac:dyDescent="0.25">
      <c r="A327" t="s">
        <v>1753</v>
      </c>
      <c r="B327">
        <v>6</v>
      </c>
      <c r="C327" t="s">
        <v>2110</v>
      </c>
      <c r="D327" t="s">
        <v>2111</v>
      </c>
    </row>
    <row r="328" spans="1:4" hidden="1" x14ac:dyDescent="0.25">
      <c r="A328" t="s">
        <v>1753</v>
      </c>
      <c r="B328">
        <v>6</v>
      </c>
      <c r="C328" t="s">
        <v>553</v>
      </c>
      <c r="D328" t="s">
        <v>554</v>
      </c>
    </row>
    <row r="329" spans="1:4" hidden="1" x14ac:dyDescent="0.25">
      <c r="A329" t="s">
        <v>1753</v>
      </c>
      <c r="B329">
        <v>6</v>
      </c>
      <c r="C329" t="s">
        <v>555</v>
      </c>
      <c r="D329" t="s">
        <v>556</v>
      </c>
    </row>
    <row r="330" spans="1:4" hidden="1" x14ac:dyDescent="0.25">
      <c r="A330" t="s">
        <v>1753</v>
      </c>
      <c r="B330">
        <v>6</v>
      </c>
      <c r="C330" t="s">
        <v>557</v>
      </c>
      <c r="D330" t="s">
        <v>558</v>
      </c>
    </row>
    <row r="331" spans="1:4" hidden="1" x14ac:dyDescent="0.25">
      <c r="A331" t="s">
        <v>1753</v>
      </c>
      <c r="B331">
        <v>6</v>
      </c>
      <c r="C331" t="s">
        <v>559</v>
      </c>
      <c r="D331" t="s">
        <v>560</v>
      </c>
    </row>
    <row r="332" spans="1:4" hidden="1" x14ac:dyDescent="0.25">
      <c r="A332" t="s">
        <v>1753</v>
      </c>
      <c r="B332">
        <v>4</v>
      </c>
      <c r="C332" t="s">
        <v>561</v>
      </c>
      <c r="D332" t="s">
        <v>562</v>
      </c>
    </row>
    <row r="333" spans="1:4" hidden="1" x14ac:dyDescent="0.25">
      <c r="A333" t="s">
        <v>1753</v>
      </c>
      <c r="B333">
        <v>6</v>
      </c>
      <c r="C333" t="s">
        <v>563</v>
      </c>
      <c r="D333" t="s">
        <v>564</v>
      </c>
    </row>
    <row r="334" spans="1:4" hidden="1" x14ac:dyDescent="0.25">
      <c r="A334" t="s">
        <v>1753</v>
      </c>
      <c r="B334">
        <v>8</v>
      </c>
      <c r="C334" t="s">
        <v>565</v>
      </c>
      <c r="D334" t="s">
        <v>566</v>
      </c>
    </row>
    <row r="335" spans="1:4" hidden="1" x14ac:dyDescent="0.25">
      <c r="A335" t="s">
        <v>1753</v>
      </c>
      <c r="B335">
        <v>8</v>
      </c>
      <c r="C335" t="s">
        <v>567</v>
      </c>
      <c r="D335" t="s">
        <v>568</v>
      </c>
    </row>
    <row r="336" spans="1:4" hidden="1" x14ac:dyDescent="0.25">
      <c r="A336" t="s">
        <v>1753</v>
      </c>
      <c r="B336">
        <v>4</v>
      </c>
      <c r="C336">
        <v>2360</v>
      </c>
      <c r="D336" t="s">
        <v>569</v>
      </c>
    </row>
    <row r="337" spans="1:4" hidden="1" x14ac:dyDescent="0.25">
      <c r="A337" t="s">
        <v>1753</v>
      </c>
      <c r="B337">
        <v>6</v>
      </c>
      <c r="C337" t="s">
        <v>570</v>
      </c>
      <c r="D337" t="s">
        <v>571</v>
      </c>
    </row>
    <row r="338" spans="1:4" hidden="1" x14ac:dyDescent="0.25">
      <c r="A338" t="s">
        <v>1753</v>
      </c>
      <c r="B338">
        <v>6</v>
      </c>
      <c r="C338" t="s">
        <v>572</v>
      </c>
      <c r="D338" t="s">
        <v>573</v>
      </c>
    </row>
    <row r="339" spans="1:4" hidden="1" x14ac:dyDescent="0.25">
      <c r="A339" t="s">
        <v>1753</v>
      </c>
      <c r="B339">
        <v>4</v>
      </c>
      <c r="C339" t="s">
        <v>574</v>
      </c>
      <c r="D339" t="s">
        <v>575</v>
      </c>
    </row>
    <row r="340" spans="1:4" hidden="1" x14ac:dyDescent="0.25">
      <c r="A340" t="s">
        <v>1753</v>
      </c>
      <c r="B340">
        <v>6</v>
      </c>
      <c r="C340" t="s">
        <v>576</v>
      </c>
      <c r="D340" t="s">
        <v>577</v>
      </c>
    </row>
    <row r="341" spans="1:4" hidden="1" x14ac:dyDescent="0.25">
      <c r="A341" t="s">
        <v>1753</v>
      </c>
      <c r="B341">
        <v>8</v>
      </c>
      <c r="C341" t="s">
        <v>578</v>
      </c>
      <c r="D341" t="s">
        <v>579</v>
      </c>
    </row>
    <row r="342" spans="1:4" hidden="1" x14ac:dyDescent="0.25">
      <c r="A342" t="s">
        <v>1753</v>
      </c>
      <c r="B342">
        <v>8</v>
      </c>
      <c r="C342" t="s">
        <v>580</v>
      </c>
      <c r="D342" t="s">
        <v>581</v>
      </c>
    </row>
    <row r="343" spans="1:4" hidden="1" x14ac:dyDescent="0.25">
      <c r="A343" t="s">
        <v>1753</v>
      </c>
      <c r="B343">
        <v>6</v>
      </c>
      <c r="C343" t="s">
        <v>582</v>
      </c>
      <c r="D343" t="s">
        <v>238</v>
      </c>
    </row>
    <row r="344" spans="1:4" hidden="1" x14ac:dyDescent="0.25">
      <c r="A344" t="s">
        <v>1753</v>
      </c>
      <c r="B344">
        <v>6</v>
      </c>
      <c r="C344" t="s">
        <v>583</v>
      </c>
      <c r="D344" t="s">
        <v>584</v>
      </c>
    </row>
    <row r="345" spans="1:4" hidden="1" x14ac:dyDescent="0.25">
      <c r="A345" t="s">
        <v>1753</v>
      </c>
      <c r="B345">
        <v>8</v>
      </c>
      <c r="C345" t="s">
        <v>585</v>
      </c>
      <c r="D345" t="s">
        <v>586</v>
      </c>
    </row>
    <row r="346" spans="1:4" hidden="1" x14ac:dyDescent="0.25">
      <c r="A346" t="s">
        <v>1753</v>
      </c>
      <c r="B346">
        <v>8</v>
      </c>
      <c r="C346" t="s">
        <v>587</v>
      </c>
      <c r="D346" t="s">
        <v>588</v>
      </c>
    </row>
    <row r="347" spans="1:4" hidden="1" x14ac:dyDescent="0.25">
      <c r="A347" t="s">
        <v>1753</v>
      </c>
      <c r="B347">
        <v>8</v>
      </c>
      <c r="C347" t="s">
        <v>589</v>
      </c>
      <c r="D347" t="s">
        <v>590</v>
      </c>
    </row>
    <row r="348" spans="1:4" hidden="1" x14ac:dyDescent="0.25">
      <c r="A348" t="s">
        <v>1753</v>
      </c>
      <c r="B348">
        <v>8</v>
      </c>
      <c r="C348" t="s">
        <v>591</v>
      </c>
      <c r="D348" t="s">
        <v>592</v>
      </c>
    </row>
    <row r="349" spans="1:4" hidden="1" x14ac:dyDescent="0.25">
      <c r="A349" t="s">
        <v>1753</v>
      </c>
      <c r="B349">
        <v>8</v>
      </c>
      <c r="C349" t="s">
        <v>593</v>
      </c>
      <c r="D349" t="s">
        <v>594</v>
      </c>
    </row>
    <row r="350" spans="1:4" hidden="1" x14ac:dyDescent="0.25">
      <c r="A350" t="s">
        <v>1753</v>
      </c>
      <c r="B350">
        <v>8</v>
      </c>
      <c r="C350" t="s">
        <v>595</v>
      </c>
      <c r="D350" t="s">
        <v>596</v>
      </c>
    </row>
    <row r="351" spans="1:4" hidden="1" x14ac:dyDescent="0.25">
      <c r="A351" t="s">
        <v>1753</v>
      </c>
      <c r="B351">
        <v>8</v>
      </c>
      <c r="C351" t="s">
        <v>597</v>
      </c>
      <c r="D351" t="s">
        <v>598</v>
      </c>
    </row>
    <row r="352" spans="1:4" hidden="1" x14ac:dyDescent="0.25">
      <c r="A352" t="s">
        <v>1753</v>
      </c>
      <c r="B352">
        <v>8</v>
      </c>
      <c r="C352" t="s">
        <v>599</v>
      </c>
      <c r="D352" t="s">
        <v>600</v>
      </c>
    </row>
    <row r="353" spans="1:4" hidden="1" x14ac:dyDescent="0.25">
      <c r="A353" t="s">
        <v>1753</v>
      </c>
      <c r="B353">
        <v>8</v>
      </c>
      <c r="C353" t="s">
        <v>601</v>
      </c>
      <c r="D353" t="s">
        <v>602</v>
      </c>
    </row>
    <row r="354" spans="1:4" hidden="1" x14ac:dyDescent="0.25">
      <c r="A354" t="s">
        <v>1753</v>
      </c>
      <c r="B354">
        <v>8</v>
      </c>
      <c r="C354" t="s">
        <v>603</v>
      </c>
      <c r="D354" t="s">
        <v>604</v>
      </c>
    </row>
    <row r="355" spans="1:4" hidden="1" x14ac:dyDescent="0.25">
      <c r="A355" t="s">
        <v>1753</v>
      </c>
      <c r="B355">
        <v>6</v>
      </c>
      <c r="C355" t="s">
        <v>605</v>
      </c>
      <c r="D355" t="s">
        <v>606</v>
      </c>
    </row>
    <row r="356" spans="1:4" hidden="1" x14ac:dyDescent="0.25">
      <c r="A356" t="s">
        <v>1753</v>
      </c>
      <c r="B356">
        <v>8</v>
      </c>
      <c r="C356" t="s">
        <v>607</v>
      </c>
      <c r="D356" t="s">
        <v>608</v>
      </c>
    </row>
    <row r="357" spans="1:4" hidden="1" x14ac:dyDescent="0.25">
      <c r="A357" t="s">
        <v>1753</v>
      </c>
      <c r="B357">
        <v>8</v>
      </c>
      <c r="C357" t="s">
        <v>609</v>
      </c>
      <c r="D357" t="s">
        <v>610</v>
      </c>
    </row>
    <row r="358" spans="1:4" hidden="1" x14ac:dyDescent="0.25">
      <c r="A358" t="s">
        <v>1753</v>
      </c>
      <c r="B358">
        <v>6</v>
      </c>
      <c r="C358" t="s">
        <v>611</v>
      </c>
      <c r="D358" t="s">
        <v>244</v>
      </c>
    </row>
    <row r="359" spans="1:4" hidden="1" x14ac:dyDescent="0.25">
      <c r="A359" t="s">
        <v>1753</v>
      </c>
      <c r="B359">
        <v>8</v>
      </c>
      <c r="C359" t="s">
        <v>612</v>
      </c>
      <c r="D359" t="s">
        <v>613</v>
      </c>
    </row>
    <row r="360" spans="1:4" hidden="1" x14ac:dyDescent="0.25">
      <c r="A360" t="s">
        <v>1753</v>
      </c>
      <c r="B360">
        <v>8</v>
      </c>
      <c r="C360" t="s">
        <v>614</v>
      </c>
      <c r="D360" t="s">
        <v>615</v>
      </c>
    </row>
    <row r="361" spans="1:4" hidden="1" x14ac:dyDescent="0.25">
      <c r="A361" t="s">
        <v>1753</v>
      </c>
      <c r="B361">
        <v>8</v>
      </c>
      <c r="C361" t="s">
        <v>616</v>
      </c>
      <c r="D361" t="s">
        <v>617</v>
      </c>
    </row>
    <row r="362" spans="1:4" hidden="1" x14ac:dyDescent="0.25">
      <c r="A362" t="s">
        <v>1753</v>
      </c>
      <c r="B362">
        <v>8</v>
      </c>
      <c r="C362" t="s">
        <v>618</v>
      </c>
      <c r="D362" t="s">
        <v>619</v>
      </c>
    </row>
    <row r="363" spans="1:4" hidden="1" x14ac:dyDescent="0.25">
      <c r="A363" t="s">
        <v>1753</v>
      </c>
      <c r="B363">
        <v>8</v>
      </c>
      <c r="C363" t="s">
        <v>620</v>
      </c>
      <c r="D363" t="s">
        <v>621</v>
      </c>
    </row>
    <row r="364" spans="1:4" hidden="1" x14ac:dyDescent="0.25">
      <c r="A364" t="s">
        <v>1753</v>
      </c>
      <c r="B364">
        <v>8</v>
      </c>
      <c r="C364" t="s">
        <v>622</v>
      </c>
      <c r="D364" t="s">
        <v>623</v>
      </c>
    </row>
    <row r="365" spans="1:4" hidden="1" x14ac:dyDescent="0.25">
      <c r="A365" t="s">
        <v>1753</v>
      </c>
      <c r="B365">
        <v>8</v>
      </c>
      <c r="C365" t="s">
        <v>624</v>
      </c>
      <c r="D365" t="s">
        <v>625</v>
      </c>
    </row>
    <row r="366" spans="1:4" hidden="1" x14ac:dyDescent="0.25">
      <c r="A366" t="s">
        <v>1753</v>
      </c>
      <c r="B366">
        <v>8</v>
      </c>
      <c r="C366" t="s">
        <v>626</v>
      </c>
      <c r="D366" t="s">
        <v>627</v>
      </c>
    </row>
    <row r="367" spans="1:4" hidden="1" x14ac:dyDescent="0.25">
      <c r="A367" t="s">
        <v>1753</v>
      </c>
      <c r="B367">
        <v>8</v>
      </c>
      <c r="C367" t="s">
        <v>628</v>
      </c>
      <c r="D367" t="s">
        <v>629</v>
      </c>
    </row>
    <row r="368" spans="1:4" hidden="1" x14ac:dyDescent="0.25">
      <c r="A368" t="s">
        <v>1753</v>
      </c>
      <c r="B368">
        <v>8</v>
      </c>
      <c r="C368" t="s">
        <v>630</v>
      </c>
      <c r="D368" t="s">
        <v>631</v>
      </c>
    </row>
    <row r="369" spans="1:4" hidden="1" x14ac:dyDescent="0.25">
      <c r="A369" t="s">
        <v>1753</v>
      </c>
      <c r="B369">
        <v>8</v>
      </c>
      <c r="C369" t="s">
        <v>632</v>
      </c>
      <c r="D369" t="s">
        <v>633</v>
      </c>
    </row>
    <row r="370" spans="1:4" hidden="1" x14ac:dyDescent="0.25">
      <c r="A370" t="s">
        <v>1753</v>
      </c>
      <c r="B370">
        <v>8</v>
      </c>
      <c r="C370" t="s">
        <v>634</v>
      </c>
      <c r="D370" t="s">
        <v>635</v>
      </c>
    </row>
    <row r="371" spans="1:4" hidden="1" x14ac:dyDescent="0.25">
      <c r="A371" t="s">
        <v>1753</v>
      </c>
      <c r="B371">
        <v>8</v>
      </c>
      <c r="C371" t="s">
        <v>636</v>
      </c>
      <c r="D371" t="s">
        <v>637</v>
      </c>
    </row>
    <row r="372" spans="1:4" hidden="1" x14ac:dyDescent="0.25">
      <c r="A372" t="s">
        <v>1753</v>
      </c>
      <c r="B372">
        <v>8</v>
      </c>
      <c r="C372" t="s">
        <v>638</v>
      </c>
      <c r="D372" t="s">
        <v>639</v>
      </c>
    </row>
    <row r="373" spans="1:4" hidden="1" x14ac:dyDescent="0.25">
      <c r="A373" t="s">
        <v>1753</v>
      </c>
      <c r="B373">
        <v>8</v>
      </c>
      <c r="C373" t="s">
        <v>640</v>
      </c>
      <c r="D373" t="s">
        <v>641</v>
      </c>
    </row>
    <row r="374" spans="1:4" hidden="1" x14ac:dyDescent="0.25">
      <c r="A374" t="s">
        <v>1753</v>
      </c>
      <c r="B374">
        <v>8</v>
      </c>
      <c r="C374" t="s">
        <v>642</v>
      </c>
      <c r="D374" t="s">
        <v>643</v>
      </c>
    </row>
    <row r="375" spans="1:4" hidden="1" x14ac:dyDescent="0.25">
      <c r="A375" t="s">
        <v>1753</v>
      </c>
      <c r="B375">
        <v>8</v>
      </c>
      <c r="C375" t="s">
        <v>644</v>
      </c>
      <c r="D375" t="s">
        <v>645</v>
      </c>
    </row>
    <row r="376" spans="1:4" hidden="1" x14ac:dyDescent="0.25">
      <c r="A376" t="s">
        <v>1753</v>
      </c>
      <c r="B376">
        <v>8</v>
      </c>
      <c r="C376" t="s">
        <v>646</v>
      </c>
      <c r="D376" t="s">
        <v>647</v>
      </c>
    </row>
    <row r="377" spans="1:4" hidden="1" x14ac:dyDescent="0.25">
      <c r="B377">
        <v>8</v>
      </c>
      <c r="C377" t="s">
        <v>1893</v>
      </c>
      <c r="D377" t="s">
        <v>1894</v>
      </c>
    </row>
    <row r="378" spans="1:4" hidden="1" x14ac:dyDescent="0.25">
      <c r="A378" t="s">
        <v>1753</v>
      </c>
      <c r="B378">
        <v>6</v>
      </c>
      <c r="C378" t="s">
        <v>648</v>
      </c>
      <c r="D378" t="s">
        <v>649</v>
      </c>
    </row>
    <row r="379" spans="1:4" hidden="1" x14ac:dyDescent="0.25">
      <c r="A379" t="s">
        <v>1753</v>
      </c>
      <c r="B379">
        <v>8</v>
      </c>
      <c r="C379" t="s">
        <v>650</v>
      </c>
      <c r="D379" t="s">
        <v>651</v>
      </c>
    </row>
    <row r="380" spans="1:4" hidden="1" x14ac:dyDescent="0.25">
      <c r="A380" t="s">
        <v>1753</v>
      </c>
      <c r="B380">
        <v>8</v>
      </c>
      <c r="C380" t="s">
        <v>652</v>
      </c>
      <c r="D380" t="s">
        <v>653</v>
      </c>
    </row>
    <row r="381" spans="1:4" hidden="1" x14ac:dyDescent="0.25">
      <c r="A381" t="s">
        <v>1753</v>
      </c>
      <c r="B381">
        <v>8</v>
      </c>
      <c r="C381" t="s">
        <v>654</v>
      </c>
      <c r="D381" t="s">
        <v>655</v>
      </c>
    </row>
    <row r="382" spans="1:4" hidden="1" x14ac:dyDescent="0.25">
      <c r="A382" t="s">
        <v>1753</v>
      </c>
      <c r="B382">
        <v>6</v>
      </c>
      <c r="C382" t="s">
        <v>656</v>
      </c>
      <c r="D382" t="s">
        <v>657</v>
      </c>
    </row>
    <row r="383" spans="1:4" hidden="1" x14ac:dyDescent="0.25">
      <c r="A383" t="s">
        <v>1753</v>
      </c>
      <c r="B383">
        <v>8</v>
      </c>
      <c r="C383" t="s">
        <v>658</v>
      </c>
      <c r="D383" t="s">
        <v>659</v>
      </c>
    </row>
    <row r="384" spans="1:4" hidden="1" x14ac:dyDescent="0.25">
      <c r="A384" t="s">
        <v>1753</v>
      </c>
      <c r="B384">
        <v>8</v>
      </c>
      <c r="C384" t="s">
        <v>660</v>
      </c>
      <c r="D384" t="s">
        <v>661</v>
      </c>
    </row>
    <row r="385" spans="1:4" hidden="1" x14ac:dyDescent="0.25">
      <c r="A385" t="s">
        <v>1753</v>
      </c>
      <c r="B385">
        <v>8</v>
      </c>
      <c r="C385" t="s">
        <v>662</v>
      </c>
      <c r="D385" t="s">
        <v>663</v>
      </c>
    </row>
    <row r="386" spans="1:4" hidden="1" x14ac:dyDescent="0.25">
      <c r="A386" t="s">
        <v>1753</v>
      </c>
      <c r="B386">
        <v>8</v>
      </c>
      <c r="C386" t="s">
        <v>664</v>
      </c>
      <c r="D386" t="s">
        <v>665</v>
      </c>
    </row>
    <row r="387" spans="1:4" hidden="1" x14ac:dyDescent="0.25">
      <c r="A387" t="s">
        <v>1753</v>
      </c>
      <c r="B387">
        <v>6</v>
      </c>
      <c r="C387" t="s">
        <v>666</v>
      </c>
      <c r="D387" t="s">
        <v>667</v>
      </c>
    </row>
    <row r="388" spans="1:4" hidden="1" x14ac:dyDescent="0.25">
      <c r="A388" t="s">
        <v>1753</v>
      </c>
      <c r="B388">
        <v>8</v>
      </c>
      <c r="C388" t="s">
        <v>668</v>
      </c>
      <c r="D388" t="s">
        <v>669</v>
      </c>
    </row>
    <row r="389" spans="1:4" hidden="1" x14ac:dyDescent="0.25">
      <c r="A389" t="s">
        <v>1753</v>
      </c>
      <c r="B389">
        <v>6</v>
      </c>
      <c r="C389" t="s">
        <v>670</v>
      </c>
      <c r="D389" t="s">
        <v>671</v>
      </c>
    </row>
    <row r="390" spans="1:4" hidden="1" x14ac:dyDescent="0.25">
      <c r="A390" t="s">
        <v>1753</v>
      </c>
      <c r="B390">
        <v>8</v>
      </c>
      <c r="C390" t="s">
        <v>672</v>
      </c>
      <c r="D390" t="s">
        <v>673</v>
      </c>
    </row>
    <row r="391" spans="1:4" hidden="1" x14ac:dyDescent="0.25">
      <c r="A391" t="s">
        <v>1753</v>
      </c>
      <c r="B391">
        <v>8</v>
      </c>
      <c r="C391" t="s">
        <v>674</v>
      </c>
      <c r="D391" t="s">
        <v>675</v>
      </c>
    </row>
    <row r="392" spans="1:4" hidden="1" x14ac:dyDescent="0.25">
      <c r="A392" t="s">
        <v>1753</v>
      </c>
      <c r="B392">
        <v>8</v>
      </c>
      <c r="C392" t="s">
        <v>676</v>
      </c>
      <c r="D392" t="s">
        <v>677</v>
      </c>
    </row>
    <row r="393" spans="1:4" hidden="1" x14ac:dyDescent="0.25">
      <c r="A393" t="s">
        <v>1753</v>
      </c>
      <c r="B393">
        <v>8</v>
      </c>
      <c r="C393" t="s">
        <v>1920</v>
      </c>
      <c r="D393" t="s">
        <v>1921</v>
      </c>
    </row>
    <row r="394" spans="1:4" hidden="1" x14ac:dyDescent="0.25">
      <c r="A394" t="s">
        <v>1753</v>
      </c>
      <c r="B394">
        <v>4</v>
      </c>
      <c r="C394" t="s">
        <v>678</v>
      </c>
      <c r="D394" t="s">
        <v>679</v>
      </c>
    </row>
    <row r="395" spans="1:4" hidden="1" x14ac:dyDescent="0.25">
      <c r="A395" t="s">
        <v>1753</v>
      </c>
      <c r="B395">
        <v>6</v>
      </c>
      <c r="C395" t="s">
        <v>680</v>
      </c>
      <c r="D395" t="s">
        <v>681</v>
      </c>
    </row>
    <row r="396" spans="1:4" hidden="1" x14ac:dyDescent="0.25">
      <c r="A396" t="s">
        <v>1753</v>
      </c>
      <c r="B396">
        <v>8</v>
      </c>
      <c r="C396" t="s">
        <v>682</v>
      </c>
      <c r="D396" t="s">
        <v>683</v>
      </c>
    </row>
    <row r="397" spans="1:4" hidden="1" x14ac:dyDescent="0.25">
      <c r="A397" t="s">
        <v>1753</v>
      </c>
      <c r="B397">
        <v>8</v>
      </c>
      <c r="C397" t="s">
        <v>684</v>
      </c>
      <c r="D397" t="s">
        <v>685</v>
      </c>
    </row>
    <row r="398" spans="1:4" hidden="1" x14ac:dyDescent="0.25">
      <c r="A398" t="s">
        <v>1753</v>
      </c>
      <c r="B398">
        <v>8</v>
      </c>
      <c r="C398" t="s">
        <v>686</v>
      </c>
      <c r="D398" t="s">
        <v>687</v>
      </c>
    </row>
    <row r="399" spans="1:4" hidden="1" x14ac:dyDescent="0.25">
      <c r="A399" t="s">
        <v>1753</v>
      </c>
      <c r="B399">
        <v>6</v>
      </c>
      <c r="C399" t="s">
        <v>688</v>
      </c>
      <c r="D399" t="s">
        <v>689</v>
      </c>
    </row>
    <row r="400" spans="1:4" hidden="1" x14ac:dyDescent="0.25">
      <c r="A400" t="s">
        <v>1753</v>
      </c>
      <c r="B400">
        <v>8</v>
      </c>
      <c r="C400" t="s">
        <v>690</v>
      </c>
      <c r="D400" t="s">
        <v>691</v>
      </c>
    </row>
    <row r="401" spans="1:4" hidden="1" x14ac:dyDescent="0.25">
      <c r="A401" t="s">
        <v>1753</v>
      </c>
      <c r="B401">
        <v>8</v>
      </c>
      <c r="C401" t="s">
        <v>692</v>
      </c>
      <c r="D401" t="s">
        <v>693</v>
      </c>
    </row>
    <row r="402" spans="1:4" hidden="1" x14ac:dyDescent="0.25">
      <c r="A402" t="s">
        <v>1753</v>
      </c>
      <c r="B402">
        <v>8</v>
      </c>
      <c r="C402" t="s">
        <v>694</v>
      </c>
      <c r="D402" t="s">
        <v>695</v>
      </c>
    </row>
    <row r="403" spans="1:4" hidden="1" x14ac:dyDescent="0.25">
      <c r="A403" t="s">
        <v>1753</v>
      </c>
      <c r="B403">
        <v>6</v>
      </c>
      <c r="C403" t="s">
        <v>696</v>
      </c>
      <c r="D403" t="s">
        <v>697</v>
      </c>
    </row>
    <row r="404" spans="1:4" hidden="1" x14ac:dyDescent="0.25">
      <c r="A404" t="s">
        <v>1753</v>
      </c>
      <c r="B404">
        <v>4</v>
      </c>
      <c r="C404" t="s">
        <v>698</v>
      </c>
      <c r="D404" t="s">
        <v>699</v>
      </c>
    </row>
    <row r="405" spans="1:4" hidden="1" x14ac:dyDescent="0.25">
      <c r="A405" t="s">
        <v>1753</v>
      </c>
      <c r="B405">
        <v>6</v>
      </c>
      <c r="C405" t="s">
        <v>700</v>
      </c>
      <c r="D405" t="s">
        <v>701</v>
      </c>
    </row>
    <row r="406" spans="1:4" hidden="1" x14ac:dyDescent="0.25">
      <c r="A406" t="s">
        <v>1753</v>
      </c>
      <c r="B406">
        <v>8</v>
      </c>
      <c r="C406" t="s">
        <v>702</v>
      </c>
      <c r="D406" t="s">
        <v>703</v>
      </c>
    </row>
    <row r="407" spans="1:4" hidden="1" x14ac:dyDescent="0.25">
      <c r="A407" t="s">
        <v>1753</v>
      </c>
      <c r="B407">
        <v>8</v>
      </c>
      <c r="C407" t="s">
        <v>704</v>
      </c>
      <c r="D407" t="s">
        <v>705</v>
      </c>
    </row>
    <row r="408" spans="1:4" hidden="1" x14ac:dyDescent="0.25">
      <c r="A408" t="s">
        <v>1753</v>
      </c>
      <c r="B408">
        <v>8</v>
      </c>
      <c r="C408" t="s">
        <v>706</v>
      </c>
      <c r="D408" t="s">
        <v>707</v>
      </c>
    </row>
    <row r="409" spans="1:4" hidden="1" x14ac:dyDescent="0.25">
      <c r="A409" t="s">
        <v>1753</v>
      </c>
      <c r="B409">
        <v>8</v>
      </c>
      <c r="C409" t="s">
        <v>708</v>
      </c>
      <c r="D409" t="s">
        <v>709</v>
      </c>
    </row>
    <row r="410" spans="1:4" hidden="1" x14ac:dyDescent="0.25">
      <c r="A410" t="s">
        <v>1753</v>
      </c>
      <c r="B410">
        <v>8</v>
      </c>
      <c r="C410" t="s">
        <v>710</v>
      </c>
      <c r="D410" t="s">
        <v>711</v>
      </c>
    </row>
    <row r="411" spans="1:4" hidden="1" x14ac:dyDescent="0.25">
      <c r="A411" t="s">
        <v>1753</v>
      </c>
      <c r="B411">
        <v>8</v>
      </c>
      <c r="C411" t="s">
        <v>712</v>
      </c>
      <c r="D411" t="s">
        <v>713</v>
      </c>
    </row>
    <row r="412" spans="1:4" hidden="1" x14ac:dyDescent="0.25">
      <c r="A412" t="s">
        <v>1753</v>
      </c>
      <c r="B412">
        <v>8</v>
      </c>
      <c r="C412" t="s">
        <v>714</v>
      </c>
      <c r="D412" t="s">
        <v>715</v>
      </c>
    </row>
    <row r="413" spans="1:4" hidden="1" x14ac:dyDescent="0.25">
      <c r="A413" t="s">
        <v>1753</v>
      </c>
      <c r="B413">
        <v>8</v>
      </c>
      <c r="C413" t="s">
        <v>716</v>
      </c>
      <c r="D413" t="s">
        <v>717</v>
      </c>
    </row>
    <row r="414" spans="1:4" hidden="1" x14ac:dyDescent="0.25">
      <c r="A414" t="s">
        <v>1753</v>
      </c>
      <c r="B414">
        <v>4</v>
      </c>
      <c r="C414" t="s">
        <v>718</v>
      </c>
      <c r="D414" t="s">
        <v>719</v>
      </c>
    </row>
    <row r="415" spans="1:4" hidden="1" x14ac:dyDescent="0.25">
      <c r="A415" t="s">
        <v>1753</v>
      </c>
      <c r="B415">
        <v>6</v>
      </c>
      <c r="C415" t="s">
        <v>720</v>
      </c>
      <c r="D415" t="s">
        <v>721</v>
      </c>
    </row>
    <row r="416" spans="1:4" hidden="1" x14ac:dyDescent="0.25">
      <c r="A416" t="s">
        <v>1753</v>
      </c>
      <c r="B416">
        <v>6</v>
      </c>
      <c r="C416" t="s">
        <v>722</v>
      </c>
      <c r="D416" t="s">
        <v>723</v>
      </c>
    </row>
    <row r="417" spans="1:4" hidden="1" x14ac:dyDescent="0.25">
      <c r="A417" t="s">
        <v>1753</v>
      </c>
      <c r="B417">
        <v>6</v>
      </c>
      <c r="C417" t="s">
        <v>724</v>
      </c>
      <c r="D417" t="s">
        <v>725</v>
      </c>
    </row>
    <row r="418" spans="1:4" hidden="1" x14ac:dyDescent="0.25">
      <c r="A418" t="s">
        <v>1753</v>
      </c>
      <c r="B418">
        <v>6</v>
      </c>
      <c r="C418" t="s">
        <v>726</v>
      </c>
      <c r="D418" t="s">
        <v>727</v>
      </c>
    </row>
    <row r="419" spans="1:4" hidden="1" x14ac:dyDescent="0.25">
      <c r="A419" t="s">
        <v>1753</v>
      </c>
      <c r="B419">
        <v>6</v>
      </c>
      <c r="C419" t="s">
        <v>728</v>
      </c>
      <c r="D419" t="s">
        <v>45</v>
      </c>
    </row>
    <row r="420" spans="1:4" hidden="1" x14ac:dyDescent="0.25">
      <c r="A420" t="s">
        <v>1753</v>
      </c>
      <c r="B420">
        <v>8</v>
      </c>
      <c r="C420" t="s">
        <v>729</v>
      </c>
      <c r="D420" t="s">
        <v>730</v>
      </c>
    </row>
    <row r="421" spans="1:4" hidden="1" x14ac:dyDescent="0.25">
      <c r="A421" t="s">
        <v>1753</v>
      </c>
      <c r="B421">
        <v>8</v>
      </c>
      <c r="C421" t="s">
        <v>731</v>
      </c>
      <c r="D421" t="s">
        <v>732</v>
      </c>
    </row>
    <row r="422" spans="1:4" hidden="1" x14ac:dyDescent="0.25">
      <c r="A422" t="s">
        <v>1753</v>
      </c>
      <c r="B422">
        <v>6</v>
      </c>
      <c r="C422" t="s">
        <v>733</v>
      </c>
      <c r="D422" t="s">
        <v>222</v>
      </c>
    </row>
    <row r="423" spans="1:4" hidden="1" x14ac:dyDescent="0.25">
      <c r="A423" t="s">
        <v>1753</v>
      </c>
      <c r="B423">
        <v>4</v>
      </c>
      <c r="C423" t="s">
        <v>734</v>
      </c>
      <c r="D423" t="s">
        <v>735</v>
      </c>
    </row>
    <row r="424" spans="1:4" hidden="1" x14ac:dyDescent="0.25">
      <c r="A424" t="s">
        <v>1753</v>
      </c>
      <c r="B424">
        <v>6</v>
      </c>
      <c r="C424" t="s">
        <v>736</v>
      </c>
      <c r="D424" t="s">
        <v>737</v>
      </c>
    </row>
    <row r="425" spans="1:4" hidden="1" x14ac:dyDescent="0.25">
      <c r="A425" t="s">
        <v>1753</v>
      </c>
      <c r="B425">
        <v>6</v>
      </c>
      <c r="C425" t="s">
        <v>738</v>
      </c>
      <c r="D425" t="s">
        <v>222</v>
      </c>
    </row>
    <row r="426" spans="1:4" hidden="1" x14ac:dyDescent="0.25">
      <c r="A426" t="s">
        <v>1753</v>
      </c>
      <c r="B426">
        <v>8</v>
      </c>
      <c r="C426" t="s">
        <v>739</v>
      </c>
      <c r="D426" t="s">
        <v>740</v>
      </c>
    </row>
    <row r="427" spans="1:4" hidden="1" x14ac:dyDescent="0.25">
      <c r="A427" t="s">
        <v>1753</v>
      </c>
      <c r="B427">
        <v>8</v>
      </c>
      <c r="C427" t="s">
        <v>741</v>
      </c>
      <c r="D427" t="s">
        <v>742</v>
      </c>
    </row>
    <row r="428" spans="1:4" hidden="1" x14ac:dyDescent="0.25">
      <c r="A428" t="s">
        <v>1753</v>
      </c>
      <c r="B428">
        <v>8</v>
      </c>
      <c r="C428" t="s">
        <v>743</v>
      </c>
      <c r="D428" t="s">
        <v>744</v>
      </c>
    </row>
    <row r="429" spans="1:4" hidden="1" x14ac:dyDescent="0.25">
      <c r="A429" t="s">
        <v>1753</v>
      </c>
      <c r="B429">
        <v>8</v>
      </c>
      <c r="C429" t="s">
        <v>745</v>
      </c>
      <c r="D429" t="s">
        <v>746</v>
      </c>
    </row>
    <row r="430" spans="1:4" hidden="1" x14ac:dyDescent="0.25">
      <c r="A430" t="s">
        <v>1753</v>
      </c>
      <c r="B430">
        <v>8</v>
      </c>
      <c r="C430" t="s">
        <v>747</v>
      </c>
      <c r="D430" t="s">
        <v>748</v>
      </c>
    </row>
    <row r="431" spans="1:4" hidden="1" x14ac:dyDescent="0.25">
      <c r="A431" t="s">
        <v>1753</v>
      </c>
      <c r="B431">
        <v>2</v>
      </c>
      <c r="C431" t="s">
        <v>749</v>
      </c>
      <c r="D431" t="s">
        <v>750</v>
      </c>
    </row>
    <row r="432" spans="1:4" hidden="1" x14ac:dyDescent="0.25">
      <c r="A432" t="s">
        <v>1753</v>
      </c>
      <c r="B432">
        <v>4</v>
      </c>
      <c r="C432" t="s">
        <v>751</v>
      </c>
      <c r="D432" t="s">
        <v>752</v>
      </c>
    </row>
    <row r="433" spans="1:4" hidden="1" x14ac:dyDescent="0.25">
      <c r="A433" t="s">
        <v>1753</v>
      </c>
      <c r="B433">
        <v>6</v>
      </c>
      <c r="C433" t="s">
        <v>753</v>
      </c>
      <c r="D433" t="s">
        <v>754</v>
      </c>
    </row>
    <row r="434" spans="1:4" hidden="1" x14ac:dyDescent="0.25">
      <c r="A434" t="s">
        <v>1753</v>
      </c>
      <c r="B434">
        <v>6</v>
      </c>
      <c r="C434" t="s">
        <v>755</v>
      </c>
      <c r="D434" t="s">
        <v>756</v>
      </c>
    </row>
    <row r="435" spans="1:4" hidden="1" x14ac:dyDescent="0.25">
      <c r="A435" t="s">
        <v>1753</v>
      </c>
      <c r="B435">
        <v>6</v>
      </c>
      <c r="C435" t="s">
        <v>757</v>
      </c>
      <c r="D435" t="s">
        <v>758</v>
      </c>
    </row>
    <row r="436" spans="1:4" hidden="1" x14ac:dyDescent="0.25">
      <c r="A436" t="s">
        <v>1753</v>
      </c>
      <c r="B436">
        <v>6</v>
      </c>
      <c r="C436" t="s">
        <v>759</v>
      </c>
      <c r="D436" t="s">
        <v>760</v>
      </c>
    </row>
    <row r="437" spans="1:4" hidden="1" x14ac:dyDescent="0.25">
      <c r="A437" t="s">
        <v>1753</v>
      </c>
      <c r="B437">
        <v>6</v>
      </c>
      <c r="C437" t="s">
        <v>761</v>
      </c>
      <c r="D437" t="s">
        <v>762</v>
      </c>
    </row>
    <row r="438" spans="1:4" hidden="1" x14ac:dyDescent="0.25">
      <c r="A438" t="s">
        <v>1753</v>
      </c>
      <c r="B438">
        <v>4</v>
      </c>
      <c r="C438" t="s">
        <v>763</v>
      </c>
      <c r="D438" t="s">
        <v>764</v>
      </c>
    </row>
    <row r="439" spans="1:4" hidden="1" x14ac:dyDescent="0.25">
      <c r="A439" t="s">
        <v>1753</v>
      </c>
      <c r="B439">
        <v>6</v>
      </c>
      <c r="C439" t="s">
        <v>765</v>
      </c>
      <c r="D439" t="s">
        <v>766</v>
      </c>
    </row>
    <row r="440" spans="1:4" hidden="1" x14ac:dyDescent="0.25">
      <c r="A440" t="s">
        <v>1753</v>
      </c>
      <c r="B440">
        <v>6</v>
      </c>
      <c r="C440" t="s">
        <v>767</v>
      </c>
      <c r="D440" t="s">
        <v>768</v>
      </c>
    </row>
    <row r="441" spans="1:4" hidden="1" x14ac:dyDescent="0.25">
      <c r="A441" t="s">
        <v>1753</v>
      </c>
      <c r="B441">
        <v>8</v>
      </c>
      <c r="C441" t="s">
        <v>769</v>
      </c>
      <c r="D441" t="s">
        <v>770</v>
      </c>
    </row>
    <row r="442" spans="1:4" hidden="1" x14ac:dyDescent="0.25">
      <c r="A442" t="s">
        <v>1753</v>
      </c>
      <c r="B442">
        <v>8</v>
      </c>
      <c r="C442" t="s">
        <v>771</v>
      </c>
      <c r="D442" t="s">
        <v>772</v>
      </c>
    </row>
    <row r="443" spans="1:4" hidden="1" x14ac:dyDescent="0.25">
      <c r="A443" t="s">
        <v>1753</v>
      </c>
      <c r="B443">
        <v>8</v>
      </c>
      <c r="C443" t="s">
        <v>773</v>
      </c>
      <c r="D443" t="s">
        <v>774</v>
      </c>
    </row>
    <row r="444" spans="1:4" hidden="1" x14ac:dyDescent="0.25">
      <c r="A444" t="s">
        <v>1753</v>
      </c>
      <c r="B444">
        <v>8</v>
      </c>
      <c r="C444" t="s">
        <v>775</v>
      </c>
      <c r="D444" t="s">
        <v>776</v>
      </c>
    </row>
    <row r="445" spans="1:4" hidden="1" x14ac:dyDescent="0.25">
      <c r="A445" t="s">
        <v>1753</v>
      </c>
      <c r="B445">
        <v>8</v>
      </c>
      <c r="C445" t="s">
        <v>777</v>
      </c>
      <c r="D445" t="s">
        <v>778</v>
      </c>
    </row>
    <row r="446" spans="1:4" hidden="1" x14ac:dyDescent="0.25">
      <c r="A446" t="s">
        <v>1753</v>
      </c>
      <c r="B446">
        <v>8</v>
      </c>
      <c r="C446" t="s">
        <v>779</v>
      </c>
      <c r="D446" t="s">
        <v>780</v>
      </c>
    </row>
    <row r="447" spans="1:4" hidden="1" x14ac:dyDescent="0.25">
      <c r="A447" t="s">
        <v>1753</v>
      </c>
      <c r="B447">
        <v>8</v>
      </c>
      <c r="C447" t="s">
        <v>781</v>
      </c>
      <c r="D447" t="s">
        <v>782</v>
      </c>
    </row>
    <row r="448" spans="1:4" hidden="1" x14ac:dyDescent="0.25">
      <c r="A448" t="s">
        <v>1753</v>
      </c>
      <c r="B448">
        <v>8</v>
      </c>
      <c r="C448" t="s">
        <v>783</v>
      </c>
      <c r="D448" t="s">
        <v>784</v>
      </c>
    </row>
    <row r="449" spans="1:4" hidden="1" x14ac:dyDescent="0.25">
      <c r="A449" t="s">
        <v>1753</v>
      </c>
      <c r="B449">
        <v>8</v>
      </c>
      <c r="C449" t="s">
        <v>785</v>
      </c>
      <c r="D449" t="s">
        <v>786</v>
      </c>
    </row>
    <row r="450" spans="1:4" hidden="1" x14ac:dyDescent="0.25">
      <c r="A450" t="s">
        <v>1753</v>
      </c>
      <c r="B450">
        <v>6</v>
      </c>
      <c r="C450" t="s">
        <v>787</v>
      </c>
      <c r="D450" t="s">
        <v>788</v>
      </c>
    </row>
    <row r="451" spans="1:4" hidden="1" x14ac:dyDescent="0.25">
      <c r="A451" t="s">
        <v>1753</v>
      </c>
      <c r="B451">
        <v>8</v>
      </c>
      <c r="C451" t="s">
        <v>789</v>
      </c>
      <c r="D451" t="s">
        <v>770</v>
      </c>
    </row>
    <row r="452" spans="1:4" hidden="1" x14ac:dyDescent="0.25">
      <c r="A452" t="s">
        <v>1753</v>
      </c>
      <c r="B452">
        <v>8</v>
      </c>
      <c r="C452" t="s">
        <v>790</v>
      </c>
      <c r="D452" t="s">
        <v>786</v>
      </c>
    </row>
    <row r="453" spans="1:4" hidden="1" x14ac:dyDescent="0.25">
      <c r="A453" t="s">
        <v>1753</v>
      </c>
      <c r="B453">
        <v>8</v>
      </c>
      <c r="C453" t="s">
        <v>791</v>
      </c>
      <c r="D453" t="s">
        <v>784</v>
      </c>
    </row>
    <row r="454" spans="1:4" hidden="1" x14ac:dyDescent="0.25">
      <c r="A454" t="s">
        <v>1753</v>
      </c>
      <c r="B454">
        <v>8</v>
      </c>
      <c r="C454" t="s">
        <v>792</v>
      </c>
      <c r="D454" t="s">
        <v>778</v>
      </c>
    </row>
    <row r="455" spans="1:4" hidden="1" x14ac:dyDescent="0.25">
      <c r="A455" t="s">
        <v>1753</v>
      </c>
      <c r="B455">
        <v>8</v>
      </c>
      <c r="C455" t="s">
        <v>793</v>
      </c>
      <c r="D455" t="s">
        <v>780</v>
      </c>
    </row>
    <row r="456" spans="1:4" hidden="1" x14ac:dyDescent="0.25">
      <c r="A456" t="s">
        <v>1753</v>
      </c>
      <c r="B456">
        <v>6</v>
      </c>
      <c r="C456" t="s">
        <v>794</v>
      </c>
      <c r="D456" t="s">
        <v>795</v>
      </c>
    </row>
    <row r="457" spans="1:4" hidden="1" x14ac:dyDescent="0.25">
      <c r="A457" t="s">
        <v>1753</v>
      </c>
      <c r="B457">
        <v>8</v>
      </c>
      <c r="C457" t="s">
        <v>796</v>
      </c>
      <c r="D457" t="s">
        <v>797</v>
      </c>
    </row>
    <row r="458" spans="1:4" hidden="1" x14ac:dyDescent="0.25">
      <c r="B458">
        <v>6</v>
      </c>
      <c r="C458" t="s">
        <v>1916</v>
      </c>
      <c r="D458" t="s">
        <v>1917</v>
      </c>
    </row>
    <row r="459" spans="1:4" hidden="1" x14ac:dyDescent="0.25">
      <c r="A459" t="s">
        <v>1753</v>
      </c>
      <c r="B459">
        <v>8</v>
      </c>
      <c r="C459" t="s">
        <v>798</v>
      </c>
      <c r="D459" t="s">
        <v>799</v>
      </c>
    </row>
    <row r="460" spans="1:4" hidden="1" x14ac:dyDescent="0.25">
      <c r="B460">
        <v>8</v>
      </c>
      <c r="C460" t="s">
        <v>1995</v>
      </c>
      <c r="D460" t="s">
        <v>1996</v>
      </c>
    </row>
    <row r="461" spans="1:4" hidden="1" x14ac:dyDescent="0.25">
      <c r="A461" t="s">
        <v>1753</v>
      </c>
      <c r="B461">
        <v>6</v>
      </c>
      <c r="C461" t="s">
        <v>800</v>
      </c>
      <c r="D461" t="s">
        <v>764</v>
      </c>
    </row>
    <row r="462" spans="1:4" hidden="1" x14ac:dyDescent="0.25">
      <c r="A462" t="s">
        <v>1753</v>
      </c>
      <c r="B462">
        <v>8</v>
      </c>
      <c r="C462" t="s">
        <v>801</v>
      </c>
      <c r="D462" t="s">
        <v>802</v>
      </c>
    </row>
    <row r="463" spans="1:4" hidden="1" x14ac:dyDescent="0.25">
      <c r="A463" t="s">
        <v>1753</v>
      </c>
      <c r="B463">
        <v>4</v>
      </c>
      <c r="C463" t="s">
        <v>803</v>
      </c>
      <c r="D463" t="s">
        <v>804</v>
      </c>
    </row>
    <row r="464" spans="1:4" hidden="1" x14ac:dyDescent="0.25">
      <c r="A464" t="s">
        <v>1753</v>
      </c>
      <c r="B464">
        <v>6</v>
      </c>
      <c r="C464" t="s">
        <v>805</v>
      </c>
      <c r="D464" t="s">
        <v>754</v>
      </c>
    </row>
    <row r="465" spans="1:4" hidden="1" x14ac:dyDescent="0.25">
      <c r="A465" t="s">
        <v>1753</v>
      </c>
      <c r="B465">
        <v>6</v>
      </c>
      <c r="C465" t="s">
        <v>806</v>
      </c>
      <c r="D465" t="s">
        <v>807</v>
      </c>
    </row>
    <row r="466" spans="1:4" hidden="1" x14ac:dyDescent="0.25">
      <c r="A466" t="s">
        <v>1753</v>
      </c>
      <c r="B466">
        <v>6</v>
      </c>
      <c r="C466" t="s">
        <v>808</v>
      </c>
      <c r="D466" t="s">
        <v>809</v>
      </c>
    </row>
    <row r="467" spans="1:4" hidden="1" x14ac:dyDescent="0.25">
      <c r="A467" t="s">
        <v>1753</v>
      </c>
      <c r="B467">
        <v>2</v>
      </c>
      <c r="C467" t="s">
        <v>810</v>
      </c>
      <c r="D467" t="s">
        <v>811</v>
      </c>
    </row>
    <row r="468" spans="1:4" hidden="1" x14ac:dyDescent="0.25">
      <c r="A468" t="s">
        <v>1753</v>
      </c>
      <c r="B468">
        <v>4</v>
      </c>
      <c r="C468" t="s">
        <v>812</v>
      </c>
      <c r="D468" t="s">
        <v>813</v>
      </c>
    </row>
    <row r="469" spans="1:4" hidden="1" x14ac:dyDescent="0.25">
      <c r="A469" t="s">
        <v>1753</v>
      </c>
      <c r="B469">
        <v>6</v>
      </c>
      <c r="C469" t="s">
        <v>814</v>
      </c>
      <c r="D469" t="s">
        <v>815</v>
      </c>
    </row>
    <row r="470" spans="1:4" hidden="1" x14ac:dyDescent="0.25">
      <c r="A470" t="s">
        <v>1753</v>
      </c>
      <c r="B470">
        <v>6</v>
      </c>
      <c r="C470" t="s">
        <v>816</v>
      </c>
      <c r="D470" t="s">
        <v>817</v>
      </c>
    </row>
    <row r="471" spans="1:4" hidden="1" x14ac:dyDescent="0.25">
      <c r="A471" t="s">
        <v>1753</v>
      </c>
      <c r="B471">
        <v>4</v>
      </c>
      <c r="C471" t="s">
        <v>818</v>
      </c>
      <c r="D471" t="s">
        <v>819</v>
      </c>
    </row>
    <row r="472" spans="1:4" hidden="1" x14ac:dyDescent="0.25">
      <c r="A472" t="s">
        <v>1753</v>
      </c>
      <c r="B472">
        <v>6</v>
      </c>
      <c r="C472" t="s">
        <v>820</v>
      </c>
      <c r="D472" t="s">
        <v>821</v>
      </c>
    </row>
    <row r="473" spans="1:4" hidden="1" x14ac:dyDescent="0.25">
      <c r="A473" t="s">
        <v>1753</v>
      </c>
      <c r="B473">
        <v>4</v>
      </c>
      <c r="C473" t="s">
        <v>822</v>
      </c>
      <c r="D473" t="s">
        <v>823</v>
      </c>
    </row>
    <row r="474" spans="1:4" hidden="1" x14ac:dyDescent="0.25">
      <c r="A474" t="s">
        <v>1753</v>
      </c>
      <c r="B474">
        <v>6</v>
      </c>
      <c r="C474" t="s">
        <v>824</v>
      </c>
      <c r="D474" t="s">
        <v>823</v>
      </c>
    </row>
    <row r="475" spans="1:4" hidden="1" x14ac:dyDescent="0.25">
      <c r="A475" t="s">
        <v>1753</v>
      </c>
      <c r="B475">
        <v>4</v>
      </c>
      <c r="C475" t="s">
        <v>825</v>
      </c>
      <c r="D475" t="s">
        <v>826</v>
      </c>
    </row>
    <row r="476" spans="1:4" hidden="1" x14ac:dyDescent="0.25">
      <c r="A476" t="s">
        <v>1753</v>
      </c>
      <c r="B476">
        <v>6</v>
      </c>
      <c r="C476" t="s">
        <v>827</v>
      </c>
      <c r="D476" t="s">
        <v>826</v>
      </c>
    </row>
    <row r="477" spans="1:4" hidden="1" x14ac:dyDescent="0.25">
      <c r="A477" t="s">
        <v>1753</v>
      </c>
      <c r="B477">
        <v>4</v>
      </c>
      <c r="C477" t="s">
        <v>828</v>
      </c>
      <c r="D477" t="s">
        <v>829</v>
      </c>
    </row>
    <row r="478" spans="1:4" hidden="1" x14ac:dyDescent="0.25">
      <c r="A478" t="s">
        <v>1753</v>
      </c>
      <c r="B478">
        <v>6</v>
      </c>
      <c r="C478" t="s">
        <v>830</v>
      </c>
      <c r="D478" t="s">
        <v>829</v>
      </c>
    </row>
    <row r="479" spans="1:4" hidden="1" x14ac:dyDescent="0.25">
      <c r="A479" t="s">
        <v>1753</v>
      </c>
      <c r="B479">
        <v>4</v>
      </c>
      <c r="C479" t="s">
        <v>831</v>
      </c>
      <c r="D479" t="s">
        <v>832</v>
      </c>
    </row>
    <row r="480" spans="1:4" hidden="1" x14ac:dyDescent="0.25">
      <c r="A480" t="s">
        <v>1753</v>
      </c>
      <c r="B480">
        <v>6</v>
      </c>
      <c r="C480" t="s">
        <v>833</v>
      </c>
      <c r="D480" t="s">
        <v>832</v>
      </c>
    </row>
    <row r="481" spans="1:4" hidden="1" x14ac:dyDescent="0.25">
      <c r="A481" t="s">
        <v>1753</v>
      </c>
      <c r="B481">
        <v>8</v>
      </c>
      <c r="C481" t="s">
        <v>834</v>
      </c>
      <c r="D481" t="s">
        <v>835</v>
      </c>
    </row>
    <row r="482" spans="1:4" hidden="1" x14ac:dyDescent="0.25">
      <c r="A482" t="s">
        <v>1753</v>
      </c>
      <c r="B482">
        <v>8</v>
      </c>
      <c r="C482" t="s">
        <v>836</v>
      </c>
      <c r="D482" t="s">
        <v>837</v>
      </c>
    </row>
    <row r="483" spans="1:4" hidden="1" x14ac:dyDescent="0.25">
      <c r="A483" t="s">
        <v>1753</v>
      </c>
      <c r="B483">
        <v>8</v>
      </c>
      <c r="C483" t="s">
        <v>838</v>
      </c>
      <c r="D483" t="s">
        <v>839</v>
      </c>
    </row>
    <row r="484" spans="1:4" hidden="1" x14ac:dyDescent="0.25">
      <c r="A484" t="s">
        <v>1753</v>
      </c>
      <c r="B484">
        <v>4</v>
      </c>
      <c r="C484" t="s">
        <v>840</v>
      </c>
      <c r="D484" t="s">
        <v>841</v>
      </c>
    </row>
    <row r="485" spans="1:4" hidden="1" x14ac:dyDescent="0.25">
      <c r="A485" t="s">
        <v>1753</v>
      </c>
      <c r="B485">
        <v>6</v>
      </c>
      <c r="C485" t="s">
        <v>842</v>
      </c>
      <c r="D485" t="s">
        <v>843</v>
      </c>
    </row>
    <row r="486" spans="1:4" hidden="1" x14ac:dyDescent="0.25">
      <c r="A486" t="s">
        <v>1753</v>
      </c>
      <c r="B486">
        <v>4</v>
      </c>
      <c r="C486" t="s">
        <v>844</v>
      </c>
      <c r="D486" t="s">
        <v>845</v>
      </c>
    </row>
    <row r="487" spans="1:4" hidden="1" x14ac:dyDescent="0.25">
      <c r="A487" t="s">
        <v>1753</v>
      </c>
      <c r="B487">
        <v>6</v>
      </c>
      <c r="C487" t="s">
        <v>846</v>
      </c>
      <c r="D487" t="s">
        <v>847</v>
      </c>
    </row>
    <row r="488" spans="1:4" hidden="1" x14ac:dyDescent="0.25">
      <c r="A488" t="s">
        <v>1753</v>
      </c>
      <c r="B488">
        <v>8</v>
      </c>
      <c r="C488" t="s">
        <v>848</v>
      </c>
      <c r="D488" t="s">
        <v>849</v>
      </c>
    </row>
    <row r="489" spans="1:4" hidden="1" x14ac:dyDescent="0.25">
      <c r="A489" t="s">
        <v>1753</v>
      </c>
      <c r="B489">
        <v>2</v>
      </c>
      <c r="C489" t="s">
        <v>850</v>
      </c>
      <c r="D489" t="s">
        <v>851</v>
      </c>
    </row>
    <row r="490" spans="1:4" hidden="1" x14ac:dyDescent="0.25">
      <c r="A490" t="s">
        <v>1753</v>
      </c>
      <c r="B490">
        <v>4</v>
      </c>
      <c r="C490" t="s">
        <v>852</v>
      </c>
      <c r="D490" t="s">
        <v>853</v>
      </c>
    </row>
    <row r="491" spans="1:4" hidden="1" x14ac:dyDescent="0.25">
      <c r="A491" t="s">
        <v>1753</v>
      </c>
      <c r="B491">
        <v>6</v>
      </c>
      <c r="C491" t="s">
        <v>854</v>
      </c>
      <c r="D491" t="s">
        <v>855</v>
      </c>
    </row>
    <row r="492" spans="1:4" hidden="1" x14ac:dyDescent="0.25">
      <c r="A492" t="s">
        <v>1753</v>
      </c>
      <c r="B492">
        <v>4</v>
      </c>
      <c r="C492" t="s">
        <v>856</v>
      </c>
      <c r="D492" t="s">
        <v>857</v>
      </c>
    </row>
    <row r="493" spans="1:4" hidden="1" x14ac:dyDescent="0.25">
      <c r="A493" t="s">
        <v>1753</v>
      </c>
      <c r="B493">
        <v>6</v>
      </c>
      <c r="C493" t="s">
        <v>858</v>
      </c>
      <c r="D493" t="s">
        <v>859</v>
      </c>
    </row>
    <row r="494" spans="1:4" hidden="1" x14ac:dyDescent="0.25">
      <c r="A494" t="s">
        <v>1753</v>
      </c>
      <c r="B494">
        <v>6</v>
      </c>
      <c r="C494" t="s">
        <v>860</v>
      </c>
      <c r="D494" t="s">
        <v>823</v>
      </c>
    </row>
    <row r="495" spans="1:4" hidden="1" x14ac:dyDescent="0.25">
      <c r="A495" t="s">
        <v>1753</v>
      </c>
      <c r="B495">
        <v>6</v>
      </c>
      <c r="C495" t="s">
        <v>861</v>
      </c>
      <c r="D495" t="s">
        <v>862</v>
      </c>
    </row>
    <row r="496" spans="1:4" hidden="1" x14ac:dyDescent="0.25">
      <c r="A496" t="s">
        <v>1753</v>
      </c>
      <c r="B496">
        <v>6</v>
      </c>
      <c r="C496" t="s">
        <v>863</v>
      </c>
      <c r="D496" t="s">
        <v>826</v>
      </c>
    </row>
    <row r="497" spans="1:4" hidden="1" x14ac:dyDescent="0.25">
      <c r="A497" t="s">
        <v>1753</v>
      </c>
      <c r="B497">
        <v>6</v>
      </c>
      <c r="C497" t="s">
        <v>864</v>
      </c>
      <c r="D497" t="s">
        <v>865</v>
      </c>
    </row>
    <row r="498" spans="1:4" hidden="1" x14ac:dyDescent="0.25">
      <c r="A498" t="s">
        <v>1753</v>
      </c>
      <c r="B498">
        <v>8</v>
      </c>
      <c r="C498" t="s">
        <v>866</v>
      </c>
      <c r="D498" t="s">
        <v>835</v>
      </c>
    </row>
    <row r="499" spans="1:4" hidden="1" x14ac:dyDescent="0.25">
      <c r="A499" t="s">
        <v>1753</v>
      </c>
      <c r="B499">
        <v>8</v>
      </c>
      <c r="C499" t="s">
        <v>867</v>
      </c>
      <c r="D499" t="s">
        <v>837</v>
      </c>
    </row>
    <row r="500" spans="1:4" hidden="1" x14ac:dyDescent="0.25">
      <c r="A500" t="s">
        <v>1753</v>
      </c>
      <c r="B500">
        <v>8</v>
      </c>
      <c r="C500" t="s">
        <v>868</v>
      </c>
      <c r="D500" t="s">
        <v>839</v>
      </c>
    </row>
    <row r="501" spans="1:4" hidden="1" x14ac:dyDescent="0.25">
      <c r="A501" t="s">
        <v>1753</v>
      </c>
      <c r="B501">
        <v>6</v>
      </c>
      <c r="C501" t="s">
        <v>869</v>
      </c>
      <c r="D501" t="s">
        <v>222</v>
      </c>
    </row>
    <row r="502" spans="1:4" hidden="1" x14ac:dyDescent="0.25">
      <c r="A502" t="s">
        <v>1753</v>
      </c>
      <c r="B502">
        <v>4</v>
      </c>
      <c r="C502" t="s">
        <v>870</v>
      </c>
      <c r="D502" t="s">
        <v>871</v>
      </c>
    </row>
    <row r="503" spans="1:4" hidden="1" x14ac:dyDescent="0.25">
      <c r="A503" t="s">
        <v>1753</v>
      </c>
      <c r="B503">
        <v>6</v>
      </c>
      <c r="C503" t="s">
        <v>872</v>
      </c>
      <c r="D503" t="s">
        <v>752</v>
      </c>
    </row>
    <row r="504" spans="1:4" hidden="1" x14ac:dyDescent="0.25">
      <c r="A504" t="s">
        <v>1753</v>
      </c>
      <c r="B504">
        <v>6</v>
      </c>
      <c r="C504" t="s">
        <v>873</v>
      </c>
      <c r="D504" t="s">
        <v>804</v>
      </c>
    </row>
    <row r="505" spans="1:4" hidden="1" x14ac:dyDescent="0.25">
      <c r="A505" t="s">
        <v>1753</v>
      </c>
      <c r="B505">
        <v>6</v>
      </c>
      <c r="C505" t="s">
        <v>874</v>
      </c>
      <c r="D505" t="s">
        <v>222</v>
      </c>
    </row>
    <row r="506" spans="1:4" hidden="1" x14ac:dyDescent="0.25">
      <c r="A506" t="s">
        <v>1753</v>
      </c>
      <c r="B506">
        <v>2</v>
      </c>
      <c r="C506" t="s">
        <v>875</v>
      </c>
      <c r="D506" t="s">
        <v>500</v>
      </c>
    </row>
    <row r="507" spans="1:4" hidden="1" x14ac:dyDescent="0.25">
      <c r="A507" t="s">
        <v>1753</v>
      </c>
      <c r="B507">
        <v>4</v>
      </c>
      <c r="C507" t="s">
        <v>876</v>
      </c>
      <c r="D507" t="s">
        <v>877</v>
      </c>
    </row>
    <row r="508" spans="1:4" hidden="1" x14ac:dyDescent="0.25">
      <c r="A508" t="s">
        <v>1753</v>
      </c>
      <c r="B508">
        <v>6</v>
      </c>
      <c r="C508" t="s">
        <v>878</v>
      </c>
      <c r="D508" t="s">
        <v>504</v>
      </c>
    </row>
    <row r="509" spans="1:4" hidden="1" x14ac:dyDescent="0.25">
      <c r="A509" t="s">
        <v>1753</v>
      </c>
      <c r="B509">
        <v>6</v>
      </c>
      <c r="C509" t="s">
        <v>879</v>
      </c>
      <c r="D509" t="s">
        <v>880</v>
      </c>
    </row>
    <row r="510" spans="1:4" hidden="1" x14ac:dyDescent="0.25">
      <c r="A510" t="s">
        <v>1753</v>
      </c>
      <c r="B510">
        <v>6</v>
      </c>
      <c r="C510" t="s">
        <v>881</v>
      </c>
      <c r="D510" t="s">
        <v>222</v>
      </c>
    </row>
    <row r="511" spans="1:4" hidden="1" x14ac:dyDescent="0.25">
      <c r="A511" t="s">
        <v>1753</v>
      </c>
      <c r="B511">
        <v>8</v>
      </c>
      <c r="C511" t="s">
        <v>882</v>
      </c>
      <c r="D511" t="s">
        <v>222</v>
      </c>
    </row>
    <row r="512" spans="1:4" hidden="1" x14ac:dyDescent="0.25">
      <c r="A512" t="s">
        <v>1753</v>
      </c>
      <c r="B512">
        <v>8</v>
      </c>
      <c r="C512" t="s">
        <v>883</v>
      </c>
      <c r="D512" t="s">
        <v>884</v>
      </c>
    </row>
    <row r="513" spans="1:4" hidden="1" x14ac:dyDescent="0.25">
      <c r="A513" t="s">
        <v>1753</v>
      </c>
      <c r="B513">
        <v>4</v>
      </c>
      <c r="C513" t="s">
        <v>885</v>
      </c>
      <c r="D513" t="s">
        <v>886</v>
      </c>
    </row>
    <row r="514" spans="1:4" hidden="1" x14ac:dyDescent="0.25">
      <c r="A514" t="s">
        <v>1753</v>
      </c>
      <c r="B514">
        <v>6</v>
      </c>
      <c r="C514" t="s">
        <v>887</v>
      </c>
      <c r="D514" t="s">
        <v>531</v>
      </c>
    </row>
    <row r="515" spans="1:4" hidden="1" x14ac:dyDescent="0.25">
      <c r="A515" t="s">
        <v>1753</v>
      </c>
      <c r="B515">
        <v>8</v>
      </c>
      <c r="C515" t="s">
        <v>888</v>
      </c>
      <c r="D515" t="s">
        <v>889</v>
      </c>
    </row>
    <row r="516" spans="1:4" hidden="1" x14ac:dyDescent="0.25">
      <c r="A516" t="s">
        <v>1753</v>
      </c>
      <c r="B516">
        <v>2</v>
      </c>
      <c r="C516" t="s">
        <v>890</v>
      </c>
      <c r="D516" t="s">
        <v>891</v>
      </c>
    </row>
    <row r="517" spans="1:4" hidden="1" x14ac:dyDescent="0.25">
      <c r="A517" t="s">
        <v>1753</v>
      </c>
      <c r="B517">
        <v>4</v>
      </c>
      <c r="C517" t="s">
        <v>892</v>
      </c>
      <c r="D517" t="s">
        <v>893</v>
      </c>
    </row>
    <row r="518" spans="1:4" hidden="1" x14ac:dyDescent="0.25">
      <c r="A518" t="s">
        <v>1753</v>
      </c>
      <c r="B518">
        <v>6</v>
      </c>
      <c r="C518" t="s">
        <v>894</v>
      </c>
      <c r="D518" t="s">
        <v>895</v>
      </c>
    </row>
    <row r="519" spans="1:4" hidden="1" x14ac:dyDescent="0.25">
      <c r="A519" t="s">
        <v>1753</v>
      </c>
      <c r="B519">
        <v>8</v>
      </c>
      <c r="C519" t="s">
        <v>896</v>
      </c>
      <c r="D519" t="s">
        <v>358</v>
      </c>
    </row>
    <row r="520" spans="1:4" hidden="1" x14ac:dyDescent="0.25">
      <c r="A520" t="s">
        <v>1753</v>
      </c>
      <c r="B520">
        <v>8</v>
      </c>
      <c r="C520" t="s">
        <v>897</v>
      </c>
      <c r="D520" t="s">
        <v>895</v>
      </c>
    </row>
    <row r="521" spans="1:4" hidden="1" x14ac:dyDescent="0.25">
      <c r="A521" t="s">
        <v>1753</v>
      </c>
      <c r="B521">
        <v>6</v>
      </c>
      <c r="C521" t="s">
        <v>898</v>
      </c>
      <c r="D521" t="s">
        <v>899</v>
      </c>
    </row>
    <row r="522" spans="1:4" hidden="1" x14ac:dyDescent="0.25">
      <c r="A522" t="s">
        <v>1753</v>
      </c>
      <c r="B522">
        <v>8</v>
      </c>
      <c r="C522" t="s">
        <v>900</v>
      </c>
      <c r="D522" t="s">
        <v>901</v>
      </c>
    </row>
    <row r="523" spans="1:4" hidden="1" x14ac:dyDescent="0.25">
      <c r="B523">
        <v>8</v>
      </c>
      <c r="C523" t="s">
        <v>1922</v>
      </c>
      <c r="D523" t="s">
        <v>1923</v>
      </c>
    </row>
    <row r="524" spans="1:4" hidden="1" x14ac:dyDescent="0.25">
      <c r="A524" t="s">
        <v>1753</v>
      </c>
      <c r="B524">
        <v>8</v>
      </c>
      <c r="C524" t="s">
        <v>902</v>
      </c>
      <c r="D524" t="s">
        <v>903</v>
      </c>
    </row>
    <row r="525" spans="1:4" hidden="1" x14ac:dyDescent="0.25">
      <c r="A525" t="s">
        <v>1753</v>
      </c>
      <c r="B525">
        <v>6</v>
      </c>
      <c r="C525" t="s">
        <v>904</v>
      </c>
      <c r="D525" t="s">
        <v>222</v>
      </c>
    </row>
    <row r="526" spans="1:4" hidden="1" x14ac:dyDescent="0.25">
      <c r="A526" t="s">
        <v>1753</v>
      </c>
      <c r="B526">
        <v>8</v>
      </c>
      <c r="C526" t="s">
        <v>905</v>
      </c>
      <c r="D526" t="s">
        <v>906</v>
      </c>
    </row>
    <row r="527" spans="1:4" hidden="1" x14ac:dyDescent="0.25">
      <c r="A527" t="s">
        <v>1753</v>
      </c>
      <c r="B527">
        <v>8</v>
      </c>
      <c r="C527" t="s">
        <v>907</v>
      </c>
      <c r="D527" t="s">
        <v>222</v>
      </c>
    </row>
    <row r="528" spans="1:4" hidden="1" x14ac:dyDescent="0.25">
      <c r="A528" t="s">
        <v>1753</v>
      </c>
      <c r="B528">
        <v>4</v>
      </c>
      <c r="C528" t="s">
        <v>908</v>
      </c>
      <c r="D528" t="s">
        <v>899</v>
      </c>
    </row>
    <row r="529" spans="1:4" hidden="1" x14ac:dyDescent="0.25">
      <c r="A529" t="s">
        <v>1753</v>
      </c>
      <c r="B529">
        <v>6</v>
      </c>
      <c r="C529" t="s">
        <v>909</v>
      </c>
      <c r="D529" t="s">
        <v>910</v>
      </c>
    </row>
    <row r="530" spans="1:4" hidden="1" x14ac:dyDescent="0.25">
      <c r="A530" t="s">
        <v>1753</v>
      </c>
      <c r="B530">
        <v>6</v>
      </c>
      <c r="C530" t="s">
        <v>911</v>
      </c>
      <c r="D530" t="s">
        <v>912</v>
      </c>
    </row>
    <row r="531" spans="1:4" hidden="1" x14ac:dyDescent="0.25">
      <c r="A531" t="s">
        <v>1753</v>
      </c>
      <c r="B531">
        <v>4</v>
      </c>
      <c r="C531" t="s">
        <v>913</v>
      </c>
      <c r="D531" t="s">
        <v>914</v>
      </c>
    </row>
    <row r="532" spans="1:4" hidden="1" x14ac:dyDescent="0.25">
      <c r="A532" t="s">
        <v>1753</v>
      </c>
      <c r="B532">
        <v>6</v>
      </c>
      <c r="C532" t="s">
        <v>915</v>
      </c>
      <c r="D532" t="s">
        <v>916</v>
      </c>
    </row>
    <row r="533" spans="1:4" hidden="1" x14ac:dyDescent="0.25">
      <c r="A533" t="s">
        <v>1753</v>
      </c>
      <c r="B533">
        <v>1</v>
      </c>
      <c r="C533" t="s">
        <v>917</v>
      </c>
      <c r="D533" t="s">
        <v>918</v>
      </c>
    </row>
    <row r="534" spans="1:4" hidden="1" x14ac:dyDescent="0.25">
      <c r="A534" t="s">
        <v>1753</v>
      </c>
      <c r="B534">
        <v>2</v>
      </c>
      <c r="C534" t="s">
        <v>919</v>
      </c>
      <c r="D534" t="s">
        <v>920</v>
      </c>
    </row>
    <row r="535" spans="1:4" hidden="1" x14ac:dyDescent="0.25">
      <c r="A535" t="s">
        <v>1753</v>
      </c>
      <c r="B535">
        <v>4</v>
      </c>
      <c r="C535" t="s">
        <v>921</v>
      </c>
      <c r="D535" t="s">
        <v>922</v>
      </c>
    </row>
    <row r="536" spans="1:4" hidden="1" x14ac:dyDescent="0.25">
      <c r="A536" t="s">
        <v>1753</v>
      </c>
      <c r="B536">
        <v>6</v>
      </c>
      <c r="C536" t="s">
        <v>923</v>
      </c>
      <c r="D536" t="s">
        <v>924</v>
      </c>
    </row>
    <row r="537" spans="1:4" hidden="1" x14ac:dyDescent="0.25">
      <c r="A537" t="s">
        <v>1753</v>
      </c>
      <c r="B537">
        <v>6</v>
      </c>
      <c r="C537" t="s">
        <v>925</v>
      </c>
      <c r="D537" t="s">
        <v>926</v>
      </c>
    </row>
    <row r="538" spans="1:4" hidden="1" x14ac:dyDescent="0.25">
      <c r="A538" t="s">
        <v>1753</v>
      </c>
      <c r="B538">
        <v>6</v>
      </c>
      <c r="C538" t="s">
        <v>927</v>
      </c>
      <c r="D538" t="s">
        <v>928</v>
      </c>
    </row>
    <row r="539" spans="1:4" hidden="1" x14ac:dyDescent="0.25">
      <c r="A539" t="s">
        <v>1753</v>
      </c>
      <c r="B539">
        <v>2</v>
      </c>
      <c r="C539" t="s">
        <v>929</v>
      </c>
      <c r="D539" t="s">
        <v>930</v>
      </c>
    </row>
    <row r="540" spans="1:4" hidden="1" x14ac:dyDescent="0.25">
      <c r="A540" t="s">
        <v>1753</v>
      </c>
      <c r="B540">
        <v>4</v>
      </c>
      <c r="C540" t="s">
        <v>931</v>
      </c>
      <c r="D540" t="s">
        <v>932</v>
      </c>
    </row>
    <row r="541" spans="1:4" hidden="1" x14ac:dyDescent="0.25">
      <c r="A541" t="s">
        <v>1753</v>
      </c>
      <c r="B541">
        <v>6</v>
      </c>
      <c r="C541" t="s">
        <v>933</v>
      </c>
      <c r="D541" t="s">
        <v>934</v>
      </c>
    </row>
    <row r="542" spans="1:4" hidden="1" x14ac:dyDescent="0.25">
      <c r="A542" t="s">
        <v>1753</v>
      </c>
      <c r="B542">
        <v>4</v>
      </c>
      <c r="C542" t="s">
        <v>935</v>
      </c>
      <c r="D542" t="s">
        <v>936</v>
      </c>
    </row>
    <row r="543" spans="1:4" hidden="1" x14ac:dyDescent="0.25">
      <c r="A543" t="s">
        <v>1753</v>
      </c>
      <c r="B543">
        <v>6</v>
      </c>
      <c r="C543" t="s">
        <v>937</v>
      </c>
      <c r="D543" t="s">
        <v>938</v>
      </c>
    </row>
    <row r="544" spans="1:4" hidden="1" x14ac:dyDescent="0.25">
      <c r="A544" t="s">
        <v>1753</v>
      </c>
      <c r="B544">
        <v>6</v>
      </c>
      <c r="C544" t="s">
        <v>939</v>
      </c>
      <c r="D544" t="s">
        <v>940</v>
      </c>
    </row>
    <row r="545" spans="1:4" hidden="1" x14ac:dyDescent="0.25">
      <c r="A545" t="s">
        <v>1753</v>
      </c>
      <c r="B545">
        <v>6</v>
      </c>
      <c r="C545" t="s">
        <v>941</v>
      </c>
      <c r="D545" t="s">
        <v>942</v>
      </c>
    </row>
    <row r="546" spans="1:4" hidden="1" x14ac:dyDescent="0.25">
      <c r="A546" t="s">
        <v>1753</v>
      </c>
      <c r="B546">
        <v>6</v>
      </c>
      <c r="C546" t="s">
        <v>943</v>
      </c>
      <c r="D546" t="s">
        <v>331</v>
      </c>
    </row>
    <row r="547" spans="1:4" hidden="1" x14ac:dyDescent="0.25">
      <c r="A547" t="s">
        <v>1753</v>
      </c>
      <c r="B547">
        <v>2</v>
      </c>
      <c r="C547" t="s">
        <v>944</v>
      </c>
      <c r="D547" t="s">
        <v>945</v>
      </c>
    </row>
    <row r="548" spans="1:4" hidden="1" x14ac:dyDescent="0.25">
      <c r="A548" t="s">
        <v>1753</v>
      </c>
      <c r="B548">
        <v>4</v>
      </c>
      <c r="C548" t="s">
        <v>946</v>
      </c>
      <c r="D548" t="s">
        <v>115</v>
      </c>
    </row>
    <row r="549" spans="1:4" hidden="1" x14ac:dyDescent="0.25">
      <c r="A549" t="s">
        <v>1753</v>
      </c>
      <c r="B549">
        <v>6</v>
      </c>
      <c r="C549" t="s">
        <v>947</v>
      </c>
      <c r="D549" t="s">
        <v>948</v>
      </c>
    </row>
    <row r="550" spans="1:4" hidden="1" x14ac:dyDescent="0.25">
      <c r="A550" t="s">
        <v>1753</v>
      </c>
      <c r="B550">
        <v>6</v>
      </c>
      <c r="C550" t="s">
        <v>949</v>
      </c>
      <c r="D550" t="s">
        <v>950</v>
      </c>
    </row>
    <row r="551" spans="1:4" hidden="1" x14ac:dyDescent="0.25">
      <c r="A551" t="s">
        <v>1753</v>
      </c>
      <c r="B551">
        <v>6</v>
      </c>
      <c r="C551" t="s">
        <v>951</v>
      </c>
      <c r="D551" t="s">
        <v>952</v>
      </c>
    </row>
    <row r="552" spans="1:4" hidden="1" x14ac:dyDescent="0.25">
      <c r="A552" t="s">
        <v>1753</v>
      </c>
      <c r="B552">
        <v>6</v>
      </c>
      <c r="C552" t="s">
        <v>953</v>
      </c>
      <c r="D552" t="s">
        <v>954</v>
      </c>
    </row>
    <row r="553" spans="1:4" hidden="1" x14ac:dyDescent="0.25">
      <c r="A553" t="s">
        <v>1753</v>
      </c>
      <c r="B553">
        <v>2</v>
      </c>
      <c r="C553" t="s">
        <v>955</v>
      </c>
      <c r="D553" t="s">
        <v>956</v>
      </c>
    </row>
    <row r="554" spans="1:4" hidden="1" x14ac:dyDescent="0.25">
      <c r="A554" t="s">
        <v>1753</v>
      </c>
      <c r="B554">
        <v>4</v>
      </c>
      <c r="C554" t="s">
        <v>957</v>
      </c>
      <c r="D554" t="s">
        <v>958</v>
      </c>
    </row>
    <row r="555" spans="1:4" hidden="1" x14ac:dyDescent="0.25">
      <c r="A555" t="s">
        <v>1753</v>
      </c>
      <c r="B555">
        <v>2</v>
      </c>
      <c r="C555" t="s">
        <v>959</v>
      </c>
      <c r="D555" t="s">
        <v>960</v>
      </c>
    </row>
    <row r="556" spans="1:4" hidden="1" x14ac:dyDescent="0.25">
      <c r="A556" t="s">
        <v>1753</v>
      </c>
      <c r="B556">
        <v>4</v>
      </c>
      <c r="C556" t="s">
        <v>961</v>
      </c>
      <c r="D556" t="s">
        <v>962</v>
      </c>
    </row>
    <row r="557" spans="1:4" hidden="1" x14ac:dyDescent="0.25">
      <c r="A557" t="s">
        <v>1753</v>
      </c>
      <c r="B557">
        <v>6</v>
      </c>
      <c r="C557" t="s">
        <v>963</v>
      </c>
      <c r="D557" t="s">
        <v>964</v>
      </c>
    </row>
    <row r="558" spans="1:4" hidden="1" x14ac:dyDescent="0.25">
      <c r="A558" t="s">
        <v>1753</v>
      </c>
      <c r="B558">
        <v>6</v>
      </c>
      <c r="C558" t="s">
        <v>965</v>
      </c>
      <c r="D558" t="s">
        <v>966</v>
      </c>
    </row>
    <row r="559" spans="1:4" hidden="1" x14ac:dyDescent="0.25">
      <c r="A559" t="s">
        <v>1753</v>
      </c>
      <c r="B559">
        <v>6</v>
      </c>
      <c r="C559" t="s">
        <v>967</v>
      </c>
      <c r="D559" t="s">
        <v>968</v>
      </c>
    </row>
    <row r="560" spans="1:4" hidden="1" x14ac:dyDescent="0.25">
      <c r="A560" t="s">
        <v>1753</v>
      </c>
      <c r="B560">
        <v>6</v>
      </c>
      <c r="C560" t="s">
        <v>969</v>
      </c>
      <c r="D560" t="s">
        <v>970</v>
      </c>
    </row>
    <row r="561" spans="1:4" hidden="1" x14ac:dyDescent="0.25">
      <c r="A561" t="s">
        <v>1753</v>
      </c>
      <c r="B561">
        <v>6</v>
      </c>
      <c r="C561" t="s">
        <v>971</v>
      </c>
      <c r="D561" t="s">
        <v>972</v>
      </c>
    </row>
    <row r="562" spans="1:4" hidden="1" x14ac:dyDescent="0.25">
      <c r="A562" t="s">
        <v>1753</v>
      </c>
      <c r="B562">
        <v>6</v>
      </c>
      <c r="C562" t="s">
        <v>973</v>
      </c>
      <c r="D562" t="s">
        <v>974</v>
      </c>
    </row>
    <row r="563" spans="1:4" hidden="1" x14ac:dyDescent="0.25">
      <c r="A563" t="s">
        <v>1753</v>
      </c>
      <c r="B563">
        <v>6</v>
      </c>
      <c r="C563" t="s">
        <v>975</v>
      </c>
      <c r="D563" t="s">
        <v>976</v>
      </c>
    </row>
    <row r="564" spans="1:4" hidden="1" x14ac:dyDescent="0.25">
      <c r="B564">
        <v>6</v>
      </c>
      <c r="C564" t="s">
        <v>1985</v>
      </c>
      <c r="D564" t="s">
        <v>1986</v>
      </c>
    </row>
    <row r="565" spans="1:4" hidden="1" x14ac:dyDescent="0.25">
      <c r="A565" t="s">
        <v>1753</v>
      </c>
      <c r="B565">
        <v>4</v>
      </c>
      <c r="C565" t="s">
        <v>977</v>
      </c>
      <c r="D565" t="s">
        <v>978</v>
      </c>
    </row>
    <row r="566" spans="1:4" hidden="1" x14ac:dyDescent="0.25">
      <c r="A566" t="s">
        <v>1753</v>
      </c>
      <c r="B566">
        <v>6</v>
      </c>
      <c r="C566" t="s">
        <v>979</v>
      </c>
      <c r="D566" t="s">
        <v>980</v>
      </c>
    </row>
    <row r="567" spans="1:4" hidden="1" x14ac:dyDescent="0.25">
      <c r="A567" t="s">
        <v>1753</v>
      </c>
      <c r="B567">
        <v>8</v>
      </c>
      <c r="C567" t="s">
        <v>981</v>
      </c>
      <c r="D567" t="s">
        <v>982</v>
      </c>
    </row>
    <row r="568" spans="1:4" hidden="1" x14ac:dyDescent="0.25">
      <c r="A568" t="s">
        <v>1753</v>
      </c>
      <c r="B568">
        <v>8</v>
      </c>
      <c r="C568" t="s">
        <v>983</v>
      </c>
      <c r="D568" t="s">
        <v>984</v>
      </c>
    </row>
    <row r="569" spans="1:4" hidden="1" x14ac:dyDescent="0.25">
      <c r="A569" t="s">
        <v>1753</v>
      </c>
      <c r="B569">
        <v>8</v>
      </c>
      <c r="C569" t="s">
        <v>985</v>
      </c>
      <c r="D569" t="s">
        <v>986</v>
      </c>
    </row>
    <row r="570" spans="1:4" hidden="1" x14ac:dyDescent="0.25">
      <c r="A570" t="s">
        <v>1753</v>
      </c>
      <c r="B570">
        <v>8</v>
      </c>
      <c r="C570" t="s">
        <v>987</v>
      </c>
      <c r="D570" t="s">
        <v>988</v>
      </c>
    </row>
    <row r="571" spans="1:4" hidden="1" x14ac:dyDescent="0.25">
      <c r="A571" t="s">
        <v>1753</v>
      </c>
      <c r="B571">
        <v>8</v>
      </c>
      <c r="C571" t="s">
        <v>989</v>
      </c>
      <c r="D571" t="s">
        <v>990</v>
      </c>
    </row>
    <row r="572" spans="1:4" hidden="1" x14ac:dyDescent="0.25">
      <c r="A572" t="s">
        <v>1753</v>
      </c>
      <c r="B572">
        <v>8</v>
      </c>
      <c r="C572" t="s">
        <v>991</v>
      </c>
      <c r="D572" t="s">
        <v>992</v>
      </c>
    </row>
    <row r="573" spans="1:4" hidden="1" x14ac:dyDescent="0.25">
      <c r="A573" t="s">
        <v>1753</v>
      </c>
      <c r="B573">
        <v>8</v>
      </c>
      <c r="C573" t="s">
        <v>993</v>
      </c>
      <c r="D573" t="s">
        <v>994</v>
      </c>
    </row>
    <row r="574" spans="1:4" hidden="1" x14ac:dyDescent="0.25">
      <c r="A574" t="s">
        <v>1753</v>
      </c>
      <c r="B574">
        <v>8</v>
      </c>
      <c r="C574" t="s">
        <v>995</v>
      </c>
      <c r="D574" t="s">
        <v>996</v>
      </c>
    </row>
    <row r="575" spans="1:4" hidden="1" x14ac:dyDescent="0.25">
      <c r="A575" t="s">
        <v>1753</v>
      </c>
      <c r="B575">
        <v>6</v>
      </c>
      <c r="C575" t="s">
        <v>997</v>
      </c>
      <c r="D575" t="s">
        <v>978</v>
      </c>
    </row>
    <row r="576" spans="1:4" hidden="1" x14ac:dyDescent="0.25">
      <c r="A576" t="s">
        <v>1753</v>
      </c>
      <c r="B576">
        <v>8</v>
      </c>
      <c r="C576" t="s">
        <v>998</v>
      </c>
      <c r="D576" t="s">
        <v>999</v>
      </c>
    </row>
    <row r="577" spans="1:4" hidden="1" x14ac:dyDescent="0.25">
      <c r="A577" t="s">
        <v>1753</v>
      </c>
      <c r="B577">
        <v>8</v>
      </c>
      <c r="C577" t="s">
        <v>1000</v>
      </c>
      <c r="D577" t="s">
        <v>1001</v>
      </c>
    </row>
    <row r="578" spans="1:4" hidden="1" x14ac:dyDescent="0.25">
      <c r="A578" t="s">
        <v>1753</v>
      </c>
      <c r="B578">
        <v>2</v>
      </c>
      <c r="C578" t="s">
        <v>1002</v>
      </c>
      <c r="D578" t="s">
        <v>1003</v>
      </c>
    </row>
    <row r="579" spans="1:4" hidden="1" x14ac:dyDescent="0.25">
      <c r="A579" t="s">
        <v>1753</v>
      </c>
      <c r="B579">
        <v>4</v>
      </c>
      <c r="C579" t="s">
        <v>1004</v>
      </c>
      <c r="D579" t="s">
        <v>520</v>
      </c>
    </row>
    <row r="580" spans="1:4" hidden="1" x14ac:dyDescent="0.25">
      <c r="A580" t="s">
        <v>1753</v>
      </c>
      <c r="B580">
        <v>6</v>
      </c>
      <c r="C580" t="s">
        <v>1005</v>
      </c>
      <c r="D580" t="s">
        <v>97</v>
      </c>
    </row>
    <row r="581" spans="1:4" hidden="1" x14ac:dyDescent="0.25">
      <c r="A581" t="s">
        <v>1753</v>
      </c>
      <c r="B581">
        <v>6</v>
      </c>
      <c r="C581" t="s">
        <v>1006</v>
      </c>
      <c r="D581" t="s">
        <v>135</v>
      </c>
    </row>
    <row r="582" spans="1:4" hidden="1" x14ac:dyDescent="0.25">
      <c r="A582" t="s">
        <v>1753</v>
      </c>
      <c r="B582">
        <v>6</v>
      </c>
      <c r="C582" t="s">
        <v>1007</v>
      </c>
      <c r="D582" t="s">
        <v>76</v>
      </c>
    </row>
    <row r="583" spans="1:4" hidden="1" x14ac:dyDescent="0.25">
      <c r="A583" t="s">
        <v>1753</v>
      </c>
      <c r="B583">
        <v>6</v>
      </c>
      <c r="C583" t="s">
        <v>1008</v>
      </c>
      <c r="D583" t="s">
        <v>118</v>
      </c>
    </row>
    <row r="584" spans="1:4" hidden="1" x14ac:dyDescent="0.25">
      <c r="A584" t="s">
        <v>1753</v>
      </c>
      <c r="B584">
        <v>6</v>
      </c>
      <c r="C584" t="s">
        <v>1009</v>
      </c>
      <c r="D584" t="s">
        <v>526</v>
      </c>
    </row>
    <row r="585" spans="1:4" hidden="1" x14ac:dyDescent="0.25">
      <c r="A585" t="s">
        <v>1753</v>
      </c>
      <c r="B585">
        <v>4</v>
      </c>
      <c r="C585" t="s">
        <v>1010</v>
      </c>
      <c r="D585" t="s">
        <v>1011</v>
      </c>
    </row>
    <row r="586" spans="1:4" hidden="1" x14ac:dyDescent="0.25">
      <c r="A586" t="s">
        <v>1753</v>
      </c>
      <c r="B586">
        <v>6</v>
      </c>
      <c r="C586" t="s">
        <v>1012</v>
      </c>
      <c r="D586" t="s">
        <v>1013</v>
      </c>
    </row>
    <row r="587" spans="1:4" hidden="1" x14ac:dyDescent="0.25">
      <c r="A587" t="s">
        <v>1753</v>
      </c>
      <c r="B587">
        <v>6</v>
      </c>
      <c r="C587" t="s">
        <v>1014</v>
      </c>
      <c r="D587" t="s">
        <v>433</v>
      </c>
    </row>
    <row r="588" spans="1:4" hidden="1" x14ac:dyDescent="0.25">
      <c r="A588" t="s">
        <v>1753</v>
      </c>
      <c r="B588">
        <v>2</v>
      </c>
      <c r="C588" t="s">
        <v>1015</v>
      </c>
      <c r="D588" t="s">
        <v>1016</v>
      </c>
    </row>
    <row r="589" spans="1:4" hidden="1" x14ac:dyDescent="0.25">
      <c r="A589" t="s">
        <v>1753</v>
      </c>
      <c r="B589">
        <v>4</v>
      </c>
      <c r="C589" t="s">
        <v>1017</v>
      </c>
      <c r="D589" t="s">
        <v>1018</v>
      </c>
    </row>
    <row r="590" spans="1:4" hidden="1" x14ac:dyDescent="0.25">
      <c r="A590" t="s">
        <v>1753</v>
      </c>
      <c r="B590">
        <v>6</v>
      </c>
      <c r="C590" t="s">
        <v>1019</v>
      </c>
      <c r="D590" t="s">
        <v>76</v>
      </c>
    </row>
    <row r="591" spans="1:4" hidden="1" x14ac:dyDescent="0.25">
      <c r="A591" t="s">
        <v>1753</v>
      </c>
      <c r="B591">
        <v>6</v>
      </c>
      <c r="C591" t="s">
        <v>1020</v>
      </c>
      <c r="D591" t="s">
        <v>118</v>
      </c>
    </row>
    <row r="592" spans="1:4" hidden="1" x14ac:dyDescent="0.25">
      <c r="A592" t="s">
        <v>1753</v>
      </c>
      <c r="B592">
        <v>1</v>
      </c>
      <c r="C592" t="s">
        <v>1021</v>
      </c>
      <c r="D592" t="s">
        <v>1022</v>
      </c>
    </row>
    <row r="593" spans="1:4" hidden="1" x14ac:dyDescent="0.25">
      <c r="A593" t="s">
        <v>1753</v>
      </c>
      <c r="B593">
        <v>2</v>
      </c>
      <c r="C593" t="s">
        <v>1023</v>
      </c>
      <c r="D593" t="s">
        <v>1024</v>
      </c>
    </row>
    <row r="594" spans="1:4" hidden="1" x14ac:dyDescent="0.25">
      <c r="B594">
        <v>4</v>
      </c>
      <c r="C594" t="s">
        <v>2022</v>
      </c>
      <c r="D594" t="s">
        <v>101</v>
      </c>
    </row>
    <row r="595" spans="1:4" hidden="1" x14ac:dyDescent="0.25">
      <c r="A595" t="s">
        <v>1753</v>
      </c>
      <c r="B595">
        <v>6</v>
      </c>
      <c r="C595" t="s">
        <v>2023</v>
      </c>
      <c r="D595" t="s">
        <v>2024</v>
      </c>
    </row>
    <row r="596" spans="1:4" hidden="1" x14ac:dyDescent="0.25">
      <c r="B596">
        <v>8</v>
      </c>
      <c r="C596" t="s">
        <v>1997</v>
      </c>
      <c r="D596" t="s">
        <v>1998</v>
      </c>
    </row>
    <row r="597" spans="1:4" hidden="1" x14ac:dyDescent="0.25">
      <c r="B597">
        <v>8</v>
      </c>
      <c r="C597" t="s">
        <v>1999</v>
      </c>
      <c r="D597" t="s">
        <v>2000</v>
      </c>
    </row>
    <row r="598" spans="1:4" hidden="1" x14ac:dyDescent="0.25">
      <c r="A598" t="s">
        <v>1753</v>
      </c>
      <c r="B598">
        <v>4</v>
      </c>
      <c r="C598" t="s">
        <v>1025</v>
      </c>
      <c r="D598" t="s">
        <v>1026</v>
      </c>
    </row>
    <row r="599" spans="1:4" hidden="1" x14ac:dyDescent="0.25">
      <c r="A599" t="s">
        <v>1753</v>
      </c>
      <c r="B599">
        <v>6</v>
      </c>
      <c r="C599" t="s">
        <v>1027</v>
      </c>
      <c r="D599" t="s">
        <v>1028</v>
      </c>
    </row>
    <row r="600" spans="1:4" hidden="1" x14ac:dyDescent="0.25">
      <c r="A600" t="s">
        <v>1753</v>
      </c>
      <c r="B600">
        <v>8</v>
      </c>
      <c r="C600" t="s">
        <v>1029</v>
      </c>
      <c r="D600" t="s">
        <v>1030</v>
      </c>
    </row>
    <row r="601" spans="1:4" hidden="1" x14ac:dyDescent="0.25">
      <c r="A601" t="s">
        <v>1753</v>
      </c>
      <c r="B601">
        <v>8</v>
      </c>
      <c r="C601" t="s">
        <v>1031</v>
      </c>
      <c r="D601" t="s">
        <v>1032</v>
      </c>
    </row>
    <row r="602" spans="1:4" hidden="1" x14ac:dyDescent="0.25">
      <c r="A602" t="s">
        <v>1753</v>
      </c>
      <c r="B602">
        <v>8</v>
      </c>
      <c r="C602" t="s">
        <v>1033</v>
      </c>
      <c r="D602" t="s">
        <v>1034</v>
      </c>
    </row>
    <row r="603" spans="1:4" hidden="1" x14ac:dyDescent="0.25">
      <c r="A603" t="s">
        <v>1753</v>
      </c>
      <c r="B603">
        <v>8</v>
      </c>
      <c r="C603" t="s">
        <v>1035</v>
      </c>
      <c r="D603" t="s">
        <v>1036</v>
      </c>
    </row>
    <row r="604" spans="1:4" hidden="1" x14ac:dyDescent="0.25">
      <c r="A604" t="s">
        <v>1753</v>
      </c>
      <c r="B604">
        <v>8</v>
      </c>
      <c r="C604" t="s">
        <v>1037</v>
      </c>
      <c r="D604" t="s">
        <v>1038</v>
      </c>
    </row>
    <row r="605" spans="1:4" hidden="1" x14ac:dyDescent="0.25">
      <c r="A605" t="s">
        <v>1753</v>
      </c>
      <c r="B605">
        <v>8</v>
      </c>
      <c r="C605" t="s">
        <v>1039</v>
      </c>
      <c r="D605" t="s">
        <v>1040</v>
      </c>
    </row>
    <row r="606" spans="1:4" hidden="1" x14ac:dyDescent="0.25">
      <c r="A606" t="s">
        <v>1753</v>
      </c>
      <c r="B606">
        <v>6</v>
      </c>
      <c r="C606" t="s">
        <v>1041</v>
      </c>
      <c r="D606" t="s">
        <v>1042</v>
      </c>
    </row>
    <row r="607" spans="1:4" hidden="1" x14ac:dyDescent="0.25">
      <c r="A607" t="s">
        <v>1753</v>
      </c>
      <c r="B607">
        <v>8</v>
      </c>
      <c r="C607" t="s">
        <v>1043</v>
      </c>
      <c r="D607" t="s">
        <v>1030</v>
      </c>
    </row>
    <row r="608" spans="1:4" hidden="1" x14ac:dyDescent="0.25">
      <c r="A608" t="s">
        <v>1753</v>
      </c>
      <c r="B608">
        <v>8</v>
      </c>
      <c r="C608" t="s">
        <v>1044</v>
      </c>
      <c r="D608" t="s">
        <v>1032</v>
      </c>
    </row>
    <row r="609" spans="1:4" hidden="1" x14ac:dyDescent="0.25">
      <c r="A609" t="s">
        <v>1753</v>
      </c>
      <c r="B609">
        <v>8</v>
      </c>
      <c r="C609" t="s">
        <v>1045</v>
      </c>
      <c r="D609" t="s">
        <v>1034</v>
      </c>
    </row>
    <row r="610" spans="1:4" hidden="1" x14ac:dyDescent="0.25">
      <c r="A610" t="s">
        <v>1753</v>
      </c>
      <c r="B610">
        <v>8</v>
      </c>
      <c r="C610" t="s">
        <v>1046</v>
      </c>
      <c r="D610" t="s">
        <v>1036</v>
      </c>
    </row>
    <row r="611" spans="1:4" hidden="1" x14ac:dyDescent="0.25">
      <c r="A611" t="s">
        <v>1753</v>
      </c>
      <c r="B611">
        <v>8</v>
      </c>
      <c r="C611" t="s">
        <v>1047</v>
      </c>
      <c r="D611" t="s">
        <v>1038</v>
      </c>
    </row>
    <row r="612" spans="1:4" hidden="1" x14ac:dyDescent="0.25">
      <c r="A612" t="s">
        <v>1753</v>
      </c>
      <c r="B612">
        <v>8</v>
      </c>
      <c r="C612" t="s">
        <v>1048</v>
      </c>
      <c r="D612" t="s">
        <v>1040</v>
      </c>
    </row>
    <row r="613" spans="1:4" hidden="1" x14ac:dyDescent="0.25">
      <c r="A613" t="s">
        <v>1753</v>
      </c>
      <c r="B613">
        <v>6</v>
      </c>
      <c r="C613" t="s">
        <v>1948</v>
      </c>
      <c r="D613" t="s">
        <v>1949</v>
      </c>
    </row>
    <row r="614" spans="1:4" hidden="1" x14ac:dyDescent="0.25">
      <c r="A614" t="s">
        <v>1753</v>
      </c>
      <c r="B614">
        <v>8</v>
      </c>
      <c r="C614" t="s">
        <v>1950</v>
      </c>
      <c r="D614" t="s">
        <v>1951</v>
      </c>
    </row>
    <row r="615" spans="1:4" hidden="1" x14ac:dyDescent="0.25">
      <c r="A615" t="s">
        <v>1753</v>
      </c>
      <c r="B615">
        <v>8</v>
      </c>
      <c r="C615" t="s">
        <v>1952</v>
      </c>
      <c r="D615" t="s">
        <v>1953</v>
      </c>
    </row>
    <row r="616" spans="1:4" hidden="1" x14ac:dyDescent="0.25">
      <c r="A616" t="s">
        <v>1753</v>
      </c>
      <c r="B616">
        <v>8</v>
      </c>
      <c r="C616" t="s">
        <v>1954</v>
      </c>
      <c r="D616" t="s">
        <v>1955</v>
      </c>
    </row>
    <row r="617" spans="1:4" hidden="1" x14ac:dyDescent="0.25">
      <c r="A617" t="s">
        <v>1753</v>
      </c>
      <c r="B617">
        <v>8</v>
      </c>
      <c r="C617" t="s">
        <v>1956</v>
      </c>
      <c r="D617" t="s">
        <v>1957</v>
      </c>
    </row>
    <row r="618" spans="1:4" hidden="1" x14ac:dyDescent="0.25">
      <c r="A618" t="s">
        <v>1753</v>
      </c>
      <c r="B618">
        <v>8</v>
      </c>
      <c r="C618" t="s">
        <v>1958</v>
      </c>
      <c r="D618" t="s">
        <v>1959</v>
      </c>
    </row>
    <row r="619" spans="1:4" hidden="1" x14ac:dyDescent="0.25">
      <c r="A619" t="s">
        <v>1753</v>
      </c>
      <c r="B619">
        <v>8</v>
      </c>
      <c r="C619" t="s">
        <v>1960</v>
      </c>
      <c r="D619" t="s">
        <v>1040</v>
      </c>
    </row>
    <row r="620" spans="1:4" hidden="1" x14ac:dyDescent="0.25">
      <c r="A620">
        <v>0</v>
      </c>
      <c r="B620">
        <v>2</v>
      </c>
      <c r="C620" t="s">
        <v>1049</v>
      </c>
      <c r="D620" t="s">
        <v>1050</v>
      </c>
    </row>
    <row r="621" spans="1:4" hidden="1" x14ac:dyDescent="0.25">
      <c r="A621" t="s">
        <v>1754</v>
      </c>
      <c r="B621">
        <v>4</v>
      </c>
      <c r="C621" t="s">
        <v>1051</v>
      </c>
      <c r="D621" t="s">
        <v>1052</v>
      </c>
    </row>
    <row r="622" spans="1:4" hidden="1" x14ac:dyDescent="0.25">
      <c r="A622" t="s">
        <v>1754</v>
      </c>
      <c r="B622">
        <v>6</v>
      </c>
      <c r="C622" t="s">
        <v>1053</v>
      </c>
      <c r="D622" t="s">
        <v>504</v>
      </c>
    </row>
    <row r="623" spans="1:4" hidden="1" x14ac:dyDescent="0.25">
      <c r="A623" t="s">
        <v>1754</v>
      </c>
      <c r="B623">
        <v>6</v>
      </c>
      <c r="C623" t="s">
        <v>1054</v>
      </c>
      <c r="D623" t="s">
        <v>1055</v>
      </c>
    </row>
    <row r="624" spans="1:4" hidden="1" x14ac:dyDescent="0.25">
      <c r="A624" t="s">
        <v>1754</v>
      </c>
      <c r="B624">
        <v>6</v>
      </c>
      <c r="C624" t="s">
        <v>1056</v>
      </c>
      <c r="D624" t="s">
        <v>1057</v>
      </c>
    </row>
    <row r="625" spans="1:4" hidden="1" x14ac:dyDescent="0.25">
      <c r="A625" t="s">
        <v>1754</v>
      </c>
      <c r="B625">
        <v>4</v>
      </c>
      <c r="C625" t="s">
        <v>1058</v>
      </c>
      <c r="D625" t="s">
        <v>1059</v>
      </c>
    </row>
    <row r="626" spans="1:4" hidden="1" x14ac:dyDescent="0.25">
      <c r="A626" t="s">
        <v>1754</v>
      </c>
      <c r="B626">
        <v>6</v>
      </c>
      <c r="C626" t="s">
        <v>1060</v>
      </c>
      <c r="D626" t="s">
        <v>1061</v>
      </c>
    </row>
    <row r="627" spans="1:4" hidden="1" x14ac:dyDescent="0.25">
      <c r="A627" t="s">
        <v>1753</v>
      </c>
      <c r="B627">
        <v>4</v>
      </c>
      <c r="C627" t="s">
        <v>1062</v>
      </c>
      <c r="D627" t="s">
        <v>649</v>
      </c>
    </row>
    <row r="628" spans="1:4" hidden="1" x14ac:dyDescent="0.25">
      <c r="A628" t="s">
        <v>1753</v>
      </c>
      <c r="B628">
        <v>4</v>
      </c>
      <c r="C628" t="s">
        <v>1063</v>
      </c>
      <c r="D628" t="s">
        <v>1064</v>
      </c>
    </row>
    <row r="629" spans="1:4" hidden="1" x14ac:dyDescent="0.25">
      <c r="A629" t="s">
        <v>1753</v>
      </c>
      <c r="B629">
        <v>6</v>
      </c>
      <c r="C629" t="s">
        <v>1065</v>
      </c>
      <c r="D629" t="s">
        <v>1066</v>
      </c>
    </row>
    <row r="630" spans="1:4" hidden="1" x14ac:dyDescent="0.25">
      <c r="A630" t="s">
        <v>1754</v>
      </c>
      <c r="B630">
        <v>4</v>
      </c>
      <c r="C630" t="s">
        <v>1067</v>
      </c>
      <c r="D630" t="s">
        <v>1068</v>
      </c>
    </row>
    <row r="631" spans="1:4" hidden="1" x14ac:dyDescent="0.25">
      <c r="A631" t="s">
        <v>1754</v>
      </c>
      <c r="B631">
        <v>6</v>
      </c>
      <c r="C631" t="s">
        <v>1069</v>
      </c>
      <c r="D631" t="s">
        <v>118</v>
      </c>
    </row>
    <row r="632" spans="1:4" hidden="1" x14ac:dyDescent="0.25">
      <c r="A632" t="s">
        <v>1754</v>
      </c>
      <c r="B632">
        <v>6</v>
      </c>
      <c r="C632" t="s">
        <v>1070</v>
      </c>
      <c r="D632" t="s">
        <v>526</v>
      </c>
    </row>
    <row r="633" spans="1:4" hidden="1" x14ac:dyDescent="0.25">
      <c r="A633" t="s">
        <v>1850</v>
      </c>
      <c r="B633">
        <v>6</v>
      </c>
      <c r="C633" t="s">
        <v>1071</v>
      </c>
      <c r="D633" t="s">
        <v>1849</v>
      </c>
    </row>
    <row r="634" spans="1:4" hidden="1" x14ac:dyDescent="0.25">
      <c r="A634" t="s">
        <v>1753</v>
      </c>
      <c r="B634">
        <v>4</v>
      </c>
      <c r="C634" t="s">
        <v>1072</v>
      </c>
      <c r="D634" t="s">
        <v>1073</v>
      </c>
    </row>
    <row r="635" spans="1:4" hidden="1" x14ac:dyDescent="0.25">
      <c r="A635" t="s">
        <v>1753</v>
      </c>
      <c r="B635">
        <v>6</v>
      </c>
      <c r="C635" t="s">
        <v>1074</v>
      </c>
      <c r="D635" t="s">
        <v>433</v>
      </c>
    </row>
    <row r="636" spans="1:4" hidden="1" x14ac:dyDescent="0.25">
      <c r="A636" t="s">
        <v>1753</v>
      </c>
      <c r="B636">
        <v>4</v>
      </c>
      <c r="C636" t="s">
        <v>1075</v>
      </c>
      <c r="D636" t="s">
        <v>1076</v>
      </c>
    </row>
    <row r="637" spans="1:4" hidden="1" x14ac:dyDescent="0.25">
      <c r="A637" t="s">
        <v>1753</v>
      </c>
      <c r="B637">
        <v>6</v>
      </c>
      <c r="C637" t="s">
        <v>1077</v>
      </c>
      <c r="D637" t="s">
        <v>516</v>
      </c>
    </row>
    <row r="638" spans="1:4" hidden="1" x14ac:dyDescent="0.25">
      <c r="A638" t="s">
        <v>1755</v>
      </c>
      <c r="B638">
        <v>4</v>
      </c>
      <c r="C638" t="s">
        <v>1078</v>
      </c>
      <c r="D638" t="s">
        <v>1079</v>
      </c>
    </row>
    <row r="639" spans="1:4" hidden="1" x14ac:dyDescent="0.25">
      <c r="A639" t="s">
        <v>1755</v>
      </c>
      <c r="B639">
        <v>6</v>
      </c>
      <c r="C639" t="s">
        <v>1080</v>
      </c>
      <c r="D639" t="s">
        <v>1081</v>
      </c>
    </row>
    <row r="640" spans="1:4" hidden="1" x14ac:dyDescent="0.25">
      <c r="A640" t="s">
        <v>1755</v>
      </c>
      <c r="B640">
        <v>6</v>
      </c>
      <c r="C640" t="s">
        <v>1082</v>
      </c>
      <c r="D640" t="s">
        <v>1083</v>
      </c>
    </row>
    <row r="641" spans="1:4" hidden="1" x14ac:dyDescent="0.25">
      <c r="A641" t="s">
        <v>1755</v>
      </c>
      <c r="B641">
        <v>6</v>
      </c>
      <c r="C641" t="s">
        <v>1084</v>
      </c>
      <c r="D641" t="s">
        <v>1085</v>
      </c>
    </row>
    <row r="642" spans="1:4" hidden="1" x14ac:dyDescent="0.25">
      <c r="A642" t="s">
        <v>1755</v>
      </c>
      <c r="B642">
        <v>6</v>
      </c>
      <c r="C642" t="s">
        <v>1086</v>
      </c>
      <c r="D642" t="s">
        <v>1087</v>
      </c>
    </row>
    <row r="643" spans="1:4" hidden="1" x14ac:dyDescent="0.25">
      <c r="A643" t="s">
        <v>1755</v>
      </c>
      <c r="B643">
        <v>6</v>
      </c>
      <c r="C643" t="s">
        <v>1088</v>
      </c>
      <c r="D643" t="s">
        <v>1089</v>
      </c>
    </row>
    <row r="644" spans="1:4" hidden="1" x14ac:dyDescent="0.25">
      <c r="A644" t="s">
        <v>1755</v>
      </c>
      <c r="B644">
        <v>6</v>
      </c>
      <c r="C644" t="s">
        <v>1090</v>
      </c>
      <c r="D644" t="s">
        <v>1091</v>
      </c>
    </row>
    <row r="645" spans="1:4" hidden="1" x14ac:dyDescent="0.25">
      <c r="A645" t="s">
        <v>1755</v>
      </c>
      <c r="B645">
        <v>6</v>
      </c>
      <c r="C645" t="s">
        <v>1092</v>
      </c>
      <c r="D645" t="s">
        <v>1093</v>
      </c>
    </row>
    <row r="646" spans="1:4" hidden="1" x14ac:dyDescent="0.25">
      <c r="A646" t="s">
        <v>1755</v>
      </c>
      <c r="B646">
        <v>4</v>
      </c>
      <c r="C646" t="s">
        <v>1094</v>
      </c>
      <c r="D646" t="s">
        <v>1095</v>
      </c>
    </row>
    <row r="647" spans="1:4" hidden="1" x14ac:dyDescent="0.25">
      <c r="A647" t="s">
        <v>1755</v>
      </c>
      <c r="B647">
        <v>6</v>
      </c>
      <c r="C647" t="s">
        <v>1096</v>
      </c>
      <c r="D647" t="s">
        <v>1097</v>
      </c>
    </row>
    <row r="648" spans="1:4" hidden="1" x14ac:dyDescent="0.25">
      <c r="A648" t="s">
        <v>1755</v>
      </c>
      <c r="B648">
        <v>6</v>
      </c>
      <c r="C648" t="s">
        <v>1098</v>
      </c>
      <c r="D648" t="s">
        <v>1099</v>
      </c>
    </row>
    <row r="649" spans="1:4" hidden="1" x14ac:dyDescent="0.25">
      <c r="A649" t="s">
        <v>1755</v>
      </c>
      <c r="B649">
        <v>4</v>
      </c>
      <c r="C649" t="s">
        <v>1100</v>
      </c>
      <c r="D649" t="s">
        <v>1101</v>
      </c>
    </row>
    <row r="650" spans="1:4" hidden="1" x14ac:dyDescent="0.25">
      <c r="A650" t="s">
        <v>1755</v>
      </c>
      <c r="B650">
        <v>4</v>
      </c>
      <c r="C650" t="s">
        <v>1102</v>
      </c>
      <c r="D650" t="s">
        <v>1103</v>
      </c>
    </row>
    <row r="651" spans="1:4" hidden="1" x14ac:dyDescent="0.25">
      <c r="A651" t="s">
        <v>1755</v>
      </c>
      <c r="B651">
        <v>6</v>
      </c>
      <c r="C651" t="s">
        <v>1104</v>
      </c>
      <c r="D651" t="s">
        <v>1105</v>
      </c>
    </row>
    <row r="652" spans="1:4" hidden="1" x14ac:dyDescent="0.25">
      <c r="A652" t="s">
        <v>1755</v>
      </c>
      <c r="B652">
        <v>6</v>
      </c>
      <c r="C652" t="s">
        <v>1106</v>
      </c>
      <c r="D652" t="s">
        <v>1107</v>
      </c>
    </row>
    <row r="653" spans="1:4" hidden="1" x14ac:dyDescent="0.25">
      <c r="A653">
        <v>0</v>
      </c>
      <c r="B653">
        <v>1</v>
      </c>
      <c r="C653" t="s">
        <v>1108</v>
      </c>
      <c r="D653" t="s">
        <v>1109</v>
      </c>
    </row>
    <row r="654" spans="1:4" hidden="1" x14ac:dyDescent="0.25">
      <c r="A654" t="s">
        <v>1756</v>
      </c>
      <c r="B654">
        <v>2</v>
      </c>
      <c r="C654" t="s">
        <v>1110</v>
      </c>
      <c r="D654" t="s">
        <v>1111</v>
      </c>
    </row>
    <row r="655" spans="1:4" hidden="1" x14ac:dyDescent="0.25">
      <c r="A655" t="s">
        <v>1756</v>
      </c>
      <c r="B655">
        <v>4</v>
      </c>
      <c r="C655" t="s">
        <v>1112</v>
      </c>
      <c r="D655" t="s">
        <v>1032</v>
      </c>
    </row>
    <row r="656" spans="1:4" hidden="1" x14ac:dyDescent="0.25">
      <c r="A656" t="s">
        <v>1756</v>
      </c>
      <c r="B656">
        <v>6</v>
      </c>
      <c r="C656" t="s">
        <v>1113</v>
      </c>
      <c r="D656" t="s">
        <v>1114</v>
      </c>
    </row>
    <row r="657" spans="1:4" hidden="1" x14ac:dyDescent="0.25">
      <c r="A657" t="s">
        <v>1756</v>
      </c>
      <c r="B657">
        <v>6</v>
      </c>
      <c r="C657" t="s">
        <v>1115</v>
      </c>
      <c r="D657" t="s">
        <v>1116</v>
      </c>
    </row>
    <row r="658" spans="1:4" hidden="1" x14ac:dyDescent="0.25">
      <c r="A658" t="s">
        <v>1756</v>
      </c>
      <c r="B658">
        <v>6</v>
      </c>
      <c r="C658" t="s">
        <v>1117</v>
      </c>
      <c r="D658" t="s">
        <v>1118</v>
      </c>
    </row>
    <row r="659" spans="1:4" hidden="1" x14ac:dyDescent="0.25">
      <c r="A659" t="s">
        <v>1756</v>
      </c>
      <c r="B659">
        <v>6</v>
      </c>
      <c r="C659" t="s">
        <v>1119</v>
      </c>
      <c r="D659" t="s">
        <v>1120</v>
      </c>
    </row>
    <row r="660" spans="1:4" hidden="1" x14ac:dyDescent="0.25">
      <c r="A660" t="s">
        <v>1756</v>
      </c>
      <c r="B660">
        <v>6</v>
      </c>
      <c r="C660" t="s">
        <v>1121</v>
      </c>
      <c r="D660" t="s">
        <v>1122</v>
      </c>
    </row>
    <row r="661" spans="1:4" hidden="1" x14ac:dyDescent="0.25">
      <c r="A661" t="s">
        <v>1756</v>
      </c>
      <c r="B661">
        <v>6</v>
      </c>
      <c r="C661" t="s">
        <v>1123</v>
      </c>
      <c r="D661" t="s">
        <v>1124</v>
      </c>
    </row>
    <row r="662" spans="1:4" hidden="1" x14ac:dyDescent="0.25">
      <c r="A662" t="s">
        <v>1756</v>
      </c>
      <c r="B662">
        <v>6</v>
      </c>
      <c r="C662" t="s">
        <v>1125</v>
      </c>
      <c r="D662" t="s">
        <v>859</v>
      </c>
    </row>
    <row r="663" spans="1:4" hidden="1" x14ac:dyDescent="0.25">
      <c r="A663" t="s">
        <v>1756</v>
      </c>
      <c r="B663">
        <v>6</v>
      </c>
      <c r="C663" t="s">
        <v>1126</v>
      </c>
      <c r="D663" t="s">
        <v>823</v>
      </c>
    </row>
    <row r="664" spans="1:4" hidden="1" x14ac:dyDescent="0.25">
      <c r="A664" t="s">
        <v>1756</v>
      </c>
      <c r="B664">
        <v>6</v>
      </c>
      <c r="C664" t="s">
        <v>1127</v>
      </c>
      <c r="D664" t="s">
        <v>826</v>
      </c>
    </row>
    <row r="665" spans="1:4" hidden="1" x14ac:dyDescent="0.25">
      <c r="A665" t="s">
        <v>1756</v>
      </c>
      <c r="B665">
        <v>6</v>
      </c>
      <c r="C665" t="s">
        <v>1128</v>
      </c>
      <c r="D665" t="s">
        <v>862</v>
      </c>
    </row>
    <row r="666" spans="1:4" hidden="1" x14ac:dyDescent="0.25">
      <c r="A666" t="s">
        <v>1756</v>
      </c>
      <c r="B666">
        <v>6</v>
      </c>
      <c r="C666" t="s">
        <v>1129</v>
      </c>
      <c r="D666" t="s">
        <v>1130</v>
      </c>
    </row>
    <row r="667" spans="1:4" hidden="1" x14ac:dyDescent="0.25">
      <c r="A667" t="s">
        <v>1756</v>
      </c>
      <c r="B667">
        <v>8</v>
      </c>
      <c r="C667" t="s">
        <v>1131</v>
      </c>
      <c r="D667" t="s">
        <v>835</v>
      </c>
    </row>
    <row r="668" spans="1:4" hidden="1" x14ac:dyDescent="0.25">
      <c r="A668" t="s">
        <v>1756</v>
      </c>
      <c r="B668">
        <v>8</v>
      </c>
      <c r="C668" t="s">
        <v>1132</v>
      </c>
      <c r="D668" t="s">
        <v>837</v>
      </c>
    </row>
    <row r="669" spans="1:4" hidden="1" x14ac:dyDescent="0.25">
      <c r="A669" t="s">
        <v>1756</v>
      </c>
      <c r="B669">
        <v>8</v>
      </c>
      <c r="C669" t="s">
        <v>1133</v>
      </c>
      <c r="D669" t="s">
        <v>839</v>
      </c>
    </row>
    <row r="670" spans="1:4" hidden="1" x14ac:dyDescent="0.25">
      <c r="A670" t="s">
        <v>1756</v>
      </c>
      <c r="B670">
        <v>6</v>
      </c>
      <c r="C670" t="s">
        <v>1134</v>
      </c>
      <c r="D670" t="s">
        <v>1135</v>
      </c>
    </row>
    <row r="671" spans="1:4" hidden="1" x14ac:dyDescent="0.25">
      <c r="A671" t="s">
        <v>1756</v>
      </c>
      <c r="B671">
        <v>6</v>
      </c>
      <c r="C671" t="s">
        <v>1136</v>
      </c>
      <c r="D671" t="s">
        <v>1137</v>
      </c>
    </row>
    <row r="672" spans="1:4" hidden="1" x14ac:dyDescent="0.25">
      <c r="A672" t="s">
        <v>1756</v>
      </c>
      <c r="B672">
        <v>6</v>
      </c>
      <c r="C672" t="s">
        <v>1138</v>
      </c>
      <c r="D672" t="s">
        <v>1139</v>
      </c>
    </row>
    <row r="673" spans="1:4" hidden="1" x14ac:dyDescent="0.25">
      <c r="A673" t="s">
        <v>1756</v>
      </c>
      <c r="B673">
        <v>6</v>
      </c>
      <c r="C673" t="s">
        <v>1140</v>
      </c>
      <c r="D673" t="s">
        <v>1083</v>
      </c>
    </row>
    <row r="674" spans="1:4" hidden="1" x14ac:dyDescent="0.25">
      <c r="A674" t="s">
        <v>1756</v>
      </c>
      <c r="B674">
        <v>6</v>
      </c>
      <c r="C674" t="s">
        <v>1141</v>
      </c>
      <c r="D674" t="s">
        <v>1142</v>
      </c>
    </row>
    <row r="675" spans="1:4" hidden="1" x14ac:dyDescent="0.25">
      <c r="A675" t="s">
        <v>1756</v>
      </c>
      <c r="B675">
        <v>6</v>
      </c>
      <c r="C675" t="s">
        <v>1143</v>
      </c>
      <c r="D675" t="s">
        <v>1144</v>
      </c>
    </row>
    <row r="676" spans="1:4" hidden="1" x14ac:dyDescent="0.25">
      <c r="A676" t="s">
        <v>1756</v>
      </c>
      <c r="B676">
        <v>6</v>
      </c>
      <c r="C676" t="s">
        <v>1145</v>
      </c>
      <c r="D676" t="s">
        <v>1146</v>
      </c>
    </row>
    <row r="677" spans="1:4" hidden="1" x14ac:dyDescent="0.25">
      <c r="A677" t="s">
        <v>1756</v>
      </c>
      <c r="B677">
        <v>6</v>
      </c>
      <c r="C677" t="s">
        <v>1147</v>
      </c>
      <c r="D677" t="s">
        <v>1148</v>
      </c>
    </row>
    <row r="678" spans="1:4" hidden="1" x14ac:dyDescent="0.25">
      <c r="A678" t="s">
        <v>1756</v>
      </c>
      <c r="B678">
        <v>6</v>
      </c>
      <c r="C678" t="s">
        <v>1149</v>
      </c>
      <c r="D678" t="s">
        <v>1150</v>
      </c>
    </row>
    <row r="679" spans="1:4" hidden="1" x14ac:dyDescent="0.25">
      <c r="A679" t="s">
        <v>1756</v>
      </c>
      <c r="B679">
        <v>6</v>
      </c>
      <c r="C679" t="s">
        <v>1151</v>
      </c>
      <c r="D679" t="s">
        <v>1152</v>
      </c>
    </row>
    <row r="680" spans="1:4" hidden="1" x14ac:dyDescent="0.25">
      <c r="A680" t="s">
        <v>1756</v>
      </c>
      <c r="B680">
        <v>6</v>
      </c>
      <c r="C680" t="s">
        <v>1153</v>
      </c>
      <c r="D680" t="s">
        <v>1154</v>
      </c>
    </row>
    <row r="681" spans="1:4" hidden="1" x14ac:dyDescent="0.25">
      <c r="A681" t="s">
        <v>1756</v>
      </c>
      <c r="B681">
        <v>6</v>
      </c>
      <c r="C681" t="s">
        <v>1155</v>
      </c>
      <c r="D681" t="s">
        <v>1156</v>
      </c>
    </row>
    <row r="682" spans="1:4" hidden="1" x14ac:dyDescent="0.25">
      <c r="A682" t="s">
        <v>1756</v>
      </c>
      <c r="B682">
        <v>6</v>
      </c>
      <c r="C682" t="s">
        <v>1157</v>
      </c>
      <c r="D682" t="s">
        <v>1158</v>
      </c>
    </row>
    <row r="683" spans="1:4" hidden="1" x14ac:dyDescent="0.25">
      <c r="A683" t="s">
        <v>1756</v>
      </c>
      <c r="B683">
        <v>6</v>
      </c>
      <c r="C683" t="s">
        <v>1159</v>
      </c>
      <c r="D683" t="s">
        <v>1160</v>
      </c>
    </row>
    <row r="684" spans="1:4" hidden="1" x14ac:dyDescent="0.25">
      <c r="A684" t="s">
        <v>1756</v>
      </c>
      <c r="B684">
        <v>6</v>
      </c>
      <c r="C684" t="s">
        <v>1161</v>
      </c>
      <c r="D684" t="s">
        <v>1162</v>
      </c>
    </row>
    <row r="685" spans="1:4" hidden="1" x14ac:dyDescent="0.25">
      <c r="A685" t="s">
        <v>1756</v>
      </c>
      <c r="B685">
        <v>6</v>
      </c>
      <c r="C685" t="s">
        <v>1163</v>
      </c>
      <c r="D685" t="s">
        <v>222</v>
      </c>
    </row>
    <row r="686" spans="1:4" hidden="1" x14ac:dyDescent="0.25">
      <c r="A686" t="s">
        <v>1756</v>
      </c>
      <c r="B686">
        <v>8</v>
      </c>
      <c r="C686" t="s">
        <v>1164</v>
      </c>
      <c r="D686" t="s">
        <v>1165</v>
      </c>
    </row>
    <row r="687" spans="1:4" hidden="1" x14ac:dyDescent="0.25">
      <c r="A687" t="s">
        <v>1756</v>
      </c>
      <c r="B687">
        <v>8</v>
      </c>
      <c r="C687" t="s">
        <v>1166</v>
      </c>
      <c r="D687" t="s">
        <v>1167</v>
      </c>
    </row>
    <row r="688" spans="1:4" hidden="1" x14ac:dyDescent="0.25">
      <c r="A688" t="s">
        <v>1756</v>
      </c>
      <c r="B688">
        <v>8</v>
      </c>
      <c r="C688" t="s">
        <v>1168</v>
      </c>
      <c r="D688" t="s">
        <v>1169</v>
      </c>
    </row>
    <row r="689" spans="1:4" hidden="1" x14ac:dyDescent="0.25">
      <c r="A689" t="s">
        <v>1756</v>
      </c>
      <c r="B689">
        <v>8</v>
      </c>
      <c r="C689" t="s">
        <v>1170</v>
      </c>
      <c r="D689" t="s">
        <v>222</v>
      </c>
    </row>
    <row r="690" spans="1:4" hidden="1" x14ac:dyDescent="0.25">
      <c r="A690" t="s">
        <v>1756</v>
      </c>
      <c r="B690">
        <v>4</v>
      </c>
      <c r="C690" t="s">
        <v>1171</v>
      </c>
      <c r="D690" t="s">
        <v>880</v>
      </c>
    </row>
    <row r="691" spans="1:4" hidden="1" x14ac:dyDescent="0.25">
      <c r="A691" t="s">
        <v>1756</v>
      </c>
      <c r="B691">
        <v>6</v>
      </c>
      <c r="C691" t="s">
        <v>1172</v>
      </c>
      <c r="D691" t="s">
        <v>1173</v>
      </c>
    </row>
    <row r="692" spans="1:4" hidden="1" x14ac:dyDescent="0.25">
      <c r="A692" t="s">
        <v>1756</v>
      </c>
      <c r="B692">
        <v>6</v>
      </c>
      <c r="C692" t="s">
        <v>1174</v>
      </c>
      <c r="D692" t="s">
        <v>1175</v>
      </c>
    </row>
    <row r="693" spans="1:4" hidden="1" x14ac:dyDescent="0.25">
      <c r="A693" t="s">
        <v>1756</v>
      </c>
      <c r="B693">
        <v>6</v>
      </c>
      <c r="C693" t="s">
        <v>1176</v>
      </c>
      <c r="D693" t="s">
        <v>1177</v>
      </c>
    </row>
    <row r="694" spans="1:4" hidden="1" x14ac:dyDescent="0.25">
      <c r="A694" t="s">
        <v>1756</v>
      </c>
      <c r="B694">
        <v>6</v>
      </c>
      <c r="C694" t="s">
        <v>1178</v>
      </c>
      <c r="D694" t="s">
        <v>1179</v>
      </c>
    </row>
    <row r="695" spans="1:4" hidden="1" x14ac:dyDescent="0.25">
      <c r="A695" t="s">
        <v>1756</v>
      </c>
      <c r="B695">
        <v>6</v>
      </c>
      <c r="C695" t="s">
        <v>1180</v>
      </c>
      <c r="D695" t="s">
        <v>1181</v>
      </c>
    </row>
    <row r="696" spans="1:4" hidden="1" x14ac:dyDescent="0.25">
      <c r="A696" t="s">
        <v>1756</v>
      </c>
      <c r="B696">
        <v>6</v>
      </c>
      <c r="C696" t="s">
        <v>1182</v>
      </c>
      <c r="D696" t="s">
        <v>1183</v>
      </c>
    </row>
    <row r="697" spans="1:4" hidden="1" x14ac:dyDescent="0.25">
      <c r="A697" t="s">
        <v>1756</v>
      </c>
      <c r="B697">
        <v>6</v>
      </c>
      <c r="C697" t="s">
        <v>1184</v>
      </c>
      <c r="D697" t="s">
        <v>1185</v>
      </c>
    </row>
    <row r="698" spans="1:4" hidden="1" x14ac:dyDescent="0.25">
      <c r="A698" t="s">
        <v>1756</v>
      </c>
      <c r="B698">
        <v>6</v>
      </c>
      <c r="C698" t="s">
        <v>1186</v>
      </c>
      <c r="D698" t="s">
        <v>1187</v>
      </c>
    </row>
    <row r="699" spans="1:4" hidden="1" x14ac:dyDescent="0.25">
      <c r="A699" t="s">
        <v>1756</v>
      </c>
      <c r="B699">
        <v>6</v>
      </c>
      <c r="C699" t="s">
        <v>1188</v>
      </c>
      <c r="D699" t="s">
        <v>1189</v>
      </c>
    </row>
    <row r="700" spans="1:4" hidden="1" x14ac:dyDescent="0.25">
      <c r="A700" t="s">
        <v>1756</v>
      </c>
      <c r="B700">
        <v>4</v>
      </c>
      <c r="C700" t="s">
        <v>1190</v>
      </c>
      <c r="D700" t="s">
        <v>1191</v>
      </c>
    </row>
    <row r="701" spans="1:4" hidden="1" x14ac:dyDescent="0.25">
      <c r="A701" t="s">
        <v>1756</v>
      </c>
      <c r="B701">
        <v>6</v>
      </c>
      <c r="C701" t="s">
        <v>1192</v>
      </c>
      <c r="D701" t="s">
        <v>1193</v>
      </c>
    </row>
    <row r="702" spans="1:4" hidden="1" x14ac:dyDescent="0.25">
      <c r="A702" t="s">
        <v>1757</v>
      </c>
      <c r="B702">
        <v>6</v>
      </c>
      <c r="C702" t="s">
        <v>1727</v>
      </c>
      <c r="D702" t="s">
        <v>1194</v>
      </c>
    </row>
    <row r="703" spans="1:4" hidden="1" x14ac:dyDescent="0.25">
      <c r="A703" t="s">
        <v>1756</v>
      </c>
      <c r="B703">
        <v>6</v>
      </c>
      <c r="C703" t="s">
        <v>1195</v>
      </c>
      <c r="D703" t="s">
        <v>1196</v>
      </c>
    </row>
    <row r="704" spans="1:4" hidden="1" x14ac:dyDescent="0.25">
      <c r="A704" t="s">
        <v>1756</v>
      </c>
      <c r="B704">
        <v>6</v>
      </c>
      <c r="C704" t="s">
        <v>1197</v>
      </c>
      <c r="D704" t="s">
        <v>1198</v>
      </c>
    </row>
    <row r="705" spans="1:4" hidden="1" x14ac:dyDescent="0.25">
      <c r="A705" t="s">
        <v>1756</v>
      </c>
      <c r="B705">
        <v>6</v>
      </c>
      <c r="C705" t="s">
        <v>1199</v>
      </c>
      <c r="D705" t="s">
        <v>1200</v>
      </c>
    </row>
    <row r="706" spans="1:4" hidden="1" x14ac:dyDescent="0.25">
      <c r="A706" t="s">
        <v>1756</v>
      </c>
      <c r="B706">
        <v>6</v>
      </c>
      <c r="C706" t="s">
        <v>1201</v>
      </c>
      <c r="D706" t="s">
        <v>768</v>
      </c>
    </row>
    <row r="707" spans="1:4" hidden="1" x14ac:dyDescent="0.25">
      <c r="A707" t="s">
        <v>1756</v>
      </c>
      <c r="B707">
        <v>6</v>
      </c>
      <c r="C707" t="s">
        <v>1202</v>
      </c>
      <c r="D707" t="s">
        <v>222</v>
      </c>
    </row>
    <row r="708" spans="1:4" hidden="1" x14ac:dyDescent="0.25">
      <c r="A708" t="s">
        <v>1756</v>
      </c>
      <c r="B708">
        <v>4</v>
      </c>
      <c r="C708" t="s">
        <v>1203</v>
      </c>
      <c r="D708" t="s">
        <v>649</v>
      </c>
    </row>
    <row r="709" spans="1:4" hidden="1" x14ac:dyDescent="0.25">
      <c r="A709" t="s">
        <v>1756</v>
      </c>
      <c r="B709">
        <v>6</v>
      </c>
      <c r="C709" t="s">
        <v>1204</v>
      </c>
      <c r="D709" t="s">
        <v>433</v>
      </c>
    </row>
    <row r="710" spans="1:4" hidden="1" x14ac:dyDescent="0.25">
      <c r="A710" t="s">
        <v>1756</v>
      </c>
      <c r="B710">
        <v>6</v>
      </c>
      <c r="C710" t="s">
        <v>1205</v>
      </c>
      <c r="D710" t="s">
        <v>1206</v>
      </c>
    </row>
    <row r="711" spans="1:4" hidden="1" x14ac:dyDescent="0.25">
      <c r="A711" t="s">
        <v>1756</v>
      </c>
      <c r="B711">
        <v>6</v>
      </c>
      <c r="C711" t="s">
        <v>1207</v>
      </c>
      <c r="D711" t="s">
        <v>451</v>
      </c>
    </row>
    <row r="712" spans="1:4" hidden="1" x14ac:dyDescent="0.25">
      <c r="A712" t="s">
        <v>1756</v>
      </c>
      <c r="B712">
        <v>6</v>
      </c>
      <c r="C712" t="s">
        <v>1208</v>
      </c>
      <c r="D712" t="s">
        <v>1209</v>
      </c>
    </row>
    <row r="713" spans="1:4" hidden="1" x14ac:dyDescent="0.25">
      <c r="A713" t="s">
        <v>1756</v>
      </c>
      <c r="B713">
        <v>6</v>
      </c>
      <c r="C713" t="s">
        <v>1210</v>
      </c>
      <c r="D713" t="s">
        <v>222</v>
      </c>
    </row>
    <row r="714" spans="1:4" hidden="1" x14ac:dyDescent="0.25">
      <c r="A714" t="s">
        <v>1756</v>
      </c>
      <c r="B714">
        <v>4</v>
      </c>
      <c r="C714" t="s">
        <v>1211</v>
      </c>
      <c r="D714" t="s">
        <v>1212</v>
      </c>
    </row>
    <row r="715" spans="1:4" hidden="1" x14ac:dyDescent="0.25">
      <c r="A715" t="s">
        <v>1756</v>
      </c>
      <c r="B715">
        <v>6</v>
      </c>
      <c r="C715" t="s">
        <v>1213</v>
      </c>
      <c r="D715" t="s">
        <v>1214</v>
      </c>
    </row>
    <row r="716" spans="1:4" hidden="1" x14ac:dyDescent="0.25">
      <c r="A716" t="s">
        <v>1756</v>
      </c>
      <c r="B716">
        <v>6</v>
      </c>
      <c r="C716" t="s">
        <v>1215</v>
      </c>
      <c r="D716" t="s">
        <v>1216</v>
      </c>
    </row>
    <row r="717" spans="1:4" hidden="1" x14ac:dyDescent="0.25">
      <c r="A717" t="s">
        <v>1756</v>
      </c>
      <c r="B717">
        <v>6</v>
      </c>
      <c r="C717" t="s">
        <v>1217</v>
      </c>
      <c r="D717" t="s">
        <v>1218</v>
      </c>
    </row>
    <row r="718" spans="1:4" hidden="1" x14ac:dyDescent="0.25">
      <c r="A718" t="s">
        <v>1756</v>
      </c>
      <c r="B718">
        <v>4</v>
      </c>
      <c r="C718" t="s">
        <v>1219</v>
      </c>
      <c r="D718" t="s">
        <v>1083</v>
      </c>
    </row>
    <row r="719" spans="1:4" hidden="1" x14ac:dyDescent="0.25">
      <c r="A719" t="s">
        <v>1756</v>
      </c>
      <c r="B719">
        <v>6</v>
      </c>
      <c r="C719" t="s">
        <v>1220</v>
      </c>
      <c r="D719" t="s">
        <v>1221</v>
      </c>
    </row>
    <row r="720" spans="1:4" hidden="1" x14ac:dyDescent="0.25">
      <c r="A720" t="s">
        <v>1756</v>
      </c>
      <c r="B720">
        <v>6</v>
      </c>
      <c r="C720" t="s">
        <v>1222</v>
      </c>
      <c r="D720" t="s">
        <v>1223</v>
      </c>
    </row>
    <row r="721" spans="1:4" hidden="1" x14ac:dyDescent="0.25">
      <c r="A721" t="s">
        <v>1756</v>
      </c>
      <c r="B721">
        <v>6</v>
      </c>
      <c r="C721" t="s">
        <v>1224</v>
      </c>
      <c r="D721" t="s">
        <v>1225</v>
      </c>
    </row>
    <row r="722" spans="1:4" hidden="1" x14ac:dyDescent="0.25">
      <c r="A722" t="s">
        <v>1756</v>
      </c>
      <c r="B722">
        <v>6</v>
      </c>
      <c r="C722" t="s">
        <v>1226</v>
      </c>
      <c r="D722" t="s">
        <v>1227</v>
      </c>
    </row>
    <row r="723" spans="1:4" hidden="1" x14ac:dyDescent="0.25">
      <c r="A723" t="s">
        <v>1756</v>
      </c>
      <c r="B723">
        <v>6</v>
      </c>
      <c r="C723" t="s">
        <v>1228</v>
      </c>
      <c r="D723" t="s">
        <v>1229</v>
      </c>
    </row>
    <row r="724" spans="1:4" hidden="1" x14ac:dyDescent="0.25">
      <c r="A724" t="s">
        <v>1756</v>
      </c>
      <c r="B724">
        <v>6</v>
      </c>
      <c r="C724" t="s">
        <v>1230</v>
      </c>
      <c r="D724" t="s">
        <v>1231</v>
      </c>
    </row>
    <row r="725" spans="1:4" hidden="1" x14ac:dyDescent="0.25">
      <c r="A725" t="s">
        <v>1756</v>
      </c>
      <c r="B725">
        <v>6</v>
      </c>
      <c r="C725" t="s">
        <v>1232</v>
      </c>
      <c r="D725" t="s">
        <v>1233</v>
      </c>
    </row>
    <row r="726" spans="1:4" hidden="1" x14ac:dyDescent="0.25">
      <c r="A726" t="s">
        <v>1756</v>
      </c>
      <c r="B726">
        <v>6</v>
      </c>
      <c r="C726" t="s">
        <v>1234</v>
      </c>
      <c r="D726" t="s">
        <v>1235</v>
      </c>
    </row>
    <row r="727" spans="1:4" hidden="1" x14ac:dyDescent="0.25">
      <c r="A727" t="s">
        <v>1756</v>
      </c>
      <c r="B727">
        <v>6</v>
      </c>
      <c r="C727" t="s">
        <v>1236</v>
      </c>
      <c r="D727" t="s">
        <v>1237</v>
      </c>
    </row>
    <row r="728" spans="1:4" hidden="1" x14ac:dyDescent="0.25">
      <c r="A728" t="s">
        <v>1756</v>
      </c>
      <c r="B728">
        <v>6</v>
      </c>
      <c r="C728" t="s">
        <v>1238</v>
      </c>
      <c r="D728" t="s">
        <v>222</v>
      </c>
    </row>
    <row r="729" spans="1:4" hidden="1" x14ac:dyDescent="0.25">
      <c r="A729" t="s">
        <v>1756</v>
      </c>
      <c r="B729">
        <v>4</v>
      </c>
      <c r="C729" t="s">
        <v>1239</v>
      </c>
      <c r="D729" t="s">
        <v>244</v>
      </c>
    </row>
    <row r="730" spans="1:4" hidden="1" x14ac:dyDescent="0.25">
      <c r="A730" t="s">
        <v>1756</v>
      </c>
      <c r="B730">
        <v>6</v>
      </c>
      <c r="C730" t="s">
        <v>1240</v>
      </c>
      <c r="D730" t="s">
        <v>1241</v>
      </c>
    </row>
    <row r="731" spans="1:4" hidden="1" x14ac:dyDescent="0.25">
      <c r="A731" t="s">
        <v>1756</v>
      </c>
      <c r="B731">
        <v>6</v>
      </c>
      <c r="C731" t="s">
        <v>1242</v>
      </c>
      <c r="D731" t="s">
        <v>1243</v>
      </c>
    </row>
    <row r="732" spans="1:4" hidden="1" x14ac:dyDescent="0.25">
      <c r="A732" t="s">
        <v>1756</v>
      </c>
      <c r="B732">
        <v>6</v>
      </c>
      <c r="C732" t="s">
        <v>1244</v>
      </c>
      <c r="D732" t="s">
        <v>1245</v>
      </c>
    </row>
    <row r="733" spans="1:4" hidden="1" x14ac:dyDescent="0.25">
      <c r="A733" t="s">
        <v>1756</v>
      </c>
      <c r="B733">
        <v>6</v>
      </c>
      <c r="C733" t="s">
        <v>1246</v>
      </c>
      <c r="D733" t="s">
        <v>1247</v>
      </c>
    </row>
    <row r="734" spans="1:4" hidden="1" x14ac:dyDescent="0.25">
      <c r="A734" t="s">
        <v>1756</v>
      </c>
      <c r="B734">
        <v>6</v>
      </c>
      <c r="C734" t="s">
        <v>1248</v>
      </c>
      <c r="D734" t="s">
        <v>1249</v>
      </c>
    </row>
    <row r="735" spans="1:4" hidden="1" x14ac:dyDescent="0.25">
      <c r="A735" t="s">
        <v>1756</v>
      </c>
      <c r="B735">
        <v>6</v>
      </c>
      <c r="C735" t="s">
        <v>1250</v>
      </c>
      <c r="D735" t="s">
        <v>1251</v>
      </c>
    </row>
    <row r="736" spans="1:4" hidden="1" x14ac:dyDescent="0.25">
      <c r="A736" t="s">
        <v>1756</v>
      </c>
      <c r="B736">
        <v>6</v>
      </c>
      <c r="C736" t="s">
        <v>1252</v>
      </c>
      <c r="D736" t="s">
        <v>1253</v>
      </c>
    </row>
    <row r="737" spans="1:4" hidden="1" x14ac:dyDescent="0.25">
      <c r="A737" t="s">
        <v>1756</v>
      </c>
      <c r="B737">
        <v>6</v>
      </c>
      <c r="C737" t="s">
        <v>1254</v>
      </c>
      <c r="D737" t="s">
        <v>1255</v>
      </c>
    </row>
    <row r="738" spans="1:4" hidden="1" x14ac:dyDescent="0.25">
      <c r="A738" t="s">
        <v>1756</v>
      </c>
      <c r="B738">
        <v>6</v>
      </c>
      <c r="C738" t="s">
        <v>1256</v>
      </c>
      <c r="D738" t="s">
        <v>1257</v>
      </c>
    </row>
    <row r="739" spans="1:4" hidden="1" x14ac:dyDescent="0.25">
      <c r="A739" t="s">
        <v>1756</v>
      </c>
      <c r="B739">
        <v>6</v>
      </c>
      <c r="C739" t="s">
        <v>1258</v>
      </c>
      <c r="D739" t="s">
        <v>1259</v>
      </c>
    </row>
    <row r="740" spans="1:4" hidden="1" x14ac:dyDescent="0.25">
      <c r="A740" t="s">
        <v>1756</v>
      </c>
      <c r="B740">
        <v>6</v>
      </c>
      <c r="C740" t="s">
        <v>1260</v>
      </c>
      <c r="D740" t="s">
        <v>222</v>
      </c>
    </row>
    <row r="741" spans="1:4" hidden="1" x14ac:dyDescent="0.25">
      <c r="A741" t="s">
        <v>1756</v>
      </c>
      <c r="B741">
        <v>4</v>
      </c>
      <c r="C741" t="s">
        <v>1261</v>
      </c>
      <c r="D741" t="s">
        <v>1262</v>
      </c>
    </row>
    <row r="742" spans="1:4" hidden="1" x14ac:dyDescent="0.25">
      <c r="A742" t="s">
        <v>1756</v>
      </c>
      <c r="B742">
        <v>6</v>
      </c>
      <c r="C742" t="s">
        <v>1263</v>
      </c>
      <c r="D742" t="s">
        <v>1264</v>
      </c>
    </row>
    <row r="743" spans="1:4" hidden="1" x14ac:dyDescent="0.25">
      <c r="A743" t="s">
        <v>1756</v>
      </c>
      <c r="B743">
        <v>6</v>
      </c>
      <c r="C743" t="s">
        <v>1265</v>
      </c>
      <c r="D743" t="s">
        <v>1266</v>
      </c>
    </row>
    <row r="744" spans="1:4" hidden="1" x14ac:dyDescent="0.25">
      <c r="A744" t="s">
        <v>1756</v>
      </c>
      <c r="B744">
        <v>6</v>
      </c>
      <c r="C744" t="s">
        <v>1267</v>
      </c>
      <c r="D744" t="s">
        <v>1268</v>
      </c>
    </row>
    <row r="745" spans="1:4" hidden="1" x14ac:dyDescent="0.25">
      <c r="A745" t="s">
        <v>1756</v>
      </c>
      <c r="B745">
        <v>6</v>
      </c>
      <c r="C745" t="s">
        <v>1269</v>
      </c>
      <c r="D745" t="s">
        <v>1270</v>
      </c>
    </row>
    <row r="746" spans="1:4" hidden="1" x14ac:dyDescent="0.25">
      <c r="A746" t="s">
        <v>1756</v>
      </c>
      <c r="B746">
        <v>6</v>
      </c>
      <c r="C746" t="s">
        <v>1271</v>
      </c>
      <c r="D746" t="s">
        <v>222</v>
      </c>
    </row>
    <row r="747" spans="1:4" hidden="1" x14ac:dyDescent="0.25">
      <c r="A747" t="s">
        <v>1756</v>
      </c>
      <c r="B747">
        <v>4</v>
      </c>
      <c r="C747" t="s">
        <v>1272</v>
      </c>
      <c r="D747" t="s">
        <v>1273</v>
      </c>
    </row>
    <row r="748" spans="1:4" hidden="1" x14ac:dyDescent="0.25">
      <c r="A748" t="s">
        <v>1756</v>
      </c>
      <c r="B748">
        <v>6</v>
      </c>
      <c r="C748" t="s">
        <v>1274</v>
      </c>
      <c r="D748" t="s">
        <v>433</v>
      </c>
    </row>
    <row r="749" spans="1:4" hidden="1" x14ac:dyDescent="0.25">
      <c r="A749" t="s">
        <v>1756</v>
      </c>
      <c r="B749">
        <v>6</v>
      </c>
      <c r="C749" t="s">
        <v>1275</v>
      </c>
      <c r="D749" t="s">
        <v>1276</v>
      </c>
    </row>
    <row r="750" spans="1:4" hidden="1" x14ac:dyDescent="0.25">
      <c r="A750" t="s">
        <v>1756</v>
      </c>
      <c r="B750">
        <v>6</v>
      </c>
      <c r="C750" t="s">
        <v>1277</v>
      </c>
      <c r="D750" t="s">
        <v>1278</v>
      </c>
    </row>
    <row r="751" spans="1:4" hidden="1" x14ac:dyDescent="0.25">
      <c r="A751" t="s">
        <v>1756</v>
      </c>
      <c r="B751">
        <v>4</v>
      </c>
      <c r="C751" t="s">
        <v>1279</v>
      </c>
      <c r="D751" t="s">
        <v>1280</v>
      </c>
    </row>
    <row r="752" spans="1:4" hidden="1" x14ac:dyDescent="0.25">
      <c r="A752" t="s">
        <v>1756</v>
      </c>
      <c r="B752">
        <v>6</v>
      </c>
      <c r="C752" t="s">
        <v>1281</v>
      </c>
      <c r="D752" t="s">
        <v>1282</v>
      </c>
    </row>
    <row r="753" spans="1:4" hidden="1" x14ac:dyDescent="0.25">
      <c r="A753" t="s">
        <v>1756</v>
      </c>
      <c r="B753">
        <v>6</v>
      </c>
      <c r="C753" t="s">
        <v>1283</v>
      </c>
      <c r="D753" t="s">
        <v>1284</v>
      </c>
    </row>
    <row r="754" spans="1:4" hidden="1" x14ac:dyDescent="0.25">
      <c r="A754" t="s">
        <v>1756</v>
      </c>
      <c r="B754">
        <v>4</v>
      </c>
      <c r="C754" t="s">
        <v>1285</v>
      </c>
      <c r="D754" t="s">
        <v>554</v>
      </c>
    </row>
    <row r="755" spans="1:4" hidden="1" x14ac:dyDescent="0.25">
      <c r="A755" t="s">
        <v>1756</v>
      </c>
      <c r="B755">
        <v>6</v>
      </c>
      <c r="C755" t="s">
        <v>1286</v>
      </c>
      <c r="D755" t="s">
        <v>1287</v>
      </c>
    </row>
    <row r="756" spans="1:4" hidden="1" x14ac:dyDescent="0.25">
      <c r="A756" t="s">
        <v>1756</v>
      </c>
      <c r="B756">
        <v>6</v>
      </c>
      <c r="C756" t="s">
        <v>1288</v>
      </c>
      <c r="D756" t="s">
        <v>1289</v>
      </c>
    </row>
    <row r="757" spans="1:4" hidden="1" x14ac:dyDescent="0.25">
      <c r="A757" t="s">
        <v>1756</v>
      </c>
      <c r="B757">
        <v>6</v>
      </c>
      <c r="C757" t="s">
        <v>1290</v>
      </c>
      <c r="D757" t="s">
        <v>1291</v>
      </c>
    </row>
    <row r="758" spans="1:4" hidden="1" x14ac:dyDescent="0.25">
      <c r="A758" t="s">
        <v>1756</v>
      </c>
      <c r="B758">
        <v>4</v>
      </c>
      <c r="C758" t="s">
        <v>1292</v>
      </c>
      <c r="D758" t="s">
        <v>1293</v>
      </c>
    </row>
    <row r="759" spans="1:4" hidden="1" x14ac:dyDescent="0.25">
      <c r="A759" t="s">
        <v>1756</v>
      </c>
      <c r="B759">
        <v>6</v>
      </c>
      <c r="C759" t="s">
        <v>1294</v>
      </c>
      <c r="D759" t="s">
        <v>1295</v>
      </c>
    </row>
    <row r="760" spans="1:4" hidden="1" x14ac:dyDescent="0.25">
      <c r="A760" t="s">
        <v>1756</v>
      </c>
      <c r="B760">
        <v>8</v>
      </c>
      <c r="C760" t="s">
        <v>1296</v>
      </c>
      <c r="D760" t="s">
        <v>451</v>
      </c>
    </row>
    <row r="761" spans="1:4" hidden="1" x14ac:dyDescent="0.25">
      <c r="A761" t="s">
        <v>1756</v>
      </c>
      <c r="B761">
        <v>8</v>
      </c>
      <c r="C761" t="s">
        <v>1297</v>
      </c>
      <c r="D761" t="s">
        <v>1298</v>
      </c>
    </row>
    <row r="762" spans="1:4" hidden="1" x14ac:dyDescent="0.25">
      <c r="A762" t="s">
        <v>1756</v>
      </c>
      <c r="B762">
        <v>8</v>
      </c>
      <c r="C762" t="s">
        <v>1299</v>
      </c>
      <c r="D762" t="s">
        <v>462</v>
      </c>
    </row>
    <row r="763" spans="1:4" hidden="1" x14ac:dyDescent="0.25">
      <c r="A763" t="s">
        <v>1756</v>
      </c>
      <c r="B763">
        <v>8</v>
      </c>
      <c r="C763" t="s">
        <v>1300</v>
      </c>
      <c r="D763" t="s">
        <v>477</v>
      </c>
    </row>
    <row r="764" spans="1:4" hidden="1" x14ac:dyDescent="0.25">
      <c r="A764" t="s">
        <v>1756</v>
      </c>
      <c r="B764">
        <v>8</v>
      </c>
      <c r="C764" t="s">
        <v>1301</v>
      </c>
      <c r="D764" t="s">
        <v>222</v>
      </c>
    </row>
    <row r="765" spans="1:4" hidden="1" x14ac:dyDescent="0.25">
      <c r="A765" t="s">
        <v>1756</v>
      </c>
      <c r="B765">
        <v>8</v>
      </c>
      <c r="C765" t="s">
        <v>1302</v>
      </c>
      <c r="D765" t="s">
        <v>1303</v>
      </c>
    </row>
    <row r="766" spans="1:4" hidden="1" x14ac:dyDescent="0.25">
      <c r="A766" t="s">
        <v>1734</v>
      </c>
      <c r="B766">
        <v>4</v>
      </c>
      <c r="C766" t="s">
        <v>1304</v>
      </c>
      <c r="D766" t="s">
        <v>1305</v>
      </c>
    </row>
    <row r="767" spans="1:4" hidden="1" x14ac:dyDescent="0.25">
      <c r="A767" t="s">
        <v>1734</v>
      </c>
      <c r="B767">
        <v>6</v>
      </c>
      <c r="C767" t="s">
        <v>1306</v>
      </c>
      <c r="D767" t="s">
        <v>433</v>
      </c>
    </row>
    <row r="768" spans="1:4" hidden="1" x14ac:dyDescent="0.25">
      <c r="A768" t="s">
        <v>1734</v>
      </c>
      <c r="B768">
        <v>6</v>
      </c>
      <c r="C768" t="s">
        <v>1307</v>
      </c>
      <c r="D768" t="s">
        <v>451</v>
      </c>
    </row>
    <row r="769" spans="1:4" hidden="1" x14ac:dyDescent="0.25">
      <c r="A769" t="s">
        <v>1734</v>
      </c>
      <c r="B769">
        <v>6</v>
      </c>
      <c r="C769" t="s">
        <v>1308</v>
      </c>
      <c r="D769" t="s">
        <v>1209</v>
      </c>
    </row>
    <row r="770" spans="1:4" hidden="1" x14ac:dyDescent="0.25">
      <c r="A770" t="s">
        <v>1733</v>
      </c>
      <c r="B770">
        <v>4</v>
      </c>
      <c r="C770" t="s">
        <v>1309</v>
      </c>
      <c r="D770" t="s">
        <v>1310</v>
      </c>
    </row>
    <row r="771" spans="1:4" hidden="1" x14ac:dyDescent="0.25">
      <c r="A771" t="s">
        <v>1733</v>
      </c>
      <c r="B771">
        <v>6</v>
      </c>
      <c r="C771" t="s">
        <v>1311</v>
      </c>
      <c r="D771" t="s">
        <v>482</v>
      </c>
    </row>
    <row r="772" spans="1:4" hidden="1" x14ac:dyDescent="0.25">
      <c r="A772" t="s">
        <v>1733</v>
      </c>
      <c r="B772">
        <v>6</v>
      </c>
      <c r="C772" t="s">
        <v>1312</v>
      </c>
      <c r="D772" t="s">
        <v>1313</v>
      </c>
    </row>
    <row r="773" spans="1:4" hidden="1" x14ac:dyDescent="0.25">
      <c r="A773" t="s">
        <v>1756</v>
      </c>
      <c r="B773">
        <v>4</v>
      </c>
      <c r="C773" t="s">
        <v>1314</v>
      </c>
      <c r="D773" t="s">
        <v>1103</v>
      </c>
    </row>
    <row r="774" spans="1:4" hidden="1" x14ac:dyDescent="0.25">
      <c r="A774" t="s">
        <v>1756</v>
      </c>
      <c r="B774">
        <v>8</v>
      </c>
      <c r="C774" t="s">
        <v>1315</v>
      </c>
      <c r="D774" t="s">
        <v>135</v>
      </c>
    </row>
    <row r="775" spans="1:4" hidden="1" x14ac:dyDescent="0.25">
      <c r="A775" t="s">
        <v>1756</v>
      </c>
      <c r="B775">
        <v>6</v>
      </c>
      <c r="C775" t="s">
        <v>1316</v>
      </c>
      <c r="D775" t="s">
        <v>1317</v>
      </c>
    </row>
    <row r="776" spans="1:4" hidden="1" x14ac:dyDescent="0.25">
      <c r="A776" t="s">
        <v>1756</v>
      </c>
      <c r="B776">
        <v>6</v>
      </c>
      <c r="C776" t="s">
        <v>1318</v>
      </c>
      <c r="D776" t="s">
        <v>1319</v>
      </c>
    </row>
    <row r="777" spans="1:4" hidden="1" x14ac:dyDescent="0.25">
      <c r="A777" t="s">
        <v>1756</v>
      </c>
      <c r="B777">
        <v>6</v>
      </c>
      <c r="C777" t="s">
        <v>1320</v>
      </c>
      <c r="D777" t="s">
        <v>1321</v>
      </c>
    </row>
    <row r="778" spans="1:4" hidden="1" x14ac:dyDescent="0.25">
      <c r="A778" t="s">
        <v>1756</v>
      </c>
      <c r="B778">
        <v>6</v>
      </c>
      <c r="C778" t="s">
        <v>1322</v>
      </c>
      <c r="D778" t="s">
        <v>1323</v>
      </c>
    </row>
    <row r="779" spans="1:4" hidden="1" x14ac:dyDescent="0.25">
      <c r="A779" t="s">
        <v>1756</v>
      </c>
      <c r="B779">
        <v>6</v>
      </c>
      <c r="C779" t="s">
        <v>1324</v>
      </c>
      <c r="D779" t="s">
        <v>1325</v>
      </c>
    </row>
    <row r="780" spans="1:4" hidden="1" x14ac:dyDescent="0.25">
      <c r="A780" t="s">
        <v>1756</v>
      </c>
      <c r="B780">
        <v>8</v>
      </c>
      <c r="C780" t="s">
        <v>1326</v>
      </c>
      <c r="D780" t="s">
        <v>1327</v>
      </c>
    </row>
    <row r="781" spans="1:4" hidden="1" x14ac:dyDescent="0.25">
      <c r="A781" t="s">
        <v>1756</v>
      </c>
      <c r="B781">
        <v>8</v>
      </c>
      <c r="C781" t="s">
        <v>1328</v>
      </c>
      <c r="D781" t="s">
        <v>1329</v>
      </c>
    </row>
    <row r="782" spans="1:4" hidden="1" x14ac:dyDescent="0.25">
      <c r="A782" t="s">
        <v>1756</v>
      </c>
      <c r="B782">
        <v>8</v>
      </c>
      <c r="C782" t="s">
        <v>1330</v>
      </c>
      <c r="D782" t="s">
        <v>1331</v>
      </c>
    </row>
    <row r="783" spans="1:4" hidden="1" x14ac:dyDescent="0.25">
      <c r="A783" t="s">
        <v>1756</v>
      </c>
      <c r="B783">
        <v>8</v>
      </c>
      <c r="C783" t="s">
        <v>1332</v>
      </c>
      <c r="D783" t="s">
        <v>1333</v>
      </c>
    </row>
    <row r="784" spans="1:4" hidden="1" x14ac:dyDescent="0.25">
      <c r="A784" t="s">
        <v>1756</v>
      </c>
      <c r="B784">
        <v>8</v>
      </c>
      <c r="C784" t="s">
        <v>1334</v>
      </c>
      <c r="D784" t="s">
        <v>1335</v>
      </c>
    </row>
    <row r="785" spans="1:4" hidden="1" x14ac:dyDescent="0.25">
      <c r="A785" t="s">
        <v>1756</v>
      </c>
      <c r="B785">
        <v>6</v>
      </c>
      <c r="C785" t="s">
        <v>1336</v>
      </c>
      <c r="D785" t="s">
        <v>1337</v>
      </c>
    </row>
    <row r="786" spans="1:4" hidden="1" x14ac:dyDescent="0.25">
      <c r="A786" t="s">
        <v>1756</v>
      </c>
      <c r="B786">
        <v>6</v>
      </c>
      <c r="C786" t="s">
        <v>1338</v>
      </c>
      <c r="D786" t="s">
        <v>1339</v>
      </c>
    </row>
    <row r="787" spans="1:4" hidden="1" x14ac:dyDescent="0.25">
      <c r="A787" t="s">
        <v>1756</v>
      </c>
      <c r="B787">
        <v>6</v>
      </c>
      <c r="C787" t="s">
        <v>1340</v>
      </c>
      <c r="D787" t="s">
        <v>1341</v>
      </c>
    </row>
    <row r="788" spans="1:4" hidden="1" x14ac:dyDescent="0.25">
      <c r="A788" t="s">
        <v>1756</v>
      </c>
      <c r="B788">
        <v>6</v>
      </c>
      <c r="C788" t="s">
        <v>1342</v>
      </c>
      <c r="D788" t="s">
        <v>1343</v>
      </c>
    </row>
    <row r="789" spans="1:4" hidden="1" x14ac:dyDescent="0.25">
      <c r="A789" t="s">
        <v>1756</v>
      </c>
      <c r="B789">
        <v>6</v>
      </c>
      <c r="C789" t="s">
        <v>1344</v>
      </c>
      <c r="D789" t="s">
        <v>222</v>
      </c>
    </row>
    <row r="790" spans="1:4" hidden="1" x14ac:dyDescent="0.25">
      <c r="A790" t="s">
        <v>1756</v>
      </c>
      <c r="B790">
        <v>4</v>
      </c>
      <c r="C790" t="s">
        <v>1345</v>
      </c>
      <c r="D790" t="s">
        <v>1346</v>
      </c>
    </row>
    <row r="791" spans="1:4" hidden="1" x14ac:dyDescent="0.25">
      <c r="A791" t="s">
        <v>1756</v>
      </c>
      <c r="B791">
        <v>6</v>
      </c>
      <c r="C791" t="s">
        <v>1347</v>
      </c>
      <c r="D791" t="s">
        <v>1018</v>
      </c>
    </row>
    <row r="792" spans="1:4" hidden="1" x14ac:dyDescent="0.25">
      <c r="A792" t="s">
        <v>1756</v>
      </c>
      <c r="B792">
        <v>8</v>
      </c>
      <c r="C792" t="s">
        <v>1348</v>
      </c>
      <c r="D792" t="s">
        <v>118</v>
      </c>
    </row>
    <row r="793" spans="1:4" hidden="1" x14ac:dyDescent="0.25">
      <c r="A793" t="s">
        <v>1756</v>
      </c>
      <c r="B793">
        <v>8</v>
      </c>
      <c r="C793" t="s">
        <v>1349</v>
      </c>
      <c r="D793" t="s">
        <v>76</v>
      </c>
    </row>
    <row r="794" spans="1:4" hidden="1" x14ac:dyDescent="0.25">
      <c r="A794" t="s">
        <v>1756</v>
      </c>
      <c r="B794">
        <v>8</v>
      </c>
      <c r="C794" t="s">
        <v>1350</v>
      </c>
      <c r="D794" t="s">
        <v>135</v>
      </c>
    </row>
    <row r="795" spans="1:4" hidden="1" x14ac:dyDescent="0.25">
      <c r="A795" t="s">
        <v>1756</v>
      </c>
      <c r="B795">
        <v>6</v>
      </c>
      <c r="C795" t="s">
        <v>1351</v>
      </c>
      <c r="D795" t="s">
        <v>1352</v>
      </c>
    </row>
    <row r="796" spans="1:4" hidden="1" x14ac:dyDescent="0.25">
      <c r="A796" t="s">
        <v>1756</v>
      </c>
      <c r="B796">
        <v>6</v>
      </c>
      <c r="C796" t="s">
        <v>1353</v>
      </c>
      <c r="D796" t="s">
        <v>1354</v>
      </c>
    </row>
    <row r="797" spans="1:4" hidden="1" x14ac:dyDescent="0.25">
      <c r="A797" t="s">
        <v>1753</v>
      </c>
      <c r="B797">
        <v>6</v>
      </c>
      <c r="C797" t="s">
        <v>1355</v>
      </c>
      <c r="D797" t="s">
        <v>1356</v>
      </c>
    </row>
    <row r="798" spans="1:4" hidden="1" x14ac:dyDescent="0.25">
      <c r="A798" t="s">
        <v>1753</v>
      </c>
      <c r="B798">
        <v>6</v>
      </c>
      <c r="C798" t="s">
        <v>1357</v>
      </c>
      <c r="D798" t="s">
        <v>1107</v>
      </c>
    </row>
    <row r="799" spans="1:4" hidden="1" x14ac:dyDescent="0.25">
      <c r="A799">
        <v>0</v>
      </c>
      <c r="B799">
        <v>2</v>
      </c>
      <c r="C799" t="s">
        <v>1358</v>
      </c>
      <c r="D799" t="s">
        <v>1050</v>
      </c>
    </row>
    <row r="800" spans="1:4" hidden="1" x14ac:dyDescent="0.25">
      <c r="A800">
        <v>0</v>
      </c>
      <c r="B800">
        <v>4</v>
      </c>
      <c r="C800" t="s">
        <v>1359</v>
      </c>
      <c r="D800" t="s">
        <v>1052</v>
      </c>
    </row>
    <row r="801" spans="1:4" hidden="1" x14ac:dyDescent="0.25">
      <c r="A801" t="s">
        <v>1757</v>
      </c>
      <c r="B801">
        <v>6</v>
      </c>
      <c r="C801" t="s">
        <v>1360</v>
      </c>
      <c r="D801" t="s">
        <v>1361</v>
      </c>
    </row>
    <row r="802" spans="1:4" hidden="1" x14ac:dyDescent="0.25">
      <c r="A802" t="s">
        <v>1757</v>
      </c>
      <c r="B802">
        <v>6</v>
      </c>
      <c r="C802" t="s">
        <v>1362</v>
      </c>
      <c r="D802" t="s">
        <v>606</v>
      </c>
    </row>
    <row r="803" spans="1:4" hidden="1" x14ac:dyDescent="0.25">
      <c r="A803" t="s">
        <v>1757</v>
      </c>
      <c r="B803">
        <v>6</v>
      </c>
      <c r="C803" t="s">
        <v>1363</v>
      </c>
      <c r="D803" t="s">
        <v>504</v>
      </c>
    </row>
    <row r="804" spans="1:4" hidden="1" x14ac:dyDescent="0.25">
      <c r="A804" t="s">
        <v>1757</v>
      </c>
      <c r="B804">
        <v>6</v>
      </c>
      <c r="C804" t="s">
        <v>1364</v>
      </c>
      <c r="D804" t="s">
        <v>1055</v>
      </c>
    </row>
    <row r="805" spans="1:4" hidden="1" x14ac:dyDescent="0.25">
      <c r="A805">
        <v>0</v>
      </c>
      <c r="B805">
        <v>6</v>
      </c>
      <c r="C805" t="s">
        <v>1365</v>
      </c>
      <c r="D805" t="s">
        <v>222</v>
      </c>
    </row>
    <row r="806" spans="1:4" hidden="1" x14ac:dyDescent="0.25">
      <c r="A806">
        <v>0</v>
      </c>
      <c r="B806">
        <v>4</v>
      </c>
      <c r="C806" t="s">
        <v>1366</v>
      </c>
      <c r="D806" t="s">
        <v>1367</v>
      </c>
    </row>
    <row r="807" spans="1:4" hidden="1" x14ac:dyDescent="0.25">
      <c r="A807" t="s">
        <v>1757</v>
      </c>
      <c r="B807">
        <v>6</v>
      </c>
      <c r="C807" t="s">
        <v>1368</v>
      </c>
      <c r="D807" t="s">
        <v>1369</v>
      </c>
    </row>
    <row r="808" spans="1:4" hidden="1" x14ac:dyDescent="0.25">
      <c r="A808" t="s">
        <v>1758</v>
      </c>
      <c r="B808">
        <v>6</v>
      </c>
      <c r="C808" t="s">
        <v>1370</v>
      </c>
      <c r="D808" t="s">
        <v>1371</v>
      </c>
    </row>
    <row r="809" spans="1:4" hidden="1" x14ac:dyDescent="0.25">
      <c r="A809" t="s">
        <v>1753</v>
      </c>
      <c r="B809">
        <v>6</v>
      </c>
      <c r="C809" t="s">
        <v>1372</v>
      </c>
      <c r="D809" t="s">
        <v>1373</v>
      </c>
    </row>
    <row r="810" spans="1:4" hidden="1" x14ac:dyDescent="0.25">
      <c r="A810" t="s">
        <v>1753</v>
      </c>
      <c r="B810">
        <v>6</v>
      </c>
      <c r="C810" t="s">
        <v>1374</v>
      </c>
      <c r="D810" t="s">
        <v>1375</v>
      </c>
    </row>
    <row r="811" spans="1:4" hidden="1" x14ac:dyDescent="0.25">
      <c r="A811" t="s">
        <v>1753</v>
      </c>
      <c r="B811">
        <v>6</v>
      </c>
      <c r="C811" t="s">
        <v>1376</v>
      </c>
      <c r="D811" t="s">
        <v>1377</v>
      </c>
    </row>
    <row r="812" spans="1:4" hidden="1" x14ac:dyDescent="0.25">
      <c r="A812" t="s">
        <v>1758</v>
      </c>
      <c r="B812">
        <v>6</v>
      </c>
      <c r="C812" t="s">
        <v>1378</v>
      </c>
      <c r="D812" t="s">
        <v>1379</v>
      </c>
    </row>
    <row r="813" spans="1:4" x14ac:dyDescent="0.25">
      <c r="A813" t="s">
        <v>1758</v>
      </c>
      <c r="B813">
        <v>6</v>
      </c>
      <c r="C813" t="s">
        <v>1380</v>
      </c>
      <c r="D813" t="s">
        <v>1381</v>
      </c>
    </row>
    <row r="814" spans="1:4" hidden="1" x14ac:dyDescent="0.25">
      <c r="A814" t="s">
        <v>1758</v>
      </c>
      <c r="B814">
        <v>4</v>
      </c>
      <c r="C814" t="s">
        <v>1382</v>
      </c>
      <c r="D814" t="s">
        <v>1383</v>
      </c>
    </row>
    <row r="815" spans="1:4" hidden="1" x14ac:dyDescent="0.25">
      <c r="A815" t="s">
        <v>1758</v>
      </c>
      <c r="B815">
        <v>6</v>
      </c>
      <c r="C815" t="s">
        <v>1384</v>
      </c>
      <c r="D815" t="s">
        <v>1385</v>
      </c>
    </row>
    <row r="816" spans="1:4" hidden="1" x14ac:dyDescent="0.25">
      <c r="A816" t="s">
        <v>1758</v>
      </c>
      <c r="B816">
        <v>6</v>
      </c>
      <c r="C816" t="s">
        <v>1386</v>
      </c>
      <c r="D816" t="s">
        <v>1387</v>
      </c>
    </row>
    <row r="817" spans="1:4" hidden="1" x14ac:dyDescent="0.25">
      <c r="A817" t="s">
        <v>1758</v>
      </c>
      <c r="B817">
        <v>6</v>
      </c>
      <c r="C817" t="s">
        <v>1388</v>
      </c>
      <c r="D817" t="s">
        <v>1389</v>
      </c>
    </row>
    <row r="818" spans="1:4" hidden="1" x14ac:dyDescent="0.25">
      <c r="A818" t="s">
        <v>1758</v>
      </c>
      <c r="B818">
        <v>6</v>
      </c>
      <c r="C818" t="s">
        <v>1390</v>
      </c>
      <c r="D818" t="s">
        <v>1391</v>
      </c>
    </row>
    <row r="819" spans="1:4" hidden="1" x14ac:dyDescent="0.25">
      <c r="A819" t="s">
        <v>1758</v>
      </c>
      <c r="B819">
        <v>6</v>
      </c>
      <c r="C819" t="s">
        <v>1392</v>
      </c>
      <c r="D819" t="s">
        <v>1393</v>
      </c>
    </row>
    <row r="820" spans="1:4" hidden="1" x14ac:dyDescent="0.25">
      <c r="A820" t="s">
        <v>1758</v>
      </c>
      <c r="B820">
        <v>6</v>
      </c>
      <c r="C820" t="s">
        <v>1394</v>
      </c>
      <c r="D820" t="s">
        <v>222</v>
      </c>
    </row>
    <row r="821" spans="1:4" hidden="1" x14ac:dyDescent="0.25">
      <c r="A821" t="s">
        <v>1758</v>
      </c>
      <c r="B821">
        <v>4</v>
      </c>
      <c r="C821" t="s">
        <v>1395</v>
      </c>
      <c r="D821" t="s">
        <v>1396</v>
      </c>
    </row>
    <row r="822" spans="1:4" hidden="1" x14ac:dyDescent="0.25">
      <c r="A822" t="s">
        <v>1758</v>
      </c>
      <c r="B822">
        <v>6</v>
      </c>
      <c r="C822" t="s">
        <v>1397</v>
      </c>
      <c r="D822" t="s">
        <v>1398</v>
      </c>
    </row>
    <row r="823" spans="1:4" hidden="1" x14ac:dyDescent="0.25">
      <c r="A823" t="s">
        <v>1758</v>
      </c>
      <c r="B823">
        <v>6</v>
      </c>
      <c r="C823" t="s">
        <v>1399</v>
      </c>
      <c r="D823" t="s">
        <v>1400</v>
      </c>
    </row>
    <row r="824" spans="1:4" hidden="1" x14ac:dyDescent="0.25">
      <c r="A824" t="s">
        <v>1758</v>
      </c>
      <c r="B824">
        <v>6</v>
      </c>
      <c r="C824" t="s">
        <v>1401</v>
      </c>
      <c r="D824" t="s">
        <v>1107</v>
      </c>
    </row>
    <row r="825" spans="1:4" hidden="1" x14ac:dyDescent="0.25">
      <c r="A825">
        <v>0</v>
      </c>
      <c r="B825">
        <v>2</v>
      </c>
      <c r="C825" t="s">
        <v>1402</v>
      </c>
      <c r="D825" t="s">
        <v>1403</v>
      </c>
    </row>
    <row r="826" spans="1:4" hidden="1" x14ac:dyDescent="0.25">
      <c r="A826">
        <v>0</v>
      </c>
      <c r="B826">
        <v>4</v>
      </c>
      <c r="C826" t="s">
        <v>1404</v>
      </c>
      <c r="D826" t="s">
        <v>1405</v>
      </c>
    </row>
    <row r="827" spans="1:4" hidden="1" x14ac:dyDescent="0.25">
      <c r="A827" t="s">
        <v>1759</v>
      </c>
      <c r="B827">
        <v>6</v>
      </c>
      <c r="C827" t="s">
        <v>1406</v>
      </c>
      <c r="D827" t="s">
        <v>1407</v>
      </c>
    </row>
    <row r="828" spans="1:4" hidden="1" x14ac:dyDescent="0.25">
      <c r="A828" t="s">
        <v>1759</v>
      </c>
      <c r="B828">
        <v>6</v>
      </c>
      <c r="C828" t="s">
        <v>1408</v>
      </c>
      <c r="D828" t="s">
        <v>758</v>
      </c>
    </row>
    <row r="829" spans="1:4" hidden="1" x14ac:dyDescent="0.25">
      <c r="A829" t="s">
        <v>1758</v>
      </c>
      <c r="B829">
        <v>6</v>
      </c>
      <c r="C829" t="s">
        <v>1409</v>
      </c>
      <c r="D829" t="s">
        <v>1410</v>
      </c>
    </row>
    <row r="830" spans="1:4" hidden="1" x14ac:dyDescent="0.25">
      <c r="A830" t="s">
        <v>1759</v>
      </c>
      <c r="B830">
        <v>6</v>
      </c>
      <c r="C830" t="s">
        <v>1411</v>
      </c>
      <c r="D830" t="s">
        <v>762</v>
      </c>
    </row>
    <row r="831" spans="1:4" hidden="1" x14ac:dyDescent="0.25">
      <c r="A831" t="s">
        <v>1759</v>
      </c>
      <c r="B831">
        <v>6</v>
      </c>
      <c r="C831" t="s">
        <v>1412</v>
      </c>
      <c r="D831" t="s">
        <v>1001</v>
      </c>
    </row>
    <row r="832" spans="1:4" hidden="1" x14ac:dyDescent="0.25">
      <c r="A832" t="s">
        <v>1760</v>
      </c>
      <c r="B832">
        <v>1</v>
      </c>
      <c r="C832" t="s">
        <v>1413</v>
      </c>
      <c r="D832" t="s">
        <v>1414</v>
      </c>
    </row>
    <row r="833" spans="1:4" hidden="1" x14ac:dyDescent="0.25">
      <c r="A833" t="s">
        <v>1760</v>
      </c>
      <c r="B833">
        <v>2</v>
      </c>
      <c r="C833" t="s">
        <v>1415</v>
      </c>
      <c r="D833" t="s">
        <v>1416</v>
      </c>
    </row>
    <row r="834" spans="1:4" hidden="1" x14ac:dyDescent="0.25">
      <c r="A834" t="s">
        <v>1760</v>
      </c>
      <c r="B834">
        <v>4</v>
      </c>
      <c r="C834" t="s">
        <v>1417</v>
      </c>
      <c r="D834" t="s">
        <v>1418</v>
      </c>
    </row>
    <row r="835" spans="1:4" hidden="1" x14ac:dyDescent="0.25">
      <c r="A835" t="s">
        <v>1760</v>
      </c>
      <c r="B835">
        <v>6</v>
      </c>
      <c r="C835" t="s">
        <v>1419</v>
      </c>
      <c r="D835" t="s">
        <v>1420</v>
      </c>
    </row>
    <row r="836" spans="1:4" hidden="1" x14ac:dyDescent="0.25">
      <c r="A836" t="s">
        <v>1760</v>
      </c>
      <c r="B836">
        <v>8</v>
      </c>
      <c r="C836" t="s">
        <v>1421</v>
      </c>
      <c r="D836" t="s">
        <v>1356</v>
      </c>
    </row>
    <row r="837" spans="1:4" hidden="1" x14ac:dyDescent="0.25">
      <c r="A837" t="s">
        <v>1760</v>
      </c>
      <c r="B837">
        <v>8</v>
      </c>
      <c r="C837" t="s">
        <v>1422</v>
      </c>
      <c r="D837" t="s">
        <v>1423</v>
      </c>
    </row>
    <row r="838" spans="1:4" hidden="1" x14ac:dyDescent="0.25">
      <c r="A838" t="s">
        <v>1760</v>
      </c>
      <c r="B838">
        <v>8</v>
      </c>
      <c r="C838" t="s">
        <v>1424</v>
      </c>
      <c r="D838" t="s">
        <v>1425</v>
      </c>
    </row>
    <row r="839" spans="1:4" hidden="1" x14ac:dyDescent="0.25">
      <c r="A839" t="s">
        <v>1760</v>
      </c>
      <c r="B839">
        <v>8</v>
      </c>
      <c r="C839" t="s">
        <v>1426</v>
      </c>
      <c r="D839" t="s">
        <v>1427</v>
      </c>
    </row>
    <row r="840" spans="1:4" hidden="1" x14ac:dyDescent="0.25">
      <c r="A840" t="s">
        <v>1760</v>
      </c>
      <c r="B840">
        <v>8</v>
      </c>
      <c r="C840" t="s">
        <v>1428</v>
      </c>
      <c r="D840" t="s">
        <v>1356</v>
      </c>
    </row>
    <row r="841" spans="1:4" hidden="1" x14ac:dyDescent="0.25">
      <c r="A841" t="s">
        <v>1760</v>
      </c>
      <c r="B841">
        <v>1</v>
      </c>
      <c r="C841" t="s">
        <v>1429</v>
      </c>
      <c r="D841" t="s">
        <v>1430</v>
      </c>
    </row>
    <row r="842" spans="1:4" hidden="1" x14ac:dyDescent="0.25">
      <c r="A842" t="s">
        <v>1760</v>
      </c>
      <c r="B842">
        <v>2</v>
      </c>
      <c r="C842" t="s">
        <v>1431</v>
      </c>
      <c r="D842" t="s">
        <v>1430</v>
      </c>
    </row>
    <row r="843" spans="1:4" hidden="1" x14ac:dyDescent="0.25">
      <c r="A843" t="s">
        <v>1760</v>
      </c>
      <c r="B843">
        <v>4</v>
      </c>
      <c r="C843" t="s">
        <v>1432</v>
      </c>
      <c r="D843" t="s">
        <v>1433</v>
      </c>
    </row>
    <row r="844" spans="1:4" hidden="1" x14ac:dyDescent="0.25">
      <c r="A844" t="s">
        <v>1760</v>
      </c>
      <c r="B844">
        <v>6</v>
      </c>
      <c r="C844" t="s">
        <v>1434</v>
      </c>
      <c r="D844" t="s">
        <v>1114</v>
      </c>
    </row>
    <row r="845" spans="1:4" hidden="1" x14ac:dyDescent="0.25">
      <c r="A845" t="s">
        <v>1760</v>
      </c>
      <c r="B845">
        <v>6</v>
      </c>
      <c r="C845" t="s">
        <v>1435</v>
      </c>
      <c r="D845" t="s">
        <v>1116</v>
      </c>
    </row>
    <row r="846" spans="1:4" hidden="1" x14ac:dyDescent="0.25">
      <c r="A846" t="s">
        <v>1760</v>
      </c>
      <c r="B846">
        <v>6</v>
      </c>
      <c r="C846" t="s">
        <v>1436</v>
      </c>
      <c r="D846" t="s">
        <v>1118</v>
      </c>
    </row>
    <row r="847" spans="1:4" hidden="1" x14ac:dyDescent="0.25">
      <c r="A847" t="s">
        <v>1760</v>
      </c>
      <c r="B847">
        <v>6</v>
      </c>
      <c r="C847" t="s">
        <v>1437</v>
      </c>
      <c r="D847" t="s">
        <v>1120</v>
      </c>
    </row>
    <row r="848" spans="1:4" hidden="1" x14ac:dyDescent="0.25">
      <c r="A848" t="s">
        <v>1760</v>
      </c>
      <c r="B848">
        <v>6</v>
      </c>
      <c r="C848" t="s">
        <v>1438</v>
      </c>
      <c r="D848" t="s">
        <v>1122</v>
      </c>
    </row>
    <row r="849" spans="1:4" hidden="1" x14ac:dyDescent="0.25">
      <c r="A849" t="s">
        <v>1760</v>
      </c>
      <c r="B849">
        <v>6</v>
      </c>
      <c r="C849" t="s">
        <v>1439</v>
      </c>
      <c r="D849" t="s">
        <v>1440</v>
      </c>
    </row>
    <row r="850" spans="1:4" hidden="1" x14ac:dyDescent="0.25">
      <c r="A850" t="s">
        <v>1760</v>
      </c>
      <c r="B850">
        <v>6</v>
      </c>
      <c r="C850" t="s">
        <v>1441</v>
      </c>
      <c r="D850" t="s">
        <v>859</v>
      </c>
    </row>
    <row r="851" spans="1:4" hidden="1" x14ac:dyDescent="0.25">
      <c r="A851" t="s">
        <v>1760</v>
      </c>
      <c r="B851">
        <v>6</v>
      </c>
      <c r="C851" t="s">
        <v>1442</v>
      </c>
      <c r="D851" t="s">
        <v>823</v>
      </c>
    </row>
    <row r="852" spans="1:4" hidden="1" x14ac:dyDescent="0.25">
      <c r="A852" t="s">
        <v>1760</v>
      </c>
      <c r="B852">
        <v>6</v>
      </c>
      <c r="C852" t="s">
        <v>1443</v>
      </c>
      <c r="D852" t="s">
        <v>826</v>
      </c>
    </row>
    <row r="853" spans="1:4" hidden="1" x14ac:dyDescent="0.25">
      <c r="A853" t="s">
        <v>1760</v>
      </c>
      <c r="B853">
        <v>6</v>
      </c>
      <c r="C853" t="s">
        <v>1444</v>
      </c>
      <c r="D853" t="s">
        <v>862</v>
      </c>
    </row>
    <row r="854" spans="1:4" hidden="1" x14ac:dyDescent="0.25">
      <c r="A854" t="s">
        <v>1760</v>
      </c>
      <c r="B854">
        <v>6</v>
      </c>
      <c r="C854" t="s">
        <v>1445</v>
      </c>
      <c r="D854" t="s">
        <v>1130</v>
      </c>
    </row>
    <row r="855" spans="1:4" hidden="1" x14ac:dyDescent="0.25">
      <c r="A855" t="s">
        <v>1760</v>
      </c>
      <c r="B855">
        <v>8</v>
      </c>
      <c r="C855" t="s">
        <v>1446</v>
      </c>
      <c r="D855" t="s">
        <v>835</v>
      </c>
    </row>
    <row r="856" spans="1:4" hidden="1" x14ac:dyDescent="0.25">
      <c r="A856" t="s">
        <v>1760</v>
      </c>
      <c r="B856">
        <v>8</v>
      </c>
      <c r="C856" t="s">
        <v>1447</v>
      </c>
      <c r="D856" t="s">
        <v>837</v>
      </c>
    </row>
    <row r="857" spans="1:4" hidden="1" x14ac:dyDescent="0.25">
      <c r="A857" t="s">
        <v>1760</v>
      </c>
      <c r="B857">
        <v>8</v>
      </c>
      <c r="C857" t="s">
        <v>1448</v>
      </c>
      <c r="D857" t="s">
        <v>839</v>
      </c>
    </row>
    <row r="858" spans="1:4" hidden="1" x14ac:dyDescent="0.25">
      <c r="A858" t="s">
        <v>1760</v>
      </c>
      <c r="B858">
        <v>6</v>
      </c>
      <c r="C858" t="s">
        <v>1449</v>
      </c>
      <c r="D858" t="s">
        <v>1135</v>
      </c>
    </row>
    <row r="859" spans="1:4" hidden="1" x14ac:dyDescent="0.25">
      <c r="A859" t="s">
        <v>1760</v>
      </c>
      <c r="B859">
        <v>6</v>
      </c>
      <c r="C859" t="s">
        <v>1450</v>
      </c>
      <c r="D859" t="s">
        <v>1451</v>
      </c>
    </row>
    <row r="860" spans="1:4" hidden="1" x14ac:dyDescent="0.25">
      <c r="A860" t="s">
        <v>1760</v>
      </c>
      <c r="B860">
        <v>6</v>
      </c>
      <c r="C860" t="s">
        <v>1452</v>
      </c>
      <c r="D860" t="s">
        <v>1137</v>
      </c>
    </row>
    <row r="861" spans="1:4" hidden="1" x14ac:dyDescent="0.25">
      <c r="A861" t="s">
        <v>1760</v>
      </c>
      <c r="B861">
        <v>6</v>
      </c>
      <c r="C861" t="s">
        <v>1453</v>
      </c>
      <c r="D861" t="s">
        <v>1139</v>
      </c>
    </row>
    <row r="862" spans="1:4" hidden="1" x14ac:dyDescent="0.25">
      <c r="A862" t="s">
        <v>1760</v>
      </c>
      <c r="B862">
        <v>6</v>
      </c>
      <c r="C862" t="s">
        <v>1454</v>
      </c>
      <c r="D862" t="s">
        <v>1083</v>
      </c>
    </row>
    <row r="863" spans="1:4" hidden="1" x14ac:dyDescent="0.25">
      <c r="A863" t="s">
        <v>1760</v>
      </c>
      <c r="B863">
        <v>6</v>
      </c>
      <c r="C863" t="s">
        <v>1455</v>
      </c>
      <c r="D863" t="s">
        <v>1144</v>
      </c>
    </row>
    <row r="864" spans="1:4" hidden="1" x14ac:dyDescent="0.25">
      <c r="A864" t="s">
        <v>1760</v>
      </c>
      <c r="B864">
        <v>6</v>
      </c>
      <c r="C864" t="s">
        <v>1456</v>
      </c>
      <c r="D864" t="s">
        <v>1146</v>
      </c>
    </row>
    <row r="865" spans="1:4" hidden="1" x14ac:dyDescent="0.25">
      <c r="A865" t="s">
        <v>1760</v>
      </c>
      <c r="B865">
        <v>6</v>
      </c>
      <c r="C865" t="s">
        <v>1457</v>
      </c>
      <c r="D865" t="s">
        <v>1148</v>
      </c>
    </row>
    <row r="866" spans="1:4" hidden="1" x14ac:dyDescent="0.25">
      <c r="A866" t="s">
        <v>1760</v>
      </c>
      <c r="B866">
        <v>6</v>
      </c>
      <c r="C866" t="s">
        <v>1458</v>
      </c>
      <c r="D866" t="s">
        <v>1150</v>
      </c>
    </row>
    <row r="867" spans="1:4" hidden="1" x14ac:dyDescent="0.25">
      <c r="A867" t="s">
        <v>1760</v>
      </c>
      <c r="B867">
        <v>6</v>
      </c>
      <c r="C867" t="s">
        <v>1459</v>
      </c>
      <c r="D867" t="s">
        <v>1460</v>
      </c>
    </row>
    <row r="868" spans="1:4" hidden="1" x14ac:dyDescent="0.25">
      <c r="A868" t="s">
        <v>1760</v>
      </c>
      <c r="B868">
        <v>6</v>
      </c>
      <c r="C868" t="s">
        <v>1461</v>
      </c>
      <c r="D868" t="s">
        <v>1154</v>
      </c>
    </row>
    <row r="869" spans="1:4" hidden="1" x14ac:dyDescent="0.25">
      <c r="A869" t="s">
        <v>1760</v>
      </c>
      <c r="B869">
        <v>6</v>
      </c>
      <c r="C869" t="s">
        <v>1462</v>
      </c>
      <c r="D869" t="s">
        <v>1463</v>
      </c>
    </row>
    <row r="870" spans="1:4" hidden="1" x14ac:dyDescent="0.25">
      <c r="A870" t="s">
        <v>1760</v>
      </c>
      <c r="B870">
        <v>6</v>
      </c>
      <c r="C870" t="s">
        <v>1464</v>
      </c>
      <c r="D870" t="s">
        <v>1158</v>
      </c>
    </row>
    <row r="871" spans="1:4" hidden="1" x14ac:dyDescent="0.25">
      <c r="A871" t="s">
        <v>1760</v>
      </c>
      <c r="B871">
        <v>6</v>
      </c>
      <c r="C871" t="s">
        <v>1465</v>
      </c>
      <c r="D871" t="s">
        <v>1160</v>
      </c>
    </row>
    <row r="872" spans="1:4" hidden="1" x14ac:dyDescent="0.25">
      <c r="A872" t="s">
        <v>1760</v>
      </c>
      <c r="B872">
        <v>6</v>
      </c>
      <c r="C872" t="s">
        <v>1466</v>
      </c>
      <c r="D872" t="s">
        <v>1162</v>
      </c>
    </row>
    <row r="873" spans="1:4" hidden="1" x14ac:dyDescent="0.25">
      <c r="A873" t="s">
        <v>1760</v>
      </c>
      <c r="B873">
        <v>6</v>
      </c>
      <c r="C873" t="s">
        <v>1467</v>
      </c>
      <c r="D873" t="s">
        <v>222</v>
      </c>
    </row>
    <row r="874" spans="1:4" hidden="1" x14ac:dyDescent="0.25">
      <c r="A874" t="s">
        <v>1760</v>
      </c>
      <c r="B874">
        <v>8</v>
      </c>
      <c r="C874" t="s">
        <v>1468</v>
      </c>
      <c r="D874" t="s">
        <v>1165</v>
      </c>
    </row>
    <row r="875" spans="1:4" hidden="1" x14ac:dyDescent="0.25">
      <c r="A875" t="s">
        <v>1760</v>
      </c>
      <c r="B875">
        <v>8</v>
      </c>
      <c r="C875" t="s">
        <v>1469</v>
      </c>
      <c r="D875" t="s">
        <v>1167</v>
      </c>
    </row>
    <row r="876" spans="1:4" hidden="1" x14ac:dyDescent="0.25">
      <c r="A876" t="s">
        <v>1760</v>
      </c>
      <c r="B876">
        <v>8</v>
      </c>
      <c r="C876" t="s">
        <v>1470</v>
      </c>
      <c r="D876" t="s">
        <v>1169</v>
      </c>
    </row>
    <row r="877" spans="1:4" hidden="1" x14ac:dyDescent="0.25">
      <c r="A877" t="s">
        <v>1760</v>
      </c>
      <c r="B877">
        <v>4</v>
      </c>
      <c r="C877" t="s">
        <v>1471</v>
      </c>
      <c r="D877" t="s">
        <v>880</v>
      </c>
    </row>
    <row r="878" spans="1:4" hidden="1" x14ac:dyDescent="0.25">
      <c r="A878" t="s">
        <v>1760</v>
      </c>
      <c r="B878">
        <v>6</v>
      </c>
      <c r="C878" t="s">
        <v>1472</v>
      </c>
      <c r="D878" t="s">
        <v>1473</v>
      </c>
    </row>
    <row r="879" spans="1:4" hidden="1" x14ac:dyDescent="0.25">
      <c r="A879" t="s">
        <v>1760</v>
      </c>
      <c r="B879">
        <v>6</v>
      </c>
      <c r="C879" t="s">
        <v>1474</v>
      </c>
      <c r="D879" t="s">
        <v>1177</v>
      </c>
    </row>
    <row r="880" spans="1:4" hidden="1" x14ac:dyDescent="0.25">
      <c r="A880" t="s">
        <v>1760</v>
      </c>
      <c r="B880">
        <v>6</v>
      </c>
      <c r="C880" t="s">
        <v>1475</v>
      </c>
      <c r="D880" t="s">
        <v>222</v>
      </c>
    </row>
    <row r="881" spans="1:4" hidden="1" x14ac:dyDescent="0.25">
      <c r="A881" t="s">
        <v>1760</v>
      </c>
      <c r="B881">
        <v>6</v>
      </c>
      <c r="C881" t="s">
        <v>1476</v>
      </c>
      <c r="D881" t="s">
        <v>1179</v>
      </c>
    </row>
    <row r="882" spans="1:4" hidden="1" x14ac:dyDescent="0.25">
      <c r="A882" t="s">
        <v>1760</v>
      </c>
      <c r="B882">
        <v>6</v>
      </c>
      <c r="C882" t="s">
        <v>1477</v>
      </c>
      <c r="D882" t="s">
        <v>1185</v>
      </c>
    </row>
    <row r="883" spans="1:4" hidden="1" x14ac:dyDescent="0.25">
      <c r="A883" t="s">
        <v>1760</v>
      </c>
      <c r="B883">
        <v>4</v>
      </c>
      <c r="C883" t="s">
        <v>1478</v>
      </c>
      <c r="D883" t="s">
        <v>1191</v>
      </c>
    </row>
    <row r="884" spans="1:4" hidden="1" x14ac:dyDescent="0.25">
      <c r="A884" t="s">
        <v>1760</v>
      </c>
      <c r="B884">
        <v>6</v>
      </c>
      <c r="C884" t="s">
        <v>1479</v>
      </c>
      <c r="D884" t="s">
        <v>1193</v>
      </c>
    </row>
    <row r="885" spans="1:4" hidden="1" x14ac:dyDescent="0.25">
      <c r="A885" t="s">
        <v>1760</v>
      </c>
      <c r="B885">
        <v>6</v>
      </c>
      <c r="C885" t="s">
        <v>2025</v>
      </c>
      <c r="D885" t="s">
        <v>1196</v>
      </c>
    </row>
    <row r="886" spans="1:4" hidden="1" x14ac:dyDescent="0.25">
      <c r="A886" t="s">
        <v>1760</v>
      </c>
      <c r="B886">
        <v>6</v>
      </c>
      <c r="C886" t="s">
        <v>1480</v>
      </c>
      <c r="D886" t="s">
        <v>807</v>
      </c>
    </row>
    <row r="887" spans="1:4" hidden="1" x14ac:dyDescent="0.25">
      <c r="A887" t="s">
        <v>1760</v>
      </c>
      <c r="B887">
        <v>4</v>
      </c>
      <c r="C887" t="s">
        <v>1481</v>
      </c>
      <c r="D887" t="s">
        <v>649</v>
      </c>
    </row>
    <row r="888" spans="1:4" hidden="1" x14ac:dyDescent="0.25">
      <c r="A888" t="s">
        <v>1760</v>
      </c>
      <c r="B888">
        <v>6</v>
      </c>
      <c r="C888" t="s">
        <v>1482</v>
      </c>
      <c r="D888" t="s">
        <v>433</v>
      </c>
    </row>
    <row r="889" spans="1:4" hidden="1" x14ac:dyDescent="0.25">
      <c r="A889" t="s">
        <v>1760</v>
      </c>
      <c r="B889">
        <v>6</v>
      </c>
      <c r="C889" t="s">
        <v>1483</v>
      </c>
      <c r="D889" t="s">
        <v>1206</v>
      </c>
    </row>
    <row r="890" spans="1:4" hidden="1" x14ac:dyDescent="0.25">
      <c r="A890" t="s">
        <v>1760</v>
      </c>
      <c r="B890">
        <v>6</v>
      </c>
      <c r="C890" t="s">
        <v>1484</v>
      </c>
      <c r="D890" t="s">
        <v>451</v>
      </c>
    </row>
    <row r="891" spans="1:4" hidden="1" x14ac:dyDescent="0.25">
      <c r="A891" t="s">
        <v>1760</v>
      </c>
      <c r="B891">
        <v>6</v>
      </c>
      <c r="C891" t="s">
        <v>1485</v>
      </c>
      <c r="D891" t="s">
        <v>1486</v>
      </c>
    </row>
    <row r="892" spans="1:4" hidden="1" x14ac:dyDescent="0.25">
      <c r="A892" t="s">
        <v>1760</v>
      </c>
      <c r="B892">
        <v>4</v>
      </c>
      <c r="C892" t="s">
        <v>1487</v>
      </c>
      <c r="D892" t="s">
        <v>1212</v>
      </c>
    </row>
    <row r="893" spans="1:4" hidden="1" x14ac:dyDescent="0.25">
      <c r="A893" t="s">
        <v>1760</v>
      </c>
      <c r="B893">
        <v>6</v>
      </c>
      <c r="C893" t="s">
        <v>1488</v>
      </c>
      <c r="D893" t="s">
        <v>1218</v>
      </c>
    </row>
    <row r="894" spans="1:4" hidden="1" x14ac:dyDescent="0.25">
      <c r="A894" t="s">
        <v>1760</v>
      </c>
      <c r="B894">
        <v>4</v>
      </c>
      <c r="C894" t="s">
        <v>1489</v>
      </c>
      <c r="D894" t="s">
        <v>1083</v>
      </c>
    </row>
    <row r="895" spans="1:4" hidden="1" x14ac:dyDescent="0.25">
      <c r="A895" t="s">
        <v>1760</v>
      </c>
      <c r="B895">
        <v>6</v>
      </c>
      <c r="C895" t="s">
        <v>1490</v>
      </c>
      <c r="D895" t="s">
        <v>1223</v>
      </c>
    </row>
    <row r="896" spans="1:4" hidden="1" x14ac:dyDescent="0.25">
      <c r="A896" t="s">
        <v>1760</v>
      </c>
      <c r="B896">
        <v>6</v>
      </c>
      <c r="C896" t="s">
        <v>1491</v>
      </c>
      <c r="D896" t="s">
        <v>1237</v>
      </c>
    </row>
    <row r="897" spans="1:4" hidden="1" x14ac:dyDescent="0.25">
      <c r="A897" t="s">
        <v>1760</v>
      </c>
      <c r="B897">
        <v>4</v>
      </c>
      <c r="C897" t="s">
        <v>1492</v>
      </c>
      <c r="D897" t="s">
        <v>244</v>
      </c>
    </row>
    <row r="898" spans="1:4" hidden="1" x14ac:dyDescent="0.25">
      <c r="A898" t="s">
        <v>1760</v>
      </c>
      <c r="B898">
        <v>6</v>
      </c>
      <c r="C898" t="s">
        <v>1493</v>
      </c>
      <c r="D898" t="s">
        <v>1241</v>
      </c>
    </row>
    <row r="899" spans="1:4" hidden="1" x14ac:dyDescent="0.25">
      <c r="A899" t="s">
        <v>1760</v>
      </c>
      <c r="B899">
        <v>6</v>
      </c>
      <c r="C899" t="s">
        <v>1494</v>
      </c>
      <c r="D899" t="s">
        <v>1243</v>
      </c>
    </row>
    <row r="900" spans="1:4" hidden="1" x14ac:dyDescent="0.25">
      <c r="A900" t="s">
        <v>1760</v>
      </c>
      <c r="B900">
        <v>6</v>
      </c>
      <c r="C900" t="s">
        <v>1495</v>
      </c>
      <c r="D900" t="s">
        <v>1245</v>
      </c>
    </row>
    <row r="901" spans="1:4" hidden="1" x14ac:dyDescent="0.25">
      <c r="A901" t="s">
        <v>1760</v>
      </c>
      <c r="B901">
        <v>6</v>
      </c>
      <c r="C901" t="s">
        <v>1496</v>
      </c>
      <c r="D901" t="s">
        <v>1497</v>
      </c>
    </row>
    <row r="902" spans="1:4" hidden="1" x14ac:dyDescent="0.25">
      <c r="A902" t="s">
        <v>1760</v>
      </c>
      <c r="B902">
        <v>6</v>
      </c>
      <c r="C902" t="s">
        <v>1498</v>
      </c>
      <c r="D902" t="s">
        <v>1249</v>
      </c>
    </row>
    <row r="903" spans="1:4" hidden="1" x14ac:dyDescent="0.25">
      <c r="A903" t="s">
        <v>1760</v>
      </c>
      <c r="B903">
        <v>6</v>
      </c>
      <c r="C903" t="s">
        <v>1499</v>
      </c>
      <c r="D903" t="s">
        <v>1251</v>
      </c>
    </row>
    <row r="904" spans="1:4" hidden="1" x14ac:dyDescent="0.25">
      <c r="A904" t="s">
        <v>1760</v>
      </c>
      <c r="B904">
        <v>6</v>
      </c>
      <c r="C904" t="s">
        <v>1500</v>
      </c>
      <c r="D904" t="s">
        <v>1253</v>
      </c>
    </row>
    <row r="905" spans="1:4" hidden="1" x14ac:dyDescent="0.25">
      <c r="A905" t="s">
        <v>1760</v>
      </c>
      <c r="B905">
        <v>6</v>
      </c>
      <c r="C905" t="s">
        <v>1501</v>
      </c>
      <c r="D905" t="s">
        <v>1255</v>
      </c>
    </row>
    <row r="906" spans="1:4" hidden="1" x14ac:dyDescent="0.25">
      <c r="A906" t="s">
        <v>1760</v>
      </c>
      <c r="B906">
        <v>6</v>
      </c>
      <c r="C906" t="s">
        <v>1502</v>
      </c>
      <c r="D906" t="s">
        <v>1503</v>
      </c>
    </row>
    <row r="907" spans="1:4" hidden="1" x14ac:dyDescent="0.25">
      <c r="A907" t="s">
        <v>1760</v>
      </c>
      <c r="B907">
        <v>6</v>
      </c>
      <c r="C907" t="s">
        <v>1964</v>
      </c>
      <c r="D907" t="s">
        <v>1257</v>
      </c>
    </row>
    <row r="908" spans="1:4" hidden="1" x14ac:dyDescent="0.25">
      <c r="A908" t="s">
        <v>1760</v>
      </c>
      <c r="B908">
        <v>4</v>
      </c>
      <c r="C908" t="s">
        <v>1504</v>
      </c>
      <c r="D908" t="s">
        <v>1262</v>
      </c>
    </row>
    <row r="909" spans="1:4" hidden="1" x14ac:dyDescent="0.25">
      <c r="A909" t="s">
        <v>1760</v>
      </c>
      <c r="B909">
        <v>6</v>
      </c>
      <c r="C909" t="s">
        <v>1505</v>
      </c>
      <c r="D909" t="s">
        <v>1264</v>
      </c>
    </row>
    <row r="910" spans="1:4" hidden="1" x14ac:dyDescent="0.25">
      <c r="A910" t="s">
        <v>1760</v>
      </c>
      <c r="B910">
        <v>6</v>
      </c>
      <c r="C910" t="s">
        <v>1506</v>
      </c>
      <c r="D910" t="s">
        <v>1268</v>
      </c>
    </row>
    <row r="911" spans="1:4" hidden="1" x14ac:dyDescent="0.25">
      <c r="A911" t="s">
        <v>1760</v>
      </c>
      <c r="B911">
        <v>4</v>
      </c>
      <c r="C911" t="s">
        <v>1507</v>
      </c>
      <c r="D911" t="s">
        <v>1273</v>
      </c>
    </row>
    <row r="912" spans="1:4" hidden="1" x14ac:dyDescent="0.25">
      <c r="A912" t="s">
        <v>1760</v>
      </c>
      <c r="B912">
        <v>6</v>
      </c>
      <c r="C912" t="s">
        <v>1508</v>
      </c>
      <c r="D912" t="s">
        <v>433</v>
      </c>
    </row>
    <row r="913" spans="1:4" hidden="1" x14ac:dyDescent="0.25">
      <c r="A913" t="s">
        <v>1760</v>
      </c>
      <c r="B913">
        <v>6</v>
      </c>
      <c r="C913" t="s">
        <v>1509</v>
      </c>
      <c r="D913" t="s">
        <v>1276</v>
      </c>
    </row>
    <row r="914" spans="1:4" hidden="1" x14ac:dyDescent="0.25">
      <c r="A914" t="s">
        <v>1760</v>
      </c>
      <c r="B914">
        <v>6</v>
      </c>
      <c r="C914" t="s">
        <v>1510</v>
      </c>
      <c r="D914" t="s">
        <v>1278</v>
      </c>
    </row>
    <row r="915" spans="1:4" hidden="1" x14ac:dyDescent="0.25">
      <c r="A915" t="s">
        <v>1760</v>
      </c>
      <c r="B915">
        <v>4</v>
      </c>
      <c r="C915" t="s">
        <v>1511</v>
      </c>
      <c r="D915" t="s">
        <v>554</v>
      </c>
    </row>
    <row r="916" spans="1:4" hidden="1" x14ac:dyDescent="0.25">
      <c r="A916" t="s">
        <v>1760</v>
      </c>
      <c r="B916">
        <v>6</v>
      </c>
      <c r="C916" t="s">
        <v>1512</v>
      </c>
      <c r="D916" t="s">
        <v>1287</v>
      </c>
    </row>
    <row r="917" spans="1:4" hidden="1" x14ac:dyDescent="0.25">
      <c r="A917" t="s">
        <v>1760</v>
      </c>
      <c r="B917">
        <v>6</v>
      </c>
      <c r="C917" t="s">
        <v>1513</v>
      </c>
      <c r="D917" t="s">
        <v>1289</v>
      </c>
    </row>
    <row r="918" spans="1:4" hidden="1" x14ac:dyDescent="0.25">
      <c r="A918" t="s">
        <v>1760</v>
      </c>
      <c r="B918">
        <v>6</v>
      </c>
      <c r="C918" t="s">
        <v>1514</v>
      </c>
      <c r="D918" t="s">
        <v>1291</v>
      </c>
    </row>
    <row r="919" spans="1:4" hidden="1" x14ac:dyDescent="0.25">
      <c r="A919" t="s">
        <v>1760</v>
      </c>
      <c r="B919">
        <v>4</v>
      </c>
      <c r="C919" t="s">
        <v>1972</v>
      </c>
      <c r="D919" t="s">
        <v>1973</v>
      </c>
    </row>
    <row r="920" spans="1:4" hidden="1" x14ac:dyDescent="0.25">
      <c r="A920" t="s">
        <v>1760</v>
      </c>
      <c r="B920">
        <v>6</v>
      </c>
      <c r="C920" t="s">
        <v>1974</v>
      </c>
      <c r="D920" t="s">
        <v>1975</v>
      </c>
    </row>
    <row r="921" spans="1:4" hidden="1" x14ac:dyDescent="0.25">
      <c r="A921" t="s">
        <v>1760</v>
      </c>
      <c r="B921">
        <v>8</v>
      </c>
      <c r="C921" t="s">
        <v>1976</v>
      </c>
      <c r="D921" t="s">
        <v>474</v>
      </c>
    </row>
    <row r="922" spans="1:4" hidden="1" x14ac:dyDescent="0.25">
      <c r="A922" t="s">
        <v>1760</v>
      </c>
      <c r="B922">
        <v>8</v>
      </c>
      <c r="C922" t="s">
        <v>1977</v>
      </c>
      <c r="D922" t="s">
        <v>477</v>
      </c>
    </row>
    <row r="923" spans="1:4" hidden="1" x14ac:dyDescent="0.25">
      <c r="A923" t="s">
        <v>1760</v>
      </c>
      <c r="B923">
        <v>8</v>
      </c>
      <c r="C923" t="s">
        <v>1979</v>
      </c>
      <c r="D923" t="s">
        <v>1980</v>
      </c>
    </row>
    <row r="924" spans="1:4" hidden="1" x14ac:dyDescent="0.25">
      <c r="A924" t="s">
        <v>1760</v>
      </c>
      <c r="B924">
        <v>4</v>
      </c>
      <c r="C924" t="s">
        <v>1515</v>
      </c>
      <c r="D924" t="s">
        <v>1103</v>
      </c>
    </row>
    <row r="925" spans="1:4" hidden="1" x14ac:dyDescent="0.25">
      <c r="A925" t="s">
        <v>1760</v>
      </c>
      <c r="B925">
        <v>6</v>
      </c>
      <c r="C925" t="s">
        <v>1516</v>
      </c>
      <c r="D925" t="s">
        <v>1321</v>
      </c>
    </row>
    <row r="926" spans="1:4" hidden="1" x14ac:dyDescent="0.25">
      <c r="A926" t="s">
        <v>1760</v>
      </c>
      <c r="B926">
        <v>6</v>
      </c>
      <c r="C926" t="s">
        <v>1517</v>
      </c>
      <c r="D926" t="s">
        <v>1323</v>
      </c>
    </row>
    <row r="927" spans="1:4" hidden="1" x14ac:dyDescent="0.25">
      <c r="A927" t="s">
        <v>1760</v>
      </c>
      <c r="B927">
        <v>6</v>
      </c>
      <c r="C927" t="s">
        <v>1518</v>
      </c>
      <c r="D927" t="s">
        <v>1325</v>
      </c>
    </row>
    <row r="928" spans="1:4" hidden="1" x14ac:dyDescent="0.25">
      <c r="A928" t="s">
        <v>1760</v>
      </c>
      <c r="B928">
        <v>8</v>
      </c>
      <c r="C928" t="s">
        <v>1519</v>
      </c>
      <c r="D928" t="s">
        <v>1327</v>
      </c>
    </row>
    <row r="929" spans="1:4" hidden="1" x14ac:dyDescent="0.25">
      <c r="A929" t="s">
        <v>1760</v>
      </c>
      <c r="B929">
        <v>8</v>
      </c>
      <c r="C929" t="s">
        <v>1520</v>
      </c>
      <c r="D929" t="s">
        <v>1329</v>
      </c>
    </row>
    <row r="930" spans="1:4" hidden="1" x14ac:dyDescent="0.25">
      <c r="A930" t="s">
        <v>1760</v>
      </c>
      <c r="B930">
        <v>8</v>
      </c>
      <c r="C930" t="s">
        <v>1521</v>
      </c>
      <c r="D930" t="s">
        <v>1331</v>
      </c>
    </row>
    <row r="931" spans="1:4" hidden="1" x14ac:dyDescent="0.25">
      <c r="A931" t="s">
        <v>1760</v>
      </c>
      <c r="B931">
        <v>8</v>
      </c>
      <c r="C931" t="s">
        <v>1522</v>
      </c>
      <c r="D931" t="s">
        <v>1333</v>
      </c>
    </row>
    <row r="932" spans="1:4" hidden="1" x14ac:dyDescent="0.25">
      <c r="A932" t="s">
        <v>1760</v>
      </c>
      <c r="B932">
        <v>8</v>
      </c>
      <c r="C932" t="s">
        <v>1523</v>
      </c>
      <c r="D932" t="s">
        <v>1524</v>
      </c>
    </row>
    <row r="933" spans="1:4" hidden="1" x14ac:dyDescent="0.25">
      <c r="A933" t="s">
        <v>1760</v>
      </c>
      <c r="B933">
        <v>6</v>
      </c>
      <c r="C933" t="s">
        <v>1525</v>
      </c>
      <c r="D933" t="s">
        <v>1526</v>
      </c>
    </row>
    <row r="934" spans="1:4" hidden="1" x14ac:dyDescent="0.25">
      <c r="A934" t="s">
        <v>1760</v>
      </c>
      <c r="B934">
        <v>6</v>
      </c>
      <c r="C934" t="s">
        <v>1527</v>
      </c>
      <c r="D934" t="s">
        <v>1339</v>
      </c>
    </row>
    <row r="935" spans="1:4" hidden="1" x14ac:dyDescent="0.25">
      <c r="A935" t="s">
        <v>1760</v>
      </c>
      <c r="B935">
        <v>6</v>
      </c>
      <c r="C935" t="s">
        <v>1528</v>
      </c>
      <c r="D935" t="s">
        <v>1529</v>
      </c>
    </row>
    <row r="936" spans="1:4" hidden="1" x14ac:dyDescent="0.25">
      <c r="A936" t="s">
        <v>1760</v>
      </c>
      <c r="B936">
        <v>6</v>
      </c>
      <c r="C936" t="s">
        <v>1530</v>
      </c>
      <c r="D936" t="s">
        <v>1341</v>
      </c>
    </row>
    <row r="937" spans="1:4" hidden="1" x14ac:dyDescent="0.25">
      <c r="A937" t="s">
        <v>1760</v>
      </c>
      <c r="B937">
        <v>6</v>
      </c>
      <c r="C937" t="s">
        <v>1531</v>
      </c>
      <c r="D937" t="s">
        <v>1343</v>
      </c>
    </row>
    <row r="938" spans="1:4" hidden="1" x14ac:dyDescent="0.25">
      <c r="A938" t="s">
        <v>1760</v>
      </c>
      <c r="B938">
        <v>6</v>
      </c>
      <c r="C938" t="s">
        <v>1532</v>
      </c>
      <c r="D938" t="s">
        <v>1533</v>
      </c>
    </row>
    <row r="939" spans="1:4" hidden="1" x14ac:dyDescent="0.25">
      <c r="A939" t="s">
        <v>1760</v>
      </c>
      <c r="B939">
        <v>6</v>
      </c>
      <c r="C939" t="s">
        <v>1534</v>
      </c>
      <c r="D939" t="s">
        <v>1535</v>
      </c>
    </row>
    <row r="940" spans="1:4" hidden="1" x14ac:dyDescent="0.25">
      <c r="A940" t="s">
        <v>1760</v>
      </c>
      <c r="B940">
        <v>6</v>
      </c>
      <c r="C940" t="s">
        <v>1912</v>
      </c>
      <c r="D940" t="s">
        <v>1913</v>
      </c>
    </row>
    <row r="941" spans="1:4" hidden="1" x14ac:dyDescent="0.25">
      <c r="A941" t="s">
        <v>1760</v>
      </c>
      <c r="B941">
        <v>6</v>
      </c>
      <c r="C941" t="s">
        <v>1536</v>
      </c>
      <c r="D941" t="s">
        <v>1537</v>
      </c>
    </row>
    <row r="942" spans="1:4" hidden="1" x14ac:dyDescent="0.25">
      <c r="A942" t="s">
        <v>1760</v>
      </c>
      <c r="B942">
        <v>6</v>
      </c>
      <c r="C942" t="s">
        <v>1538</v>
      </c>
      <c r="D942" t="s">
        <v>11</v>
      </c>
    </row>
    <row r="943" spans="1:4" hidden="1" x14ac:dyDescent="0.25">
      <c r="A943" t="s">
        <v>1760</v>
      </c>
      <c r="B943">
        <v>6</v>
      </c>
      <c r="C943" t="s">
        <v>1539</v>
      </c>
      <c r="D943" t="s">
        <v>1540</v>
      </c>
    </row>
    <row r="944" spans="1:4" hidden="1" x14ac:dyDescent="0.25">
      <c r="A944" t="s">
        <v>1760</v>
      </c>
      <c r="B944">
        <v>6</v>
      </c>
      <c r="C944" t="s">
        <v>1541</v>
      </c>
      <c r="D944" t="s">
        <v>1036</v>
      </c>
    </row>
    <row r="945" spans="1:4" hidden="1" x14ac:dyDescent="0.25">
      <c r="A945" t="s">
        <v>1760</v>
      </c>
      <c r="B945">
        <v>6</v>
      </c>
      <c r="C945" t="s">
        <v>1542</v>
      </c>
      <c r="D945" t="s">
        <v>1034</v>
      </c>
    </row>
    <row r="946" spans="1:4" hidden="1" x14ac:dyDescent="0.25">
      <c r="A946" t="s">
        <v>1753</v>
      </c>
      <c r="B946">
        <v>2</v>
      </c>
      <c r="C946" t="s">
        <v>1543</v>
      </c>
      <c r="D946" t="s">
        <v>1544</v>
      </c>
    </row>
    <row r="947" spans="1:4" hidden="1" x14ac:dyDescent="0.25">
      <c r="A947" t="s">
        <v>1753</v>
      </c>
      <c r="B947">
        <v>4</v>
      </c>
      <c r="C947" t="s">
        <v>1545</v>
      </c>
      <c r="D947" t="s">
        <v>101</v>
      </c>
    </row>
    <row r="948" spans="1:4" hidden="1" x14ac:dyDescent="0.25">
      <c r="A948" t="s">
        <v>1753</v>
      </c>
      <c r="B948">
        <v>6</v>
      </c>
      <c r="C948" t="s">
        <v>1546</v>
      </c>
      <c r="D948" t="s">
        <v>1547</v>
      </c>
    </row>
    <row r="949" spans="1:4" hidden="1" x14ac:dyDescent="0.25">
      <c r="A949" t="s">
        <v>1753</v>
      </c>
      <c r="B949">
        <v>6</v>
      </c>
      <c r="C949" t="s">
        <v>1548</v>
      </c>
      <c r="D949" t="s">
        <v>222</v>
      </c>
    </row>
    <row r="950" spans="1:4" hidden="1" x14ac:dyDescent="0.25">
      <c r="A950" t="s">
        <v>1753</v>
      </c>
      <c r="B950">
        <v>2</v>
      </c>
      <c r="C950" t="s">
        <v>1549</v>
      </c>
      <c r="D950" t="s">
        <v>1550</v>
      </c>
    </row>
    <row r="951" spans="1:4" hidden="1" x14ac:dyDescent="0.25">
      <c r="A951" t="s">
        <v>1753</v>
      </c>
      <c r="B951">
        <v>4</v>
      </c>
      <c r="C951" t="s">
        <v>1551</v>
      </c>
      <c r="D951" t="s">
        <v>101</v>
      </c>
    </row>
    <row r="952" spans="1:4" hidden="1" x14ac:dyDescent="0.25">
      <c r="A952" t="s">
        <v>1753</v>
      </c>
      <c r="B952">
        <v>6</v>
      </c>
      <c r="C952" t="s">
        <v>1552</v>
      </c>
      <c r="D952" t="s">
        <v>1553</v>
      </c>
    </row>
    <row r="953" spans="1:4" hidden="1" x14ac:dyDescent="0.25">
      <c r="A953" t="s">
        <v>1753</v>
      </c>
      <c r="B953">
        <v>6</v>
      </c>
      <c r="C953" t="s">
        <v>1554</v>
      </c>
      <c r="D953" t="s">
        <v>1555</v>
      </c>
    </row>
    <row r="954" spans="1:4" hidden="1" x14ac:dyDescent="0.25">
      <c r="A954" t="s">
        <v>1753</v>
      </c>
      <c r="B954">
        <v>6</v>
      </c>
      <c r="C954" t="s">
        <v>1556</v>
      </c>
      <c r="D954" t="s">
        <v>1557</v>
      </c>
    </row>
    <row r="955" spans="1:4" hidden="1" x14ac:dyDescent="0.25">
      <c r="A955">
        <v>0</v>
      </c>
      <c r="B955">
        <v>1</v>
      </c>
      <c r="C955" t="s">
        <v>1558</v>
      </c>
      <c r="D955" t="s">
        <v>1559</v>
      </c>
    </row>
    <row r="956" spans="1:4" hidden="1" x14ac:dyDescent="0.25">
      <c r="A956">
        <v>0</v>
      </c>
      <c r="B956">
        <v>2</v>
      </c>
      <c r="C956" t="s">
        <v>1560</v>
      </c>
      <c r="D956" t="s">
        <v>1561</v>
      </c>
    </row>
    <row r="957" spans="1:4" hidden="1" x14ac:dyDescent="0.25">
      <c r="A957">
        <v>0</v>
      </c>
      <c r="B957">
        <v>4</v>
      </c>
      <c r="C957" t="s">
        <v>1562</v>
      </c>
      <c r="D957" t="s">
        <v>1563</v>
      </c>
    </row>
    <row r="958" spans="1:4" hidden="1" x14ac:dyDescent="0.25">
      <c r="A958">
        <v>0</v>
      </c>
      <c r="B958">
        <v>10</v>
      </c>
      <c r="C958" t="s">
        <v>1564</v>
      </c>
      <c r="D958" t="s">
        <v>1565</v>
      </c>
    </row>
    <row r="959" spans="1:4" hidden="1" x14ac:dyDescent="0.25">
      <c r="A959">
        <v>0</v>
      </c>
      <c r="B959">
        <v>10</v>
      </c>
      <c r="C959" t="s">
        <v>1566</v>
      </c>
      <c r="D959" t="s">
        <v>1567</v>
      </c>
    </row>
    <row r="960" spans="1:4" hidden="1" x14ac:dyDescent="0.25">
      <c r="A960">
        <v>0</v>
      </c>
      <c r="B960">
        <v>8</v>
      </c>
      <c r="C960" t="s">
        <v>1568</v>
      </c>
      <c r="D960" t="s">
        <v>575</v>
      </c>
    </row>
    <row r="961" spans="1:4" hidden="1" x14ac:dyDescent="0.25">
      <c r="A961">
        <v>0</v>
      </c>
      <c r="B961">
        <v>12</v>
      </c>
      <c r="C961" t="s">
        <v>1569</v>
      </c>
      <c r="D961" t="s">
        <v>1570</v>
      </c>
    </row>
    <row r="962" spans="1:4" hidden="1" x14ac:dyDescent="0.25">
      <c r="A962">
        <v>0</v>
      </c>
      <c r="B962">
        <v>12</v>
      </c>
      <c r="C962" t="s">
        <v>1571</v>
      </c>
      <c r="D962" t="s">
        <v>600</v>
      </c>
    </row>
    <row r="963" spans="1:4" hidden="1" x14ac:dyDescent="0.25">
      <c r="A963">
        <v>0</v>
      </c>
      <c r="B963">
        <v>10</v>
      </c>
      <c r="C963" t="s">
        <v>1572</v>
      </c>
      <c r="D963" t="s">
        <v>621</v>
      </c>
    </row>
    <row r="964" spans="1:4" hidden="1" x14ac:dyDescent="0.25">
      <c r="A964">
        <v>0</v>
      </c>
      <c r="B964">
        <v>10</v>
      </c>
      <c r="C964" t="s">
        <v>1573</v>
      </c>
      <c r="D964" t="s">
        <v>244</v>
      </c>
    </row>
    <row r="965" spans="1:4" hidden="1" x14ac:dyDescent="0.25">
      <c r="A965">
        <v>0</v>
      </c>
      <c r="B965">
        <v>12</v>
      </c>
      <c r="C965" t="s">
        <v>1574</v>
      </c>
      <c r="D965" t="s">
        <v>1575</v>
      </c>
    </row>
    <row r="966" spans="1:4" hidden="1" x14ac:dyDescent="0.25">
      <c r="A966">
        <v>0</v>
      </c>
      <c r="B966">
        <v>10</v>
      </c>
      <c r="C966" t="s">
        <v>1576</v>
      </c>
      <c r="D966" t="s">
        <v>1577</v>
      </c>
    </row>
    <row r="967" spans="1:4" hidden="1" x14ac:dyDescent="0.25">
      <c r="A967">
        <v>0</v>
      </c>
      <c r="B967">
        <v>10</v>
      </c>
      <c r="C967" t="s">
        <v>1578</v>
      </c>
      <c r="D967" t="s">
        <v>1579</v>
      </c>
    </row>
    <row r="968" spans="1:4" hidden="1" x14ac:dyDescent="0.25">
      <c r="A968">
        <v>0</v>
      </c>
      <c r="B968">
        <v>10</v>
      </c>
      <c r="C968" t="s">
        <v>1905</v>
      </c>
      <c r="D968" t="s">
        <v>1906</v>
      </c>
    </row>
    <row r="969" spans="1:4" hidden="1" x14ac:dyDescent="0.25">
      <c r="A969">
        <v>0</v>
      </c>
      <c r="B969">
        <v>10</v>
      </c>
      <c r="C969" t="s">
        <v>1580</v>
      </c>
      <c r="D969" t="s">
        <v>1581</v>
      </c>
    </row>
    <row r="970" spans="1:4" hidden="1" x14ac:dyDescent="0.25">
      <c r="A970">
        <v>0</v>
      </c>
      <c r="B970">
        <v>10</v>
      </c>
      <c r="C970" t="s">
        <v>1582</v>
      </c>
      <c r="D970" t="s">
        <v>1583</v>
      </c>
    </row>
    <row r="971" spans="1:4" hidden="1" x14ac:dyDescent="0.25">
      <c r="A971">
        <v>0</v>
      </c>
      <c r="B971">
        <v>10</v>
      </c>
      <c r="C971" t="s">
        <v>2112</v>
      </c>
      <c r="D971" t="s">
        <v>2004</v>
      </c>
    </row>
    <row r="972" spans="1:4" hidden="1" x14ac:dyDescent="0.25">
      <c r="A972">
        <v>0</v>
      </c>
      <c r="B972">
        <v>10</v>
      </c>
      <c r="C972" t="s">
        <v>1584</v>
      </c>
      <c r="D972" t="s">
        <v>1585</v>
      </c>
    </row>
    <row r="973" spans="1:4" hidden="1" x14ac:dyDescent="0.25">
      <c r="A973">
        <v>0</v>
      </c>
      <c r="B973">
        <v>10</v>
      </c>
      <c r="C973" t="s">
        <v>1586</v>
      </c>
      <c r="D973" t="s">
        <v>1587</v>
      </c>
    </row>
    <row r="974" spans="1:4" hidden="1" x14ac:dyDescent="0.25">
      <c r="A974">
        <v>0</v>
      </c>
      <c r="B974">
        <v>10</v>
      </c>
      <c r="C974" t="s">
        <v>1588</v>
      </c>
      <c r="D974" t="s">
        <v>1589</v>
      </c>
    </row>
    <row r="975" spans="1:4" hidden="1" x14ac:dyDescent="0.25">
      <c r="A975">
        <v>0</v>
      </c>
      <c r="B975">
        <v>12</v>
      </c>
      <c r="C975" t="s">
        <v>1590</v>
      </c>
      <c r="D975" t="s">
        <v>1591</v>
      </c>
    </row>
    <row r="976" spans="1:4" hidden="1" x14ac:dyDescent="0.25">
      <c r="A976">
        <v>0</v>
      </c>
      <c r="B976">
        <v>12</v>
      </c>
      <c r="C976" t="s">
        <v>1592</v>
      </c>
      <c r="D976" t="s">
        <v>1593</v>
      </c>
    </row>
    <row r="977" spans="1:4" hidden="1" x14ac:dyDescent="0.25">
      <c r="A977">
        <v>0</v>
      </c>
      <c r="B977">
        <v>12</v>
      </c>
      <c r="C977" t="s">
        <v>1594</v>
      </c>
      <c r="D977" t="s">
        <v>707</v>
      </c>
    </row>
    <row r="978" spans="1:4" hidden="1" x14ac:dyDescent="0.25">
      <c r="A978">
        <v>0</v>
      </c>
      <c r="B978">
        <v>12</v>
      </c>
      <c r="C978" t="s">
        <v>1595</v>
      </c>
      <c r="D978" t="s">
        <v>1596</v>
      </c>
    </row>
    <row r="979" spans="1:4" hidden="1" x14ac:dyDescent="0.25">
      <c r="A979">
        <v>0</v>
      </c>
      <c r="B979">
        <v>12</v>
      </c>
      <c r="C979" t="s">
        <v>1597</v>
      </c>
      <c r="D979" t="s">
        <v>711</v>
      </c>
    </row>
    <row r="980" spans="1:4" hidden="1" x14ac:dyDescent="0.25">
      <c r="A980">
        <v>0</v>
      </c>
      <c r="B980">
        <v>12</v>
      </c>
      <c r="C980" t="s">
        <v>1598</v>
      </c>
      <c r="D980" t="s">
        <v>1599</v>
      </c>
    </row>
    <row r="981" spans="1:4" hidden="1" x14ac:dyDescent="0.25">
      <c r="A981">
        <v>0</v>
      </c>
      <c r="B981">
        <v>12</v>
      </c>
      <c r="C981" t="s">
        <v>1600</v>
      </c>
      <c r="D981" t="s">
        <v>1601</v>
      </c>
    </row>
    <row r="982" spans="1:4" hidden="1" x14ac:dyDescent="0.25">
      <c r="A982">
        <v>0</v>
      </c>
      <c r="B982">
        <v>12</v>
      </c>
      <c r="C982" t="s">
        <v>1602</v>
      </c>
      <c r="D982" t="s">
        <v>1603</v>
      </c>
    </row>
    <row r="983" spans="1:4" hidden="1" x14ac:dyDescent="0.25">
      <c r="A983">
        <v>0</v>
      </c>
      <c r="B983">
        <v>12</v>
      </c>
      <c r="C983" t="s">
        <v>1604</v>
      </c>
      <c r="D983" t="s">
        <v>1605</v>
      </c>
    </row>
    <row r="984" spans="1:4" hidden="1" x14ac:dyDescent="0.25">
      <c r="A984">
        <v>0</v>
      </c>
      <c r="B984">
        <v>12</v>
      </c>
      <c r="C984" t="s">
        <v>1987</v>
      </c>
      <c r="D984" t="s">
        <v>1988</v>
      </c>
    </row>
    <row r="985" spans="1:4" hidden="1" x14ac:dyDescent="0.25">
      <c r="A985">
        <v>0</v>
      </c>
      <c r="B985">
        <v>12</v>
      </c>
      <c r="C985" t="s">
        <v>2001</v>
      </c>
      <c r="D985" t="s">
        <v>2002</v>
      </c>
    </row>
    <row r="986" spans="1:4" hidden="1" x14ac:dyDescent="0.25">
      <c r="A986">
        <v>0</v>
      </c>
      <c r="B986">
        <v>10</v>
      </c>
      <c r="C986" t="s">
        <v>1606</v>
      </c>
      <c r="D986" t="s">
        <v>1607</v>
      </c>
    </row>
    <row r="987" spans="1:4" hidden="1" x14ac:dyDescent="0.25">
      <c r="A987">
        <v>0</v>
      </c>
      <c r="B987">
        <v>10</v>
      </c>
      <c r="C987" t="s">
        <v>1608</v>
      </c>
      <c r="D987" t="s">
        <v>1609</v>
      </c>
    </row>
    <row r="988" spans="1:4" hidden="1" x14ac:dyDescent="0.25">
      <c r="A988">
        <v>0</v>
      </c>
      <c r="B988">
        <v>10</v>
      </c>
      <c r="C988" t="s">
        <v>1610</v>
      </c>
      <c r="D988" t="s">
        <v>1611</v>
      </c>
    </row>
    <row r="989" spans="1:4" hidden="1" x14ac:dyDescent="0.25">
      <c r="A989">
        <v>0</v>
      </c>
      <c r="B989">
        <v>10</v>
      </c>
      <c r="C989" t="s">
        <v>1612</v>
      </c>
      <c r="D989" t="s">
        <v>1613</v>
      </c>
    </row>
    <row r="990" spans="1:4" hidden="1" x14ac:dyDescent="0.25">
      <c r="A990">
        <v>0</v>
      </c>
      <c r="B990">
        <v>10</v>
      </c>
      <c r="C990" t="s">
        <v>1614</v>
      </c>
      <c r="D990" t="s">
        <v>1615</v>
      </c>
    </row>
    <row r="991" spans="1:4" hidden="1" x14ac:dyDescent="0.25">
      <c r="A991">
        <v>0</v>
      </c>
      <c r="B991">
        <v>10</v>
      </c>
      <c r="C991" t="s">
        <v>1616</v>
      </c>
      <c r="D991" t="s">
        <v>1617</v>
      </c>
    </row>
    <row r="992" spans="1:4" hidden="1" x14ac:dyDescent="0.25">
      <c r="A992">
        <v>0</v>
      </c>
      <c r="B992">
        <v>10</v>
      </c>
      <c r="C992" t="s">
        <v>1618</v>
      </c>
      <c r="D992" t="s">
        <v>1107</v>
      </c>
    </row>
    <row r="993" spans="1:4" hidden="1" x14ac:dyDescent="0.25">
      <c r="A993">
        <v>0</v>
      </c>
      <c r="B993">
        <v>4</v>
      </c>
      <c r="C993" t="s">
        <v>1619</v>
      </c>
      <c r="D993" t="s">
        <v>168</v>
      </c>
    </row>
    <row r="994" spans="1:4" hidden="1" x14ac:dyDescent="0.25">
      <c r="A994">
        <v>0</v>
      </c>
      <c r="B994">
        <v>6</v>
      </c>
      <c r="C994" t="s">
        <v>1620</v>
      </c>
      <c r="D994" t="s">
        <v>1621</v>
      </c>
    </row>
    <row r="995" spans="1:4" hidden="1" x14ac:dyDescent="0.25">
      <c r="A995">
        <v>0</v>
      </c>
      <c r="B995">
        <v>6</v>
      </c>
      <c r="C995" t="s">
        <v>1622</v>
      </c>
      <c r="D995" t="s">
        <v>1022</v>
      </c>
    </row>
    <row r="996" spans="1:4" hidden="1" x14ac:dyDescent="0.25">
      <c r="A996">
        <v>0</v>
      </c>
      <c r="B996">
        <v>4</v>
      </c>
      <c r="C996" t="s">
        <v>1623</v>
      </c>
      <c r="D996" t="s">
        <v>1624</v>
      </c>
    </row>
    <row r="997" spans="1:4" hidden="1" x14ac:dyDescent="0.25">
      <c r="A997">
        <v>0</v>
      </c>
      <c r="B997">
        <v>10</v>
      </c>
      <c r="C997" t="s">
        <v>1625</v>
      </c>
      <c r="D997" t="s">
        <v>1626</v>
      </c>
    </row>
    <row r="998" spans="1:4" hidden="1" x14ac:dyDescent="0.25">
      <c r="A998">
        <v>0</v>
      </c>
      <c r="B998">
        <v>8</v>
      </c>
      <c r="C998" t="s">
        <v>2026</v>
      </c>
      <c r="D998" t="s">
        <v>575</v>
      </c>
    </row>
    <row r="999" spans="1:4" hidden="1" x14ac:dyDescent="0.25">
      <c r="A999">
        <v>0</v>
      </c>
      <c r="B999">
        <v>10</v>
      </c>
      <c r="C999" t="s">
        <v>1627</v>
      </c>
      <c r="D999" t="s">
        <v>600</v>
      </c>
    </row>
    <row r="1000" spans="1:4" hidden="1" x14ac:dyDescent="0.25">
      <c r="A1000">
        <v>0</v>
      </c>
      <c r="B1000">
        <v>10</v>
      </c>
      <c r="C1000" t="s">
        <v>1907</v>
      </c>
      <c r="D1000" t="s">
        <v>1906</v>
      </c>
    </row>
    <row r="1001" spans="1:4" hidden="1" x14ac:dyDescent="0.25">
      <c r="A1001">
        <v>0</v>
      </c>
      <c r="B1001">
        <v>10</v>
      </c>
      <c r="C1001" t="s">
        <v>1628</v>
      </c>
      <c r="D1001" t="s">
        <v>1629</v>
      </c>
    </row>
    <row r="1002" spans="1:4" hidden="1" x14ac:dyDescent="0.25">
      <c r="A1002">
        <v>0</v>
      </c>
      <c r="B1002">
        <v>10</v>
      </c>
      <c r="C1002" t="s">
        <v>1908</v>
      </c>
      <c r="D1002" t="s">
        <v>617</v>
      </c>
    </row>
    <row r="1003" spans="1:4" hidden="1" x14ac:dyDescent="0.25">
      <c r="A1003">
        <v>0</v>
      </c>
      <c r="B1003">
        <v>10</v>
      </c>
      <c r="C1003" t="s">
        <v>1630</v>
      </c>
      <c r="D1003" t="s">
        <v>1631</v>
      </c>
    </row>
    <row r="1004" spans="1:4" hidden="1" x14ac:dyDescent="0.25">
      <c r="A1004">
        <v>0</v>
      </c>
      <c r="B1004">
        <v>10</v>
      </c>
      <c r="C1004" t="s">
        <v>1632</v>
      </c>
      <c r="D1004" t="s">
        <v>1575</v>
      </c>
    </row>
    <row r="1005" spans="1:4" hidden="1" x14ac:dyDescent="0.25">
      <c r="A1005">
        <v>0</v>
      </c>
      <c r="B1005">
        <v>10</v>
      </c>
      <c r="C1005" t="s">
        <v>1633</v>
      </c>
      <c r="D1005" t="s">
        <v>1581</v>
      </c>
    </row>
    <row r="1006" spans="1:4" hidden="1" x14ac:dyDescent="0.25">
      <c r="A1006">
        <v>0</v>
      </c>
      <c r="B1006">
        <v>10</v>
      </c>
      <c r="C1006" t="s">
        <v>1634</v>
      </c>
      <c r="D1006" t="s">
        <v>1583</v>
      </c>
    </row>
    <row r="1007" spans="1:4" hidden="1" x14ac:dyDescent="0.25">
      <c r="A1007">
        <v>0</v>
      </c>
      <c r="B1007">
        <v>10</v>
      </c>
      <c r="C1007" t="s">
        <v>2003</v>
      </c>
      <c r="D1007" t="s">
        <v>2004</v>
      </c>
    </row>
    <row r="1008" spans="1:4" hidden="1" x14ac:dyDescent="0.25">
      <c r="A1008">
        <v>0</v>
      </c>
      <c r="B1008">
        <v>10</v>
      </c>
      <c r="C1008" t="s">
        <v>1635</v>
      </c>
      <c r="D1008" t="s">
        <v>1636</v>
      </c>
    </row>
    <row r="1009" spans="1:4" hidden="1" x14ac:dyDescent="0.25">
      <c r="A1009">
        <v>0</v>
      </c>
      <c r="B1009">
        <v>10</v>
      </c>
      <c r="C1009" t="s">
        <v>1637</v>
      </c>
      <c r="D1009" t="s">
        <v>1587</v>
      </c>
    </row>
    <row r="1010" spans="1:4" hidden="1" x14ac:dyDescent="0.25">
      <c r="A1010">
        <v>0</v>
      </c>
      <c r="B1010">
        <v>8</v>
      </c>
      <c r="C1010" t="s">
        <v>2027</v>
      </c>
      <c r="D1010" t="s">
        <v>1589</v>
      </c>
    </row>
    <row r="1011" spans="1:4" hidden="1" x14ac:dyDescent="0.25">
      <c r="A1011">
        <v>0</v>
      </c>
      <c r="B1011">
        <v>10</v>
      </c>
      <c r="C1011" t="s">
        <v>1965</v>
      </c>
      <c r="D1011" t="s">
        <v>1591</v>
      </c>
    </row>
    <row r="1012" spans="1:4" hidden="1" x14ac:dyDescent="0.25">
      <c r="A1012">
        <v>0</v>
      </c>
      <c r="B1012">
        <v>10</v>
      </c>
      <c r="C1012" t="s">
        <v>1638</v>
      </c>
      <c r="D1012" t="s">
        <v>1639</v>
      </c>
    </row>
    <row r="1013" spans="1:4" hidden="1" x14ac:dyDescent="0.25">
      <c r="A1013">
        <v>0</v>
      </c>
      <c r="B1013">
        <v>10</v>
      </c>
      <c r="C1013" t="s">
        <v>1640</v>
      </c>
      <c r="D1013" t="s">
        <v>1641</v>
      </c>
    </row>
    <row r="1014" spans="1:4" hidden="1" x14ac:dyDescent="0.25">
      <c r="A1014">
        <v>0</v>
      </c>
      <c r="B1014">
        <v>10</v>
      </c>
      <c r="C1014" t="s">
        <v>1642</v>
      </c>
      <c r="D1014" t="s">
        <v>1643</v>
      </c>
    </row>
    <row r="1015" spans="1:4" hidden="1" x14ac:dyDescent="0.25">
      <c r="A1015">
        <v>0</v>
      </c>
      <c r="B1015">
        <v>10</v>
      </c>
      <c r="C1015" t="s">
        <v>2005</v>
      </c>
      <c r="D1015" t="s">
        <v>2006</v>
      </c>
    </row>
    <row r="1016" spans="1:4" hidden="1" x14ac:dyDescent="0.25">
      <c r="A1016">
        <v>0</v>
      </c>
      <c r="B1016">
        <v>10</v>
      </c>
      <c r="C1016" t="s">
        <v>1644</v>
      </c>
      <c r="D1016" t="s">
        <v>1607</v>
      </c>
    </row>
    <row r="1017" spans="1:4" hidden="1" x14ac:dyDescent="0.25">
      <c r="A1017">
        <v>0</v>
      </c>
      <c r="B1017">
        <v>10</v>
      </c>
      <c r="C1017" t="s">
        <v>1645</v>
      </c>
      <c r="D1017" t="s">
        <v>1615</v>
      </c>
    </row>
    <row r="1018" spans="1:4" hidden="1" x14ac:dyDescent="0.25">
      <c r="A1018">
        <v>0</v>
      </c>
      <c r="B1018">
        <v>10</v>
      </c>
      <c r="C1018" t="s">
        <v>1646</v>
      </c>
      <c r="D1018" t="s">
        <v>1647</v>
      </c>
    </row>
    <row r="1019" spans="1:4" hidden="1" x14ac:dyDescent="0.25">
      <c r="A1019">
        <v>0</v>
      </c>
      <c r="B1019">
        <v>10</v>
      </c>
      <c r="C1019" t="s">
        <v>2090</v>
      </c>
      <c r="D1019" t="s">
        <v>2091</v>
      </c>
    </row>
    <row r="1020" spans="1:4" hidden="1" x14ac:dyDescent="0.25">
      <c r="A1020">
        <v>0</v>
      </c>
      <c r="B1020">
        <v>2</v>
      </c>
      <c r="C1020" t="s">
        <v>1648</v>
      </c>
      <c r="D1020" t="s">
        <v>1649</v>
      </c>
    </row>
    <row r="1021" spans="1:4" hidden="1" x14ac:dyDescent="0.25">
      <c r="A1021">
        <v>0</v>
      </c>
      <c r="B1021">
        <v>4</v>
      </c>
      <c r="C1021" t="s">
        <v>1650</v>
      </c>
      <c r="D1021" t="s">
        <v>1563</v>
      </c>
    </row>
    <row r="1022" spans="1:4" hidden="1" x14ac:dyDescent="0.25">
      <c r="A1022">
        <v>0</v>
      </c>
      <c r="B1022">
        <v>10</v>
      </c>
      <c r="C1022" t="s">
        <v>1651</v>
      </c>
      <c r="D1022" t="s">
        <v>11</v>
      </c>
    </row>
    <row r="1023" spans="1:4" hidden="1" x14ac:dyDescent="0.25">
      <c r="A1023">
        <v>0</v>
      </c>
      <c r="B1023">
        <v>10</v>
      </c>
      <c r="C1023" t="s">
        <v>1652</v>
      </c>
      <c r="D1023" t="s">
        <v>1653</v>
      </c>
    </row>
    <row r="1024" spans="1:4" hidden="1" x14ac:dyDescent="0.25">
      <c r="A1024">
        <v>0</v>
      </c>
      <c r="B1024">
        <v>10</v>
      </c>
      <c r="C1024" t="s">
        <v>1654</v>
      </c>
      <c r="D1024" t="s">
        <v>1655</v>
      </c>
    </row>
    <row r="1025" spans="1:4" hidden="1" x14ac:dyDescent="0.25">
      <c r="A1025">
        <v>0</v>
      </c>
      <c r="B1025">
        <v>10</v>
      </c>
      <c r="C1025" t="s">
        <v>1656</v>
      </c>
      <c r="D1025" t="s">
        <v>216</v>
      </c>
    </row>
    <row r="1026" spans="1:4" hidden="1" x14ac:dyDescent="0.25">
      <c r="A1026">
        <v>0</v>
      </c>
      <c r="B1026">
        <v>10</v>
      </c>
      <c r="C1026" t="s">
        <v>1657</v>
      </c>
      <c r="D1026" t="s">
        <v>388</v>
      </c>
    </row>
    <row r="1027" spans="1:4" hidden="1" x14ac:dyDescent="0.25">
      <c r="A1027">
        <v>0</v>
      </c>
      <c r="B1027">
        <v>10</v>
      </c>
      <c r="C1027" t="s">
        <v>1658</v>
      </c>
      <c r="D1027" t="s">
        <v>1473</v>
      </c>
    </row>
    <row r="1028" spans="1:4" hidden="1" x14ac:dyDescent="0.25">
      <c r="A1028">
        <v>0</v>
      </c>
      <c r="B1028">
        <v>8</v>
      </c>
      <c r="C1028" t="s">
        <v>1659</v>
      </c>
      <c r="D1028" t="s">
        <v>1660</v>
      </c>
    </row>
    <row r="1029" spans="1:4" hidden="1" x14ac:dyDescent="0.25">
      <c r="A1029">
        <v>0</v>
      </c>
      <c r="B1029">
        <v>10</v>
      </c>
      <c r="C1029" t="s">
        <v>1661</v>
      </c>
      <c r="D1029" t="s">
        <v>1662</v>
      </c>
    </row>
    <row r="1030" spans="1:4" hidden="1" x14ac:dyDescent="0.25">
      <c r="A1030">
        <v>0</v>
      </c>
      <c r="B1030">
        <v>10</v>
      </c>
      <c r="C1030" t="s">
        <v>1663</v>
      </c>
      <c r="D1030" t="s">
        <v>1664</v>
      </c>
    </row>
    <row r="1031" spans="1:4" hidden="1" x14ac:dyDescent="0.25">
      <c r="A1031">
        <v>0</v>
      </c>
      <c r="B1031">
        <v>10</v>
      </c>
      <c r="C1031" t="s">
        <v>1665</v>
      </c>
      <c r="D1031" t="s">
        <v>1361</v>
      </c>
    </row>
    <row r="1032" spans="1:4" hidden="1" x14ac:dyDescent="0.25">
      <c r="A1032">
        <v>0</v>
      </c>
      <c r="B1032">
        <v>10</v>
      </c>
      <c r="C1032" t="s">
        <v>1666</v>
      </c>
      <c r="D1032" t="s">
        <v>1667</v>
      </c>
    </row>
    <row r="1033" spans="1:4" hidden="1" x14ac:dyDescent="0.25">
      <c r="A1033">
        <v>0</v>
      </c>
      <c r="B1033">
        <v>10</v>
      </c>
      <c r="C1033" t="s">
        <v>1668</v>
      </c>
      <c r="D1033" t="s">
        <v>1241</v>
      </c>
    </row>
    <row r="1034" spans="1:4" hidden="1" x14ac:dyDescent="0.25">
      <c r="A1034">
        <v>0</v>
      </c>
      <c r="B1034">
        <v>10</v>
      </c>
      <c r="C1034" t="s">
        <v>1669</v>
      </c>
      <c r="D1034" t="s">
        <v>1107</v>
      </c>
    </row>
    <row r="1035" spans="1:4" hidden="1" x14ac:dyDescent="0.25">
      <c r="A1035">
        <v>0</v>
      </c>
      <c r="B1035">
        <v>10</v>
      </c>
      <c r="C1035" t="s">
        <v>1670</v>
      </c>
      <c r="D1035" t="s">
        <v>1671</v>
      </c>
    </row>
    <row r="1036" spans="1:4" hidden="1" x14ac:dyDescent="0.25">
      <c r="A1036">
        <v>0</v>
      </c>
      <c r="B1036">
        <v>4</v>
      </c>
      <c r="C1036" t="s">
        <v>1672</v>
      </c>
      <c r="D1036" t="s">
        <v>168</v>
      </c>
    </row>
    <row r="1037" spans="1:4" hidden="1" x14ac:dyDescent="0.25">
      <c r="A1037">
        <v>0</v>
      </c>
      <c r="B1037">
        <v>6</v>
      </c>
      <c r="C1037" t="s">
        <v>1673</v>
      </c>
      <c r="D1037" t="s">
        <v>1674</v>
      </c>
    </row>
    <row r="1038" spans="1:4" hidden="1" x14ac:dyDescent="0.25">
      <c r="A1038">
        <v>0</v>
      </c>
      <c r="B1038">
        <v>6</v>
      </c>
      <c r="C1038" t="s">
        <v>1675</v>
      </c>
      <c r="D1038" t="s">
        <v>1676</v>
      </c>
    </row>
    <row r="1039" spans="1:4" hidden="1" x14ac:dyDescent="0.25">
      <c r="A1039">
        <v>0</v>
      </c>
      <c r="B1039">
        <v>4</v>
      </c>
      <c r="C1039" t="s">
        <v>1677</v>
      </c>
      <c r="D1039" t="s">
        <v>1624</v>
      </c>
    </row>
  </sheetData>
  <autoFilter ref="B1:D1039" xr:uid="{8647402A-735B-4C6F-9F47-3BC6CE497E0D}">
    <filterColumn colId="2">
      <filters>
        <filter val="CASTIGO DE CUENTAS POR COBRAR"/>
        <filter val="CUENTAS COMERCIALES Y OTRAS CUENTAS POR COBRAR"/>
        <filter val="CUENTAS POR COBRAR A DIRECTORES"/>
        <filter val="CUENTAS POR COBRAR A SOCIOS Y ACCIONISTAS"/>
        <filter val="CUENTAS POR COBRAR A TRABAJADORES"/>
        <filter val="DETERIORO CUENTAS POR COBRAR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>
    <outlinePr summaryBelow="0"/>
    <pageSetUpPr fitToPage="1"/>
  </sheetPr>
  <dimension ref="A1:CJ88"/>
  <sheetViews>
    <sheetView showGridLines="0" tabSelected="1" zoomScale="90" zoomScaleNormal="90" workbookViewId="0">
      <pane xSplit="2" ySplit="4" topLeftCell="AX5" activePane="bottomRight" state="frozen"/>
      <selection pane="topRight"/>
      <selection pane="bottomLeft"/>
      <selection pane="bottomRight" activeCell="BC29" sqref="BC29"/>
    </sheetView>
  </sheetViews>
  <sheetFormatPr baseColWidth="10" defaultRowHeight="12.75" outlineLevelRow="1" outlineLevelCol="1" x14ac:dyDescent="0.25"/>
  <cols>
    <col min="1" max="1" width="3.85546875" style="24" customWidth="1"/>
    <col min="2" max="2" width="30" style="24" customWidth="1"/>
    <col min="3" max="3" width="10.140625" style="24" customWidth="1" outlineLevel="1"/>
    <col min="4" max="4" width="10.140625" style="55" customWidth="1" outlineLevel="1"/>
    <col min="5" max="49" width="10.140625" style="24" customWidth="1" outlineLevel="1"/>
    <col min="50" max="50" width="9.42578125" style="24" customWidth="1" outlineLevel="1"/>
    <col min="51" max="62" width="10.140625" style="24" customWidth="1"/>
    <col min="63" max="63" width="4.85546875" style="24" customWidth="1"/>
    <col min="64" max="75" width="10.140625" style="24" customWidth="1"/>
    <col min="76" max="16384" width="11.42578125" style="24"/>
  </cols>
  <sheetData>
    <row r="1" spans="2:75" ht="18.75" x14ac:dyDescent="0.25">
      <c r="B1" s="216" t="s">
        <v>1796</v>
      </c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6"/>
      <c r="AK1" s="216"/>
      <c r="AL1" s="216"/>
      <c r="AM1" s="216"/>
      <c r="AN1" s="216"/>
      <c r="AO1" s="216"/>
      <c r="AP1" s="216"/>
      <c r="AQ1" s="216"/>
      <c r="AR1" s="216"/>
      <c r="AS1" s="216"/>
      <c r="AT1" s="216"/>
      <c r="AU1" s="216"/>
      <c r="AV1" s="216"/>
      <c r="AW1" s="216"/>
      <c r="AX1" s="216"/>
      <c r="AY1" s="216"/>
      <c r="AZ1" s="216"/>
      <c r="BA1" s="216"/>
      <c r="BB1" s="216"/>
      <c r="BC1" s="216"/>
      <c r="BD1" s="216"/>
      <c r="BE1" s="216"/>
    </row>
    <row r="2" spans="2:75" x14ac:dyDescent="0.25">
      <c r="E2" s="55"/>
    </row>
    <row r="3" spans="2:75" x14ac:dyDescent="0.25">
      <c r="C3" s="115">
        <v>41640</v>
      </c>
      <c r="D3" s="115">
        <v>41671</v>
      </c>
      <c r="E3" s="115">
        <v>41699</v>
      </c>
      <c r="F3" s="115">
        <v>41730</v>
      </c>
      <c r="G3" s="115">
        <v>41760</v>
      </c>
      <c r="H3" s="115">
        <v>41791</v>
      </c>
      <c r="I3" s="115">
        <v>41821</v>
      </c>
      <c r="J3" s="115">
        <v>41852</v>
      </c>
      <c r="K3" s="115">
        <v>41883</v>
      </c>
      <c r="L3" s="115">
        <v>41913</v>
      </c>
      <c r="M3" s="115">
        <v>41944</v>
      </c>
      <c r="N3" s="115">
        <v>41974</v>
      </c>
      <c r="O3" s="115">
        <v>42005</v>
      </c>
      <c r="P3" s="115">
        <v>42036</v>
      </c>
      <c r="Q3" s="115">
        <v>42064</v>
      </c>
      <c r="R3" s="115">
        <v>42095</v>
      </c>
      <c r="S3" s="115">
        <v>42125</v>
      </c>
      <c r="T3" s="115">
        <v>42156</v>
      </c>
      <c r="U3" s="115">
        <v>42186</v>
      </c>
      <c r="V3" s="115">
        <v>42217</v>
      </c>
      <c r="W3" s="115">
        <v>42248</v>
      </c>
      <c r="X3" s="115">
        <v>42278</v>
      </c>
      <c r="Y3" s="115">
        <v>42309</v>
      </c>
      <c r="Z3" s="115">
        <v>42339</v>
      </c>
      <c r="AA3" s="115">
        <v>42370</v>
      </c>
      <c r="AB3" s="115">
        <v>42401</v>
      </c>
      <c r="AC3" s="115">
        <v>42430</v>
      </c>
      <c r="AD3" s="115">
        <v>42461</v>
      </c>
      <c r="AE3" s="115">
        <v>42491</v>
      </c>
      <c r="AF3" s="115">
        <v>42522</v>
      </c>
      <c r="AG3" s="115">
        <v>42552</v>
      </c>
      <c r="AH3" s="115">
        <v>42583</v>
      </c>
      <c r="AI3" s="115">
        <v>42614</v>
      </c>
      <c r="AJ3" s="115">
        <v>42644</v>
      </c>
      <c r="AK3" s="115">
        <v>42675</v>
      </c>
      <c r="AL3" s="115">
        <v>42705</v>
      </c>
      <c r="AM3" s="115">
        <v>42736</v>
      </c>
      <c r="AN3" s="115">
        <v>42767</v>
      </c>
      <c r="AO3" s="115">
        <v>42795</v>
      </c>
      <c r="AP3" s="115">
        <v>42826</v>
      </c>
      <c r="AQ3" s="115">
        <v>42856</v>
      </c>
      <c r="AR3" s="115">
        <v>42887</v>
      </c>
      <c r="AS3" s="115">
        <v>42917</v>
      </c>
      <c r="AT3" s="115">
        <v>42948</v>
      </c>
      <c r="AU3" s="115">
        <v>42979</v>
      </c>
      <c r="AV3" s="115">
        <v>43009</v>
      </c>
      <c r="AW3" s="115">
        <v>43040</v>
      </c>
      <c r="AX3" s="115">
        <v>43070</v>
      </c>
      <c r="AY3" s="115">
        <v>43101</v>
      </c>
      <c r="AZ3" s="115">
        <v>43132</v>
      </c>
      <c r="BA3" s="115">
        <v>43160</v>
      </c>
      <c r="BB3" s="115">
        <v>43191</v>
      </c>
      <c r="BC3" s="115">
        <v>43221</v>
      </c>
      <c r="BD3" s="115">
        <v>43252</v>
      </c>
      <c r="BE3" s="115">
        <v>43282</v>
      </c>
      <c r="BF3" s="115">
        <v>43313</v>
      </c>
      <c r="BG3" s="115">
        <v>43344</v>
      </c>
      <c r="BH3" s="115">
        <v>43374</v>
      </c>
      <c r="BI3" s="115">
        <v>43405</v>
      </c>
      <c r="BJ3" s="115">
        <v>43435</v>
      </c>
      <c r="BL3" s="156">
        <v>43101</v>
      </c>
      <c r="BM3" s="156">
        <v>43132</v>
      </c>
      <c r="BN3" s="156">
        <v>43160</v>
      </c>
      <c r="BO3" s="156">
        <v>43191</v>
      </c>
      <c r="BP3" s="156">
        <v>43221</v>
      </c>
      <c r="BQ3" s="156">
        <v>43252</v>
      </c>
      <c r="BR3" s="156">
        <v>43282</v>
      </c>
      <c r="BS3" s="156">
        <v>43313</v>
      </c>
      <c r="BT3" s="156">
        <v>43344</v>
      </c>
      <c r="BU3" s="156">
        <v>43374</v>
      </c>
      <c r="BV3" s="156">
        <v>43405</v>
      </c>
      <c r="BW3" s="156">
        <v>43435</v>
      </c>
    </row>
    <row r="4" spans="2:75" x14ac:dyDescent="0.25">
      <c r="C4" s="58" t="s">
        <v>1830</v>
      </c>
      <c r="D4" s="58" t="s">
        <v>1830</v>
      </c>
      <c r="E4" s="58" t="s">
        <v>1830</v>
      </c>
      <c r="F4" s="58" t="s">
        <v>1830</v>
      </c>
      <c r="G4" s="58" t="s">
        <v>1830</v>
      </c>
      <c r="H4" s="58" t="s">
        <v>1830</v>
      </c>
      <c r="I4" s="58" t="s">
        <v>1830</v>
      </c>
      <c r="J4" s="58" t="s">
        <v>1830</v>
      </c>
      <c r="K4" s="58" t="s">
        <v>1830</v>
      </c>
      <c r="L4" s="58" t="s">
        <v>1830</v>
      </c>
      <c r="M4" s="58" t="s">
        <v>1830</v>
      </c>
      <c r="N4" s="58" t="s">
        <v>1830</v>
      </c>
      <c r="O4" s="58" t="s">
        <v>1830</v>
      </c>
      <c r="P4" s="58" t="s">
        <v>1830</v>
      </c>
      <c r="Q4" s="58" t="s">
        <v>1830</v>
      </c>
      <c r="R4" s="58" t="s">
        <v>1830</v>
      </c>
      <c r="S4" s="58" t="s">
        <v>1830</v>
      </c>
      <c r="T4" s="58" t="s">
        <v>1830</v>
      </c>
      <c r="U4" s="58" t="s">
        <v>1830</v>
      </c>
      <c r="V4" s="58" t="s">
        <v>1830</v>
      </c>
      <c r="W4" s="58" t="s">
        <v>1830</v>
      </c>
      <c r="X4" s="58" t="s">
        <v>1830</v>
      </c>
      <c r="Y4" s="58" t="s">
        <v>1830</v>
      </c>
      <c r="Z4" s="58" t="s">
        <v>1830</v>
      </c>
      <c r="AA4" s="58" t="s">
        <v>1830</v>
      </c>
      <c r="AB4" s="58" t="s">
        <v>1830</v>
      </c>
      <c r="AC4" s="58" t="s">
        <v>1830</v>
      </c>
      <c r="AD4" s="58" t="s">
        <v>1830</v>
      </c>
      <c r="AE4" s="58" t="s">
        <v>1830</v>
      </c>
      <c r="AF4" s="58" t="s">
        <v>1830</v>
      </c>
      <c r="AG4" s="58" t="s">
        <v>1830</v>
      </c>
      <c r="AH4" s="58" t="s">
        <v>1830</v>
      </c>
      <c r="AI4" s="58" t="s">
        <v>1830</v>
      </c>
      <c r="AJ4" s="58" t="s">
        <v>1830</v>
      </c>
      <c r="AK4" s="58" t="s">
        <v>1830</v>
      </c>
      <c r="AL4" s="58" t="s">
        <v>1830</v>
      </c>
      <c r="AM4" s="58" t="s">
        <v>1830</v>
      </c>
      <c r="AN4" s="58" t="s">
        <v>1830</v>
      </c>
      <c r="AO4" s="58" t="s">
        <v>1830</v>
      </c>
      <c r="AP4" s="58" t="s">
        <v>1830</v>
      </c>
      <c r="AQ4" s="58" t="s">
        <v>1830</v>
      </c>
      <c r="AR4" s="58" t="s">
        <v>1830</v>
      </c>
      <c r="AS4" s="58" t="s">
        <v>1830</v>
      </c>
      <c r="AT4" s="58" t="s">
        <v>1830</v>
      </c>
      <c r="AU4" s="58" t="s">
        <v>1830</v>
      </c>
      <c r="AV4" s="58" t="s">
        <v>1830</v>
      </c>
      <c r="AW4" s="58" t="s">
        <v>1830</v>
      </c>
      <c r="AX4" s="58" t="s">
        <v>1830</v>
      </c>
      <c r="AY4" s="58" t="s">
        <v>1830</v>
      </c>
      <c r="AZ4" s="58" t="s">
        <v>1830</v>
      </c>
      <c r="BA4" s="58" t="s">
        <v>1830</v>
      </c>
      <c r="BB4" s="58" t="s">
        <v>1830</v>
      </c>
      <c r="BC4" s="58" t="s">
        <v>1830</v>
      </c>
      <c r="BD4" s="58" t="s">
        <v>1830</v>
      </c>
      <c r="BE4" s="58" t="s">
        <v>1830</v>
      </c>
      <c r="BF4" s="58" t="s">
        <v>1830</v>
      </c>
      <c r="BG4" s="58" t="s">
        <v>1830</v>
      </c>
      <c r="BH4" s="58" t="s">
        <v>1830</v>
      </c>
      <c r="BI4" s="58" t="s">
        <v>1830</v>
      </c>
      <c r="BJ4" s="58" t="s">
        <v>1830</v>
      </c>
      <c r="BL4" s="157" t="s">
        <v>1830</v>
      </c>
      <c r="BM4" s="157" t="s">
        <v>1830</v>
      </c>
      <c r="BN4" s="157" t="s">
        <v>1830</v>
      </c>
      <c r="BO4" s="157" t="s">
        <v>1830</v>
      </c>
      <c r="BP4" s="157" t="s">
        <v>1830</v>
      </c>
      <c r="BQ4" s="157" t="s">
        <v>1830</v>
      </c>
      <c r="BR4" s="157" t="s">
        <v>1830</v>
      </c>
      <c r="BS4" s="157" t="s">
        <v>1830</v>
      </c>
      <c r="BT4" s="157" t="s">
        <v>1830</v>
      </c>
      <c r="BU4" s="157" t="s">
        <v>1830</v>
      </c>
      <c r="BV4" s="157" t="s">
        <v>1830</v>
      </c>
      <c r="BW4" s="157" t="s">
        <v>1830</v>
      </c>
    </row>
    <row r="5" spans="2:75" s="42" customFormat="1" ht="5.25" customHeight="1" x14ac:dyDescent="0.25"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</row>
    <row r="6" spans="2:75" collapsed="1" x14ac:dyDescent="0.25">
      <c r="B6" s="213" t="s">
        <v>1782</v>
      </c>
      <c r="C6" s="26">
        <f>-Datos!M593</f>
        <v>1984884526</v>
      </c>
      <c r="D6" s="26">
        <f>-Datos!N593</f>
        <v>2023038683</v>
      </c>
      <c r="E6" s="26">
        <f>-Datos!O593</f>
        <v>2012772442</v>
      </c>
      <c r="F6" s="26">
        <f>-Datos!P593</f>
        <v>1943378861</v>
      </c>
      <c r="G6" s="26">
        <f>-Datos!Q593</f>
        <v>2298483314</v>
      </c>
      <c r="H6" s="26">
        <f>-Datos!R593</f>
        <v>2188332421</v>
      </c>
      <c r="I6" s="26">
        <f>-Datos!S593</f>
        <v>2019981295</v>
      </c>
      <c r="J6" s="26">
        <f>-Datos!T593</f>
        <v>3670273080</v>
      </c>
      <c r="K6" s="26">
        <f>-Datos!U593</f>
        <v>2294970199</v>
      </c>
      <c r="L6" s="26">
        <f>-Datos!V593</f>
        <v>2460351984</v>
      </c>
      <c r="M6" s="26">
        <f>-Datos!W593</f>
        <v>2392627324</v>
      </c>
      <c r="N6" s="26">
        <f>-Datos!X593</f>
        <v>3017437848</v>
      </c>
      <c r="O6" s="26">
        <f>-Datos!Y593</f>
        <v>12200938</v>
      </c>
      <c r="P6" s="26">
        <f>-Datos!Z593</f>
        <v>1931156240</v>
      </c>
      <c r="Q6" s="26">
        <f>-Datos!AA593</f>
        <v>2572975659</v>
      </c>
      <c r="R6" s="26">
        <f>-Datos!AB593</f>
        <v>4220245394.5</v>
      </c>
      <c r="S6" s="26">
        <f>-Datos!AC593</f>
        <v>2615236703</v>
      </c>
      <c r="T6" s="26">
        <f>-Datos!AD593</f>
        <v>2278119961</v>
      </c>
      <c r="U6" s="26">
        <f>-Datos!AE593</f>
        <v>2911006059</v>
      </c>
      <c r="V6" s="26">
        <f>-Datos!AF593</f>
        <v>2156436898</v>
      </c>
      <c r="W6" s="26">
        <f>-Datos!AG593</f>
        <v>3166769455</v>
      </c>
      <c r="X6" s="26">
        <f>-Datos!AH593</f>
        <v>2415706030</v>
      </c>
      <c r="Y6" s="26">
        <f>-Datos!AI593</f>
        <v>3252547140.5</v>
      </c>
      <c r="Z6" s="26">
        <f>-Datos!AJ593</f>
        <v>6141424800.4200001</v>
      </c>
      <c r="AA6" s="26">
        <f>-Datos!AK593</f>
        <v>63360049</v>
      </c>
      <c r="AB6" s="26">
        <f>-Datos!AL593</f>
        <v>2187846586</v>
      </c>
      <c r="AC6" s="26">
        <f>-Datos!AM593</f>
        <v>2053003837</v>
      </c>
      <c r="AD6" s="26">
        <f>-Datos!AN593</f>
        <v>2721223476</v>
      </c>
      <c r="AE6" s="26">
        <f>-Datos!AO593</f>
        <v>2583150773</v>
      </c>
      <c r="AF6" s="26">
        <f>-Datos!AP593</f>
        <v>2565583335</v>
      </c>
      <c r="AG6" s="26">
        <f>-Datos!AQ593</f>
        <v>2728220525</v>
      </c>
      <c r="AH6" s="26">
        <f>-Datos!AR593</f>
        <v>4202435864.0799999</v>
      </c>
      <c r="AI6" s="26">
        <f>-Datos!AS593</f>
        <v>2363800621</v>
      </c>
      <c r="AJ6" s="26">
        <f>-Datos!AT593</f>
        <v>2867735823</v>
      </c>
      <c r="AK6" s="26">
        <f>-Datos!AU593</f>
        <v>2773150597</v>
      </c>
      <c r="AL6" s="26">
        <f>-Datos!AV593</f>
        <v>6158440517</v>
      </c>
      <c r="AM6" s="26">
        <f>-Datos!AW593</f>
        <v>2302773861</v>
      </c>
      <c r="AN6" s="26">
        <f>-Datos!AX593</f>
        <v>2764197887.1900001</v>
      </c>
      <c r="AO6" s="26">
        <f>-Datos!AY593</f>
        <v>2890805930.8099999</v>
      </c>
      <c r="AP6" s="26">
        <f>-Datos!AZ593</f>
        <v>2526609466</v>
      </c>
      <c r="AQ6" s="26">
        <f>-Datos!BA593</f>
        <v>2378421695</v>
      </c>
      <c r="AR6" s="26">
        <f>-Datos!BB593</f>
        <v>2664952645</v>
      </c>
      <c r="AS6" s="26">
        <f>-Datos!BC593</f>
        <v>3031921577</v>
      </c>
      <c r="AT6" s="26">
        <f>-Datos!BD593</f>
        <v>2907891784</v>
      </c>
      <c r="AU6" s="26">
        <f>-Datos!BE593</f>
        <v>3234371499</v>
      </c>
      <c r="AV6" s="26">
        <f>-Datos!BF593</f>
        <v>3525319801</v>
      </c>
      <c r="AW6" s="26">
        <f>-Datos!BG593</f>
        <v>3078535110</v>
      </c>
      <c r="AX6" s="26">
        <f>-Datos!BH593</f>
        <v>4653933082</v>
      </c>
      <c r="AY6" s="26">
        <f>-Datos!BI593</f>
        <v>2667521168</v>
      </c>
      <c r="AZ6" s="26">
        <f>-Datos!BJ593</f>
        <v>2881897084</v>
      </c>
      <c r="BA6" s="26">
        <f>-Datos!BK593</f>
        <v>3758109025.25</v>
      </c>
      <c r="BB6" s="26">
        <f>-Datos!BL593</f>
        <v>3565526507</v>
      </c>
      <c r="BC6" s="26">
        <f>-Datos!BM593</f>
        <v>3128343082</v>
      </c>
      <c r="BD6" s="26">
        <f>-Datos!BN593</f>
        <v>4010932552</v>
      </c>
      <c r="BE6" s="26">
        <f>-Datos!BO593</f>
        <v>3144498949</v>
      </c>
      <c r="BF6" s="26">
        <f>-Datos!BP593</f>
        <v>3155562522</v>
      </c>
      <c r="BG6" s="26">
        <f>-Datos!BQ593</f>
        <v>0</v>
      </c>
      <c r="BH6" s="26">
        <f>-Datos!BR593</f>
        <v>0</v>
      </c>
      <c r="BI6" s="26">
        <f>-Datos!BS593</f>
        <v>0</v>
      </c>
      <c r="BJ6" s="26">
        <f>-Datos!BT593</f>
        <v>0</v>
      </c>
      <c r="BL6" s="26">
        <f>-Datos!BV593</f>
        <v>2668104546</v>
      </c>
      <c r="BM6" s="26">
        <f>-Datos!BW593</f>
        <v>2807524627</v>
      </c>
      <c r="BN6" s="26">
        <f>-Datos!BX593</f>
        <v>3009241306.3683171</v>
      </c>
      <c r="BO6" s="26">
        <f>-Datos!BY593</f>
        <v>3222531599.1590104</v>
      </c>
      <c r="BP6" s="26">
        <f>-Datos!BZ593</f>
        <v>4760534457.0572596</v>
      </c>
      <c r="BQ6" s="26">
        <f>-Datos!CA593</f>
        <v>3052559457.4286051</v>
      </c>
      <c r="BR6" s="26">
        <f>-Datos!CB593</f>
        <v>3500685039.7619705</v>
      </c>
      <c r="BS6" s="26">
        <f>-Datos!CC593</f>
        <v>2736844928.8840265</v>
      </c>
      <c r="BT6" s="26">
        <f>-Datos!CD593</f>
        <v>3173924384.1152458</v>
      </c>
      <c r="BU6" s="26">
        <f>-Datos!CE593</f>
        <v>2687334962.7663517</v>
      </c>
      <c r="BV6" s="26">
        <f>-Datos!CF593</f>
        <v>2890830557.0717359</v>
      </c>
      <c r="BW6" s="26">
        <f>-Datos!CG593</f>
        <v>3034721233.5914803</v>
      </c>
    </row>
    <row r="7" spans="2:75" s="52" customFormat="1" hidden="1" outlineLevel="1" x14ac:dyDescent="0.2">
      <c r="B7" s="49" t="s">
        <v>1784</v>
      </c>
      <c r="C7" s="48">
        <f>-(Datos!M600+Datos!M614)</f>
        <v>1479519777</v>
      </c>
      <c r="D7" s="48">
        <f>-(Datos!N600+Datos!N614)</f>
        <v>1293223535</v>
      </c>
      <c r="E7" s="48">
        <f>-(Datos!O600+Datos!O614)</f>
        <v>1352587236</v>
      </c>
      <c r="F7" s="48">
        <f>-(Datos!P600+Datos!P614)</f>
        <v>1254409624</v>
      </c>
      <c r="G7" s="48">
        <f>-(Datos!Q600+Datos!Q614)</f>
        <v>1508424792</v>
      </c>
      <c r="H7" s="48">
        <f>-(Datos!R600+Datos!R614)</f>
        <v>1448822793</v>
      </c>
      <c r="I7" s="48">
        <f>-(Datos!S600+Datos!S614)</f>
        <v>1050272685</v>
      </c>
      <c r="J7" s="48">
        <f>-(Datos!T600+Datos!T614)</f>
        <v>1792196566</v>
      </c>
      <c r="K7" s="48">
        <f>-(Datos!U600+Datos!U614)</f>
        <v>1464306317</v>
      </c>
      <c r="L7" s="48">
        <f>-(Datos!V600+Datos!V614)</f>
        <v>1537912112</v>
      </c>
      <c r="M7" s="48">
        <f>-(Datos!W600+Datos!W614)</f>
        <v>1556426775</v>
      </c>
      <c r="N7" s="48">
        <f>-(Datos!X600+Datos!X614)</f>
        <v>1701542179</v>
      </c>
      <c r="O7" s="48">
        <f>-(Datos!Y600+Datos!Y614)</f>
        <v>12200938</v>
      </c>
      <c r="P7" s="48">
        <f>-(Datos!Z600+Datos!Z614)</f>
        <v>1510700112</v>
      </c>
      <c r="Q7" s="48">
        <f>-(Datos!AA600+Datos!AA614)</f>
        <v>1808632194</v>
      </c>
      <c r="R7" s="48">
        <f>-(Datos!AB600+Datos!AB614)</f>
        <v>3549871362.5</v>
      </c>
      <c r="S7" s="48">
        <f>-(Datos!AC600+Datos!AC614)</f>
        <v>1787245296</v>
      </c>
      <c r="T7" s="48">
        <f>-(Datos!AD600+Datos!AD614)</f>
        <v>1575818895</v>
      </c>
      <c r="U7" s="48">
        <f>-(Datos!AE600+Datos!AE614)</f>
        <v>1979419398</v>
      </c>
      <c r="V7" s="48">
        <f>-(Datos!AF600+Datos!AF614)</f>
        <v>1372138016</v>
      </c>
      <c r="W7" s="48">
        <f>-(Datos!AG600+Datos!AG614)</f>
        <v>1969002395</v>
      </c>
      <c r="X7" s="48">
        <f>-(Datos!AH600+Datos!AH614)</f>
        <v>1496662383</v>
      </c>
      <c r="Y7" s="48">
        <f>-(Datos!AI600+Datos!AI614)</f>
        <v>1911341941.5</v>
      </c>
      <c r="Z7" s="48">
        <f>-(Datos!AJ600+Datos!AJ614)</f>
        <v>3610877825.5</v>
      </c>
      <c r="AA7" s="48">
        <f>-(Datos!AK600+Datos!AK614)</f>
        <v>28300000</v>
      </c>
      <c r="AB7" s="48">
        <f>-(Datos!AL600+Datos!AL614)</f>
        <v>1290622969</v>
      </c>
      <c r="AC7" s="48">
        <f>-(Datos!AM600+Datos!AM614)</f>
        <v>1121180861</v>
      </c>
      <c r="AD7" s="48">
        <f>-(Datos!AN600+Datos!AN614)</f>
        <v>1314459454</v>
      </c>
      <c r="AE7" s="48">
        <f>-(Datos!AO600+Datos!AO614)</f>
        <v>1429722301</v>
      </c>
      <c r="AF7" s="48">
        <f>-(Datos!AP600+Datos!AP614)</f>
        <v>1428727120</v>
      </c>
      <c r="AG7" s="48">
        <f>-(Datos!AQ600+Datos!AQ614)</f>
        <v>1462108632</v>
      </c>
      <c r="AH7" s="48">
        <f>-(Datos!AR600+Datos!AR614)</f>
        <v>2963979587</v>
      </c>
      <c r="AI7" s="48">
        <f>-(Datos!AS600+Datos!AS614)</f>
        <v>1206822514</v>
      </c>
      <c r="AJ7" s="48">
        <f>-(Datos!AT600+Datos!AT614)</f>
        <v>1348148985</v>
      </c>
      <c r="AK7" s="48">
        <f>-(Datos!AU600+Datos!AU614)</f>
        <v>1388928794</v>
      </c>
      <c r="AL7" s="48">
        <f>-(Datos!AV600+Datos!AV614)</f>
        <v>3231524379</v>
      </c>
      <c r="AM7" s="48">
        <f>-(Datos!AW600+Datos!AW607+Datos!AW614)</f>
        <v>982270902</v>
      </c>
      <c r="AN7" s="48">
        <f>-(Datos!AX600+Datos!AX607+Datos!AX614)</f>
        <v>1473731509.1900001</v>
      </c>
      <c r="AO7" s="48">
        <f>-(Datos!AY600+Datos!AY607+Datos!AY614)</f>
        <v>1451432516.8099999</v>
      </c>
      <c r="AP7" s="48">
        <f>-(Datos!AZ600+Datos!AZ607+Datos!AZ614)</f>
        <v>1205323300</v>
      </c>
      <c r="AQ7" s="48">
        <f>-(Datos!BA600+Datos!BA607+Datos!BA614)</f>
        <v>1200959495</v>
      </c>
      <c r="AR7" s="48">
        <f>-(Datos!BB600+Datos!BB607+Datos!BB614)</f>
        <v>1268325254</v>
      </c>
      <c r="AS7" s="48">
        <f>-(Datos!BC600+Datos!BC607+Datos!BC614)</f>
        <v>1569130711</v>
      </c>
      <c r="AT7" s="48">
        <f>-(Datos!BD600+Datos!BD607+Datos!BD614)</f>
        <v>1490398831</v>
      </c>
      <c r="AU7" s="48">
        <f>-(Datos!BE600+Datos!BE607+Datos!BE614)</f>
        <v>1840994567</v>
      </c>
      <c r="AV7" s="48">
        <f>-(Datos!BF600+Datos!BF607+Datos!BF614)</f>
        <v>1913604381</v>
      </c>
      <c r="AW7" s="48">
        <f>-(Datos!BG600+Datos!BG607+Datos!BG614)</f>
        <v>1483131372</v>
      </c>
      <c r="AX7" s="48">
        <f>-(Datos!BH600+Datos!BH607+Datos!BH614)</f>
        <v>3126247941</v>
      </c>
      <c r="AY7" s="48">
        <f>-(Datos!BI600+Datos!BI607+Datos!BI614)</f>
        <v>1118886207</v>
      </c>
      <c r="AZ7" s="48">
        <f>-(Datos!BJ600+Datos!BJ607+Datos!BJ614)</f>
        <v>1199293534</v>
      </c>
      <c r="BA7" s="48">
        <f>-(Datos!BK600+Datos!BK607+Datos!BK614)</f>
        <v>1623374624</v>
      </c>
      <c r="BB7" s="48">
        <f>-(Datos!BL600+Datos!BL607+Datos!BL614)</f>
        <v>1730094520</v>
      </c>
      <c r="BC7" s="48">
        <f>-(Datos!BM600+Datos!BM607+Datos!BM614)</f>
        <v>1645731647</v>
      </c>
      <c r="BD7" s="48">
        <f>-(Datos!BN600+Datos!BN607+Datos!BN614)</f>
        <v>1841674948</v>
      </c>
      <c r="BE7" s="48">
        <f>-(Datos!BO600+Datos!BO607+Datos!BO614)</f>
        <v>1579258272</v>
      </c>
      <c r="BF7" s="48">
        <f>-(Datos!BP600+Datos!BP607+Datos!BP614)</f>
        <v>1476207598</v>
      </c>
      <c r="BG7" s="48">
        <f>-(Datos!BQ600+Datos!BQ607+Datos!BQ614)</f>
        <v>0</v>
      </c>
      <c r="BH7" s="48">
        <f>-(Datos!BR600+Datos!BR607+Datos!BR614)</f>
        <v>0</v>
      </c>
      <c r="BI7" s="48">
        <f>-(Datos!BS600+Datos!BS607+Datos!BS614)</f>
        <v>0</v>
      </c>
      <c r="BJ7" s="48">
        <f>-(Datos!BT600+Datos!BT607+Datos!BT614)</f>
        <v>0</v>
      </c>
      <c r="BL7" s="48">
        <f>-(Datos!BV600+Datos!BV607+Datos!BV614)</f>
        <v>1156698685.2647073</v>
      </c>
      <c r="BM7" s="48">
        <f>-(Datos!BW600+Datos!BW607+Datos!BW614)</f>
        <v>1228924200.1639173</v>
      </c>
      <c r="BN7" s="48">
        <f>-(Datos!BX600+Datos!BX607+Datos!BX614)</f>
        <v>1396173930.235167</v>
      </c>
      <c r="BO7" s="48">
        <f>-(Datos!BY600+Datos!BY607+Datos!BY614)</f>
        <v>1512251231.9933641</v>
      </c>
      <c r="BP7" s="48">
        <f>-(Datos!BZ600+Datos!BZ607+Datos!BZ614)</f>
        <v>3190088484.1790705</v>
      </c>
      <c r="BQ7" s="48">
        <f>-(Datos!CA600+Datos!CA607+Datos!CA614)</f>
        <v>1533047140.7243085</v>
      </c>
      <c r="BR7" s="48">
        <f>-(Datos!CB600+Datos!CB607+Datos!CB614)</f>
        <v>2022928756.3216002</v>
      </c>
      <c r="BS7" s="48">
        <f>-(Datos!CC600+Datos!CC607+Datos!CC614)</f>
        <v>1342342286.0597787</v>
      </c>
      <c r="BT7" s="48">
        <f>-(Datos!CD600+Datos!CD607+Datos!CD614)</f>
        <v>1572088855.8379245</v>
      </c>
      <c r="BU7" s="48">
        <f>-(Datos!CE600+Datos!CE607+Datos!CE614)</f>
        <v>1368371320.4047282</v>
      </c>
      <c r="BV7" s="48">
        <f>-(Datos!CF600+Datos!CF607+Datos!CF614)</f>
        <v>1463435100.8692794</v>
      </c>
      <c r="BW7" s="48">
        <f>-(Datos!CG600+Datos!CG607+Datos!CG614)</f>
        <v>1531159542.5175219</v>
      </c>
    </row>
    <row r="8" spans="2:75" s="52" customFormat="1" hidden="1" outlineLevel="1" x14ac:dyDescent="0.2">
      <c r="B8" s="49" t="s">
        <v>1785</v>
      </c>
      <c r="C8" s="48">
        <f>-(Datos!M601+Datos!M615)</f>
        <v>505364749</v>
      </c>
      <c r="D8" s="48">
        <f>-(Datos!N601+Datos!N615)</f>
        <v>692945148</v>
      </c>
      <c r="E8" s="48">
        <f>-(Datos!O601+Datos!O615)</f>
        <v>635135206</v>
      </c>
      <c r="F8" s="48">
        <f>-(Datos!P601+Datos!P615)</f>
        <v>682469237</v>
      </c>
      <c r="G8" s="48">
        <f>-(Datos!Q601+Datos!Q615)</f>
        <v>705274722</v>
      </c>
      <c r="H8" s="48">
        <f>-(Datos!R601+Datos!R615)</f>
        <v>699309628</v>
      </c>
      <c r="I8" s="48">
        <f>-(Datos!S601+Datos!S615)</f>
        <v>862758610</v>
      </c>
      <c r="J8" s="48">
        <f>-(Datos!T601+Datos!T615)</f>
        <v>1046260076</v>
      </c>
      <c r="K8" s="48">
        <f>-(Datos!U601+Datos!U615)</f>
        <v>791158882</v>
      </c>
      <c r="L8" s="48">
        <f>-(Datos!V601+Datos!V615)</f>
        <v>910939872</v>
      </c>
      <c r="M8" s="48">
        <f>-(Datos!W601+Datos!W615)</f>
        <v>796839286</v>
      </c>
      <c r="N8" s="48">
        <f>-(Datos!X601+Datos!X615)</f>
        <v>897049055</v>
      </c>
      <c r="O8" s="48">
        <f>-(Datos!Y601+Datos!Y615)</f>
        <v>0</v>
      </c>
      <c r="P8" s="48">
        <f>-(Datos!Z601+Datos!Z615)</f>
        <v>420456128</v>
      </c>
      <c r="Q8" s="48">
        <f>-(Datos!AA601+Datos!AA615)</f>
        <v>726937329</v>
      </c>
      <c r="R8" s="48">
        <f>-(Datos!AB601+Datos!AB615)</f>
        <v>622374032</v>
      </c>
      <c r="S8" s="48">
        <f>-(Datos!AC601+Datos!AC615)</f>
        <v>814491407</v>
      </c>
      <c r="T8" s="48">
        <f>-(Datos!AD601+Datos!AD615)</f>
        <v>691602329</v>
      </c>
      <c r="U8" s="48">
        <f>-(Datos!AE601+Datos!AE615)</f>
        <v>903861661</v>
      </c>
      <c r="V8" s="48">
        <f>-(Datos!AF601+Datos!AF615)</f>
        <v>756964356</v>
      </c>
      <c r="W8" s="48">
        <f>-(Datos!AG601+Datos!AG615)</f>
        <v>723971742</v>
      </c>
      <c r="X8" s="48">
        <f>-(Datos!AH601+Datos!AH615)</f>
        <v>904793647</v>
      </c>
      <c r="Y8" s="48">
        <f>-(Datos!AI601+Datos!AI615)</f>
        <v>1152888845</v>
      </c>
      <c r="Z8" s="48">
        <f>-(Datos!AJ601+Datos!AJ615)</f>
        <v>2210852925.9200001</v>
      </c>
      <c r="AA8" s="48">
        <f>-(Datos!AK601+Datos!AK615)</f>
        <v>35060049</v>
      </c>
      <c r="AB8" s="48">
        <f>-(Datos!AL601+Datos!AL615)</f>
        <v>713371628</v>
      </c>
      <c r="AC8" s="48">
        <f>-(Datos!AM601+Datos!AM615)</f>
        <v>898145058</v>
      </c>
      <c r="AD8" s="48">
        <f>-(Datos!AN601+Datos!AN615)</f>
        <v>1198892446</v>
      </c>
      <c r="AE8" s="48">
        <f>-(Datos!AO601+Datos!AO615)</f>
        <v>1036456062</v>
      </c>
      <c r="AF8" s="48">
        <f>-(Datos!AP601+Datos!AP615)</f>
        <v>961004481</v>
      </c>
      <c r="AG8" s="48">
        <f>-(Datos!AQ601+Datos!AQ615)</f>
        <v>1093527114</v>
      </c>
      <c r="AH8" s="48">
        <f>-(Datos!AR601+Datos!AR615)</f>
        <v>1051212587.08</v>
      </c>
      <c r="AI8" s="48">
        <f>-(Datos!AS601+Datos!AS615)</f>
        <v>939666243</v>
      </c>
      <c r="AJ8" s="48">
        <f>-(Datos!AT601+Datos!AT615)</f>
        <v>1209436185</v>
      </c>
      <c r="AK8" s="48">
        <f>-(Datos!AU601+Datos!AU615)</f>
        <v>1221815701</v>
      </c>
      <c r="AL8" s="48">
        <f>-(Datos!AV601+Datos!AV615)</f>
        <v>2534434729</v>
      </c>
      <c r="AM8" s="48">
        <f>-(Datos!AW601+Datos!AW608+Datos!AW615)</f>
        <v>1221268831</v>
      </c>
      <c r="AN8" s="48">
        <f>-(Datos!AX601+Datos!AX608+Datos!AX615)</f>
        <v>881482213</v>
      </c>
      <c r="AO8" s="48">
        <f>-(Datos!AY601+Datos!AY608+Datos!AY615)</f>
        <v>1116078420</v>
      </c>
      <c r="AP8" s="48">
        <f>-(Datos!AZ601+Datos!AZ608+Datos!AZ615)</f>
        <v>1119256854</v>
      </c>
      <c r="AQ8" s="48">
        <f>-(Datos!BA601+Datos!BA608+Datos!BA615)</f>
        <v>955488845</v>
      </c>
      <c r="AR8" s="48">
        <f>-(Datos!BB601+Datos!BB608+Datos!BB615)</f>
        <v>1136460444</v>
      </c>
      <c r="AS8" s="48">
        <f>-(Datos!BC601+Datos!BC608+Datos!BC615)</f>
        <v>1267429333</v>
      </c>
      <c r="AT8" s="48">
        <f>-(Datos!BD601+Datos!BD608+Datos!BD615)</f>
        <v>1137147067</v>
      </c>
      <c r="AU8" s="48">
        <f>-(Datos!BE601+Datos!BE608+Datos!BE615)</f>
        <v>1178642180</v>
      </c>
      <c r="AV8" s="48">
        <f>-(Datos!BF601+Datos!BF608+Datos!BF615)</f>
        <v>1396165037</v>
      </c>
      <c r="AW8" s="48">
        <f>-(Datos!BG601+Datos!BG608+Datos!BG615)</f>
        <v>1414942827</v>
      </c>
      <c r="AX8" s="48">
        <f>-(Datos!BH601+Datos!BH608+Datos!BH615)</f>
        <v>1258869670</v>
      </c>
      <c r="AY8" s="48">
        <f>-(Datos!BI601+Datos!BI608+Datos!BI615)</f>
        <v>1382138593</v>
      </c>
      <c r="AZ8" s="48">
        <f>-(Datos!BJ601+Datos!BJ608+Datos!BJ615)</f>
        <v>1410764846</v>
      </c>
      <c r="BA8" s="48">
        <f>-(Datos!BK601+Datos!BK608+Datos!BK615)</f>
        <v>1409776409</v>
      </c>
      <c r="BB8" s="48">
        <f>-(Datos!BL601+Datos!BL608+Datos!BL615)</f>
        <v>1626698168</v>
      </c>
      <c r="BC8" s="48">
        <f>-(Datos!BM601+Datos!BM608+Datos!BM615)</f>
        <v>1063728897</v>
      </c>
      <c r="BD8" s="48">
        <f>-(Datos!BN601+Datos!BN608+Datos!BN615)</f>
        <v>1618248752</v>
      </c>
      <c r="BE8" s="48">
        <f>-(Datos!BO601+Datos!BO608+Datos!BO615)</f>
        <v>1177798406</v>
      </c>
      <c r="BF8" s="48">
        <f>-(Datos!BP601+Datos!BP608+Datos!BP615)</f>
        <v>1450105016</v>
      </c>
      <c r="BG8" s="48">
        <f>-(Datos!BQ601+Datos!BQ608+Datos!BQ615)</f>
        <v>0</v>
      </c>
      <c r="BH8" s="48">
        <f>-(Datos!BR601+Datos!BR608+Datos!BR615)</f>
        <v>0</v>
      </c>
      <c r="BI8" s="48">
        <f>-(Datos!BS601+Datos!BS608+Datos!BS615)</f>
        <v>0</v>
      </c>
      <c r="BJ8" s="48">
        <f>-(Datos!BT601+Datos!BT608+Datos!BT615)</f>
        <v>0</v>
      </c>
      <c r="BL8" s="48">
        <f>-(Datos!BV601+Datos!BV608+Datos!BV615)</f>
        <v>1474076011.2757649</v>
      </c>
      <c r="BM8" s="48">
        <f>-(Datos!BW601+Datos!BW608+Datos!BW615)</f>
        <v>1541270577.376555</v>
      </c>
      <c r="BN8" s="48">
        <f>-(Datos!BX601+Datos!BX608+Datos!BX615)</f>
        <v>1575737526.6736221</v>
      </c>
      <c r="BO8" s="48">
        <f>-(Datos!BY601+Datos!BY608+Datos!BY615)</f>
        <v>1672950517.7061183</v>
      </c>
      <c r="BP8" s="48">
        <f>-(Datos!BZ601+Datos!BZ608+Datos!BZ615)</f>
        <v>1533116123.4186609</v>
      </c>
      <c r="BQ8" s="48">
        <f>-(Datos!CA601+Datos!CA608+Datos!CA615)</f>
        <v>1482182467.2447684</v>
      </c>
      <c r="BR8" s="48">
        <f>-(Datos!CB601+Datos!CB608+Datos!CB615)</f>
        <v>1440426433.9808421</v>
      </c>
      <c r="BS8" s="48">
        <f>-(Datos!CC601+Datos!CC608+Datos!CC615)</f>
        <v>1357172793.3647199</v>
      </c>
      <c r="BT8" s="48">
        <f>-(Datos!CD601+Datos!CD608+Datos!CD615)</f>
        <v>1564505678.8177931</v>
      </c>
      <c r="BU8" s="48">
        <f>-(Datos!CE601+Datos!CE608+Datos!CE615)</f>
        <v>1292575320.8184595</v>
      </c>
      <c r="BV8" s="48">
        <f>-(Datos!CF601+Datos!CF608+Datos!CF615)</f>
        <v>1401007134.6592922</v>
      </c>
      <c r="BW8" s="48">
        <f>-(Datos!CG601+Datos!CG608+Datos!CG615)</f>
        <v>1477173369.5307941</v>
      </c>
    </row>
    <row r="9" spans="2:75" s="52" customFormat="1" hidden="1" outlineLevel="1" x14ac:dyDescent="0.2">
      <c r="B9" s="49" t="s">
        <v>2055</v>
      </c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>
        <f>-Datos!AW594</f>
        <v>0</v>
      </c>
      <c r="AN9" s="48">
        <f>-Datos!AX594</f>
        <v>0</v>
      </c>
      <c r="AO9" s="48">
        <f>-Datos!AY594</f>
        <v>0</v>
      </c>
      <c r="AP9" s="48">
        <f>-Datos!AZ594</f>
        <v>0</v>
      </c>
      <c r="AQ9" s="48">
        <f>-Datos!BA594</f>
        <v>0</v>
      </c>
      <c r="AR9" s="48">
        <f>-Datos!BB594</f>
        <v>0</v>
      </c>
      <c r="AS9" s="48">
        <f>-Datos!BC594</f>
        <v>0</v>
      </c>
      <c r="AT9" s="48">
        <f>-Datos!BD594</f>
        <v>0</v>
      </c>
      <c r="AU9" s="48">
        <f>-Datos!BE594</f>
        <v>0</v>
      </c>
      <c r="AV9" s="48">
        <f>-Datos!BF594</f>
        <v>0</v>
      </c>
      <c r="AW9" s="48">
        <f>-Datos!BG594</f>
        <v>0</v>
      </c>
      <c r="AX9" s="48">
        <f>-Datos!BH594</f>
        <v>0</v>
      </c>
      <c r="AY9" s="48">
        <f>-Datos!BI594</f>
        <v>0</v>
      </c>
      <c r="AZ9" s="48">
        <f>-Datos!BJ594</f>
        <v>0</v>
      </c>
      <c r="BA9" s="48">
        <f>-Datos!BK594</f>
        <v>480760655.25</v>
      </c>
      <c r="BB9" s="48">
        <f>-Datos!BL594</f>
        <v>-498881</v>
      </c>
      <c r="BC9" s="48">
        <f>-Datos!BM594</f>
        <v>0</v>
      </c>
      <c r="BD9" s="48">
        <f>-Datos!BN594</f>
        <v>275632475</v>
      </c>
      <c r="BE9" s="48">
        <f>-Datos!BO594</f>
        <v>51993913</v>
      </c>
      <c r="BF9" s="48">
        <f>-Datos!BP594</f>
        <v>-64006678</v>
      </c>
      <c r="BG9" s="48">
        <f>-Datos!BQ594</f>
        <v>0</v>
      </c>
      <c r="BH9" s="48">
        <f>-Datos!BR594</f>
        <v>0</v>
      </c>
      <c r="BI9" s="48">
        <f>-Datos!BS594</f>
        <v>0</v>
      </c>
      <c r="BJ9" s="48">
        <f>-Datos!BT594</f>
        <v>0</v>
      </c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</row>
    <row r="10" spans="2:75" s="52" customFormat="1" hidden="1" outlineLevel="1" x14ac:dyDescent="0.2">
      <c r="B10" s="49" t="s">
        <v>1786</v>
      </c>
      <c r="C10" s="48">
        <f>-(Datos!M605+Datos!M619)</f>
        <v>0</v>
      </c>
      <c r="D10" s="48">
        <f>-(Datos!N605+Datos!N619)</f>
        <v>0</v>
      </c>
      <c r="E10" s="48">
        <f>-(Datos!O605+Datos!O619)</f>
        <v>0</v>
      </c>
      <c r="F10" s="48">
        <f>-(Datos!P605+Datos!P619)</f>
        <v>0</v>
      </c>
      <c r="G10" s="48">
        <f>-(Datos!Q605+Datos!Q619)</f>
        <v>0</v>
      </c>
      <c r="H10" s="48">
        <f>-(Datos!R605+Datos!R619)</f>
        <v>0</v>
      </c>
      <c r="I10" s="48">
        <f>-(Datos!S605+Datos!S619)</f>
        <v>0</v>
      </c>
      <c r="J10" s="48">
        <f>-(Datos!T605+Datos!T619)</f>
        <v>801016438</v>
      </c>
      <c r="K10" s="48">
        <f>-(Datos!U605+Datos!U619)</f>
        <v>0</v>
      </c>
      <c r="L10" s="48">
        <f>-(Datos!V605+Datos!V619)</f>
        <v>0</v>
      </c>
      <c r="M10" s="48">
        <f>-(Datos!W605+Datos!W619)</f>
        <v>0</v>
      </c>
      <c r="N10" s="48">
        <f>-(Datos!X605+Datos!X619)</f>
        <v>390905235</v>
      </c>
      <c r="O10" s="48">
        <f>-(Datos!Y605+Datos!Y619)</f>
        <v>0</v>
      </c>
      <c r="P10" s="48">
        <f>-(Datos!Z605+Datos!Z619)</f>
        <v>0</v>
      </c>
      <c r="Q10" s="48">
        <f>-(Datos!AA605+Datos!AA619)</f>
        <v>0</v>
      </c>
      <c r="R10" s="48">
        <f>-(Datos!AB605+Datos!AB619)</f>
        <v>0</v>
      </c>
      <c r="S10" s="48">
        <f>-(Datos!AC605+Datos!AC619)</f>
        <v>0</v>
      </c>
      <c r="T10" s="48">
        <f>-(Datos!AD605+Datos!AD619)</f>
        <v>0</v>
      </c>
      <c r="U10" s="48">
        <f>-(Datos!AE605+Datos!AE619)</f>
        <v>0</v>
      </c>
      <c r="V10" s="48">
        <f>-(Datos!AF605+Datos!AF619)</f>
        <v>0</v>
      </c>
      <c r="W10" s="48">
        <f>-(Datos!AG605+Datos!AG619)</f>
        <v>470245318</v>
      </c>
      <c r="X10" s="48">
        <f>-(Datos!AH605+Datos!AH619)</f>
        <v>0</v>
      </c>
      <c r="Y10" s="48">
        <f>-(Datos!AI605+Datos!AI619)</f>
        <v>183716354</v>
      </c>
      <c r="Z10" s="48">
        <f>-(Datos!AJ605+Datos!AJ619)</f>
        <v>167003032</v>
      </c>
      <c r="AA10" s="48">
        <f>-(Datos!AK605+Datos!AK619)</f>
        <v>0</v>
      </c>
      <c r="AB10" s="48">
        <f>-(Datos!AL605+Datos!AL619)</f>
        <v>84515910</v>
      </c>
      <c r="AC10" s="48">
        <f>-(Datos!AM605+Datos!AM619)</f>
        <v>0</v>
      </c>
      <c r="AD10" s="48">
        <f>-(Datos!AN605+Datos!AN619)</f>
        <v>160633658</v>
      </c>
      <c r="AE10" s="48">
        <f>-(Datos!AO605+Datos!AO619)</f>
        <v>91044492</v>
      </c>
      <c r="AF10" s="48">
        <f>-(Datos!AP605+Datos!AP619)</f>
        <v>100396584</v>
      </c>
      <c r="AG10" s="48">
        <f>-(Datos!AQ605+Datos!AQ619)</f>
        <v>96133217</v>
      </c>
      <c r="AH10" s="48">
        <f>-(Datos!AR605+Datos!AR619)</f>
        <v>98540520</v>
      </c>
      <c r="AI10" s="48">
        <f>-(Datos!AS605+Datos!AS619)</f>
        <v>102403742</v>
      </c>
      <c r="AJ10" s="48">
        <f>-(Datos!AT605+Datos!AT619)</f>
        <v>222000443</v>
      </c>
      <c r="AK10" s="48">
        <f>-(Datos!AU605+Datos!AU619)</f>
        <v>128721012</v>
      </c>
      <c r="AL10" s="48">
        <f>-(Datos!AV605+Datos!AV619)</f>
        <v>256052623</v>
      </c>
      <c r="AM10" s="48">
        <f>-(Datos!AW605+Datos!AW612+Datos!AW619)</f>
        <v>90566719</v>
      </c>
      <c r="AN10" s="48">
        <f>-(Datos!AX605+Datos!AX612+Datos!AX619)</f>
        <v>266098084</v>
      </c>
      <c r="AO10" s="48">
        <f>-(Datos!AY605+Datos!AY612+Datos!AY619)</f>
        <v>174240563</v>
      </c>
      <c r="AP10" s="48">
        <f>-(Datos!AZ605+Datos!AZ612+Datos!AZ619)</f>
        <v>148687648</v>
      </c>
      <c r="AQ10" s="48">
        <f>-(Datos!BA605+Datos!BA612+Datos!BA619)</f>
        <v>152703108</v>
      </c>
      <c r="AR10" s="48">
        <f>-(Datos!BB605+Datos!BB612+Datos!BB619)</f>
        <v>162577131</v>
      </c>
      <c r="AS10" s="48">
        <f>-(Datos!BC605+Datos!BC612+Datos!BC619)</f>
        <v>153090175</v>
      </c>
      <c r="AT10" s="48">
        <f>-(Datos!BD605+Datos!BD612+Datos!BD619)</f>
        <v>166183107</v>
      </c>
      <c r="AU10" s="48">
        <f>-(Datos!BE605+Datos!BE612+Datos!BE619)</f>
        <v>173613536</v>
      </c>
      <c r="AV10" s="48">
        <f>-(Datos!BF605+Datos!BF612+Datos!BF619)</f>
        <v>170999758</v>
      </c>
      <c r="AW10" s="48">
        <f>-(Datos!BG605+Datos!BG612+Datos!BG619)</f>
        <v>157226238</v>
      </c>
      <c r="AX10" s="48">
        <f>-(Datos!BH605+Datos!BH612+Datos!BH619)</f>
        <v>187514552</v>
      </c>
      <c r="AY10" s="48">
        <f>-(Datos!BI605+Datos!BI612+Datos!BI619)</f>
        <v>165494035</v>
      </c>
      <c r="AZ10" s="48">
        <f>-(Datos!BJ605+Datos!BJ612+Datos!BJ619)</f>
        <v>246901588</v>
      </c>
      <c r="BA10" s="48">
        <f>-(Datos!BK605+Datos!BK612+Datos!BK619)</f>
        <v>216899137</v>
      </c>
      <c r="BB10" s="48">
        <f>-(Datos!BL605+Datos!BL612+Datos!BL619)</f>
        <v>161064500</v>
      </c>
      <c r="BC10" s="48">
        <f>-(Datos!BM605+Datos!BM612+Datos!BM619)</f>
        <v>345359138</v>
      </c>
      <c r="BD10" s="48">
        <f>-(Datos!BN605+Datos!BN612+Datos!BN619)</f>
        <v>200822061</v>
      </c>
      <c r="BE10" s="48">
        <f>-(Datos!BO605+Datos!BO612+Datos!BO619)</f>
        <v>249706412</v>
      </c>
      <c r="BF10" s="48">
        <f>-(Datos!BP605+Datos!BP612+Datos!BP619)</f>
        <v>129247888</v>
      </c>
      <c r="BG10" s="48">
        <f>-(Datos!BQ605+Datos!BQ612+Datos!BQ619)</f>
        <v>0</v>
      </c>
      <c r="BH10" s="48">
        <f>-(Datos!BR605+Datos!BR612+Datos!BR619)</f>
        <v>0</v>
      </c>
      <c r="BI10" s="48">
        <f>-(Datos!BS605+Datos!BS612+Datos!BS619)</f>
        <v>0</v>
      </c>
      <c r="BJ10" s="48">
        <f>-(Datos!BT605+Datos!BT612+Datos!BT619)</f>
        <v>0</v>
      </c>
      <c r="BL10" s="48">
        <f>-(Datos!BV605+Datos!BV612+Datos!BV619)</f>
        <v>26388321.543164115</v>
      </c>
      <c r="BM10" s="48">
        <f>-(Datos!BW605+Datos!BW612+Datos!BW619)</f>
        <v>26388321.543164115</v>
      </c>
      <c r="BN10" s="48">
        <f>-(Datos!BX605+Datos!BX612+Datos!BX619)</f>
        <v>26388321.543164115</v>
      </c>
      <c r="BO10" s="48">
        <f>-(Datos!BY605+Datos!BY612+Datos!BY619)</f>
        <v>26388321.543164115</v>
      </c>
      <c r="BP10" s="48">
        <f>-(Datos!BZ605+Datos!BZ612+Datos!BZ619)</f>
        <v>26388321.543164115</v>
      </c>
      <c r="BQ10" s="48">
        <f>-(Datos!CA605+Datos!CA612+Datos!CA619)</f>
        <v>26388321.543164115</v>
      </c>
      <c r="BR10" s="48">
        <f>-(Datos!CB605+Datos!CB612+Datos!CB619)</f>
        <v>26388321.543164115</v>
      </c>
      <c r="BS10" s="48">
        <f>-(Datos!CC605+Datos!CC612+Datos!CC619)</f>
        <v>26388321.543164115</v>
      </c>
      <c r="BT10" s="48">
        <f>-(Datos!CD605+Datos!CD612+Datos!CD619)</f>
        <v>26388321.543164115</v>
      </c>
      <c r="BU10" s="48">
        <f>-(Datos!CE605+Datos!CE612+Datos!CE619)</f>
        <v>26388321.543164115</v>
      </c>
      <c r="BV10" s="48">
        <f>-(Datos!CF605+Datos!CF612+Datos!CF619)</f>
        <v>26388321.543164115</v>
      </c>
      <c r="BW10" s="48">
        <f>-(Datos!CG605+Datos!CG612+Datos!CG619)</f>
        <v>26388321.543164115</v>
      </c>
    </row>
    <row r="11" spans="2:75" s="52" customFormat="1" hidden="1" outlineLevel="1" x14ac:dyDescent="0.2">
      <c r="B11" s="49" t="s">
        <v>1787</v>
      </c>
      <c r="C11" s="48">
        <f>-(Datos!M602+Datos!M603+Datos!M604+Datos!M616+Datos!M617+Datos!M618)</f>
        <v>0</v>
      </c>
      <c r="D11" s="48">
        <f>-(Datos!N602+Datos!N603+Datos!N604+Datos!N616+Datos!N617+Datos!N618)</f>
        <v>36870000</v>
      </c>
      <c r="E11" s="48">
        <f>-(Datos!O602+Datos!O603+Datos!O604+Datos!O616+Datos!O617+Datos!O618)</f>
        <v>25050000</v>
      </c>
      <c r="F11" s="48">
        <f>-(Datos!P602+Datos!P603+Datos!P604+Datos!P616+Datos!P617+Datos!P618)</f>
        <v>6500000</v>
      </c>
      <c r="G11" s="48">
        <f>-(Datos!Q602+Datos!Q603+Datos!Q604+Datos!Q616+Datos!Q617+Datos!Q618)</f>
        <v>84783800</v>
      </c>
      <c r="H11" s="48">
        <f>-(Datos!R602+Datos!R603+Datos!R604+Datos!R616+Datos!R617+Datos!R618)</f>
        <v>40200000</v>
      </c>
      <c r="I11" s="48">
        <f>-(Datos!S602+Datos!S603+Datos!S604+Datos!S616+Datos!S617+Datos!S618)</f>
        <v>106950000</v>
      </c>
      <c r="J11" s="48">
        <f>-(Datos!T602+Datos!T603+Datos!T604+Datos!T616+Datos!T617+Datos!T618)</f>
        <v>30800000</v>
      </c>
      <c r="K11" s="48">
        <f>-(Datos!U602+Datos!U603+Datos!U604+Datos!U616+Datos!U617+Datos!U618)</f>
        <v>39505000</v>
      </c>
      <c r="L11" s="48">
        <f>-(Datos!V602+Datos!V603+Datos!V604+Datos!V616+Datos!V617+Datos!V618)</f>
        <v>11500000</v>
      </c>
      <c r="M11" s="48">
        <f>-(Datos!W602+Datos!W603+Datos!W604+Datos!W616+Datos!W617+Datos!W618)</f>
        <v>39361263</v>
      </c>
      <c r="N11" s="48">
        <f>-(Datos!X602+Datos!X603+Datos!X604+Datos!X616+Datos!X617+Datos!X618)</f>
        <v>27941379</v>
      </c>
      <c r="O11" s="48">
        <f>-(Datos!Y602+Datos!Y603+Datos!Y604+Datos!Y616+Datos!Y617+Datos!Y618)</f>
        <v>0</v>
      </c>
      <c r="P11" s="48">
        <f>-(Datos!Z602+Datos!Z603+Datos!Z604+Datos!Z616+Datos!Z617+Datos!Z618)</f>
        <v>0</v>
      </c>
      <c r="Q11" s="48">
        <f>-(Datos!AA602+Datos!AA603+Datos!AA604+Datos!AA616+Datos!AA617+Datos!AA618)</f>
        <v>37406136</v>
      </c>
      <c r="R11" s="48">
        <f>-(Datos!AB602+Datos!AB603+Datos!AB604+Datos!AB616+Datos!AB617+Datos!AB618)</f>
        <v>48000000</v>
      </c>
      <c r="S11" s="48">
        <f>-(Datos!AC602+Datos!AC603+Datos!AC604+Datos!AC616+Datos!AC617+Datos!AC618)</f>
        <v>13500000</v>
      </c>
      <c r="T11" s="48">
        <f>-(Datos!AD602+Datos!AD603+Datos!AD604+Datos!AD616+Datos!AD617+Datos!AD618)</f>
        <v>10698737</v>
      </c>
      <c r="U11" s="48">
        <f>-(Datos!AE602+Datos!AE603+Datos!AE604+Datos!AE616+Datos!AE617+Datos!AE618)</f>
        <v>27725000</v>
      </c>
      <c r="V11" s="48">
        <f>-(Datos!AF602+Datos!AF603+Datos!AF604+Datos!AF616+Datos!AF617+Datos!AF618)</f>
        <v>27334526</v>
      </c>
      <c r="W11" s="48">
        <f>-(Datos!AG602+Datos!AG603+Datos!AG604+Datos!AG616+Datos!AG617+Datos!AG618)</f>
        <v>3550000</v>
      </c>
      <c r="X11" s="48">
        <f>-(Datos!AH602+Datos!AH603+Datos!AH604+Datos!AH616+Datos!AH617+Datos!AH618)</f>
        <v>14250000</v>
      </c>
      <c r="Y11" s="48">
        <f>-(Datos!AI602+Datos!AI603+Datos!AI604+Datos!AI616+Datos!AI617+Datos!AI618)</f>
        <v>4600000</v>
      </c>
      <c r="Z11" s="48">
        <f>-(Datos!AJ602+Datos!AJ603+Datos!AJ604+Datos!AJ616+Datos!AJ617+Datos!AJ618)</f>
        <v>152691017</v>
      </c>
      <c r="AA11" s="48">
        <f>-(Datos!AK602+Datos!AK603+Datos!AK604+Datos!AK616+Datos!AK617+Datos!AK618)</f>
        <v>0</v>
      </c>
      <c r="AB11" s="48">
        <f>-(Datos!AL602+Datos!AL603+Datos!AL604+Datos!AL616+Datos!AL617+Datos!AL618)</f>
        <v>99336079</v>
      </c>
      <c r="AC11" s="48">
        <f>-(Datos!AM602+Datos!AM603+Datos!AM604+Datos!AM616+Datos!AM617+Datos!AM618)</f>
        <v>33677918</v>
      </c>
      <c r="AD11" s="48">
        <f>-(Datos!AN602+Datos!AN603+Datos!AN604+Datos!AN616+Datos!AN617+Datos!AN618)</f>
        <v>47237918</v>
      </c>
      <c r="AE11" s="48">
        <f>-(Datos!AO602+Datos!AO603+Datos!AO604+Datos!AO616+Datos!AO617+Datos!AO618)</f>
        <v>25927918</v>
      </c>
      <c r="AF11" s="48">
        <f>-(Datos!AP602+Datos!AP603+Datos!AP604+Datos!AP616+Datos!AP617+Datos!AP618)</f>
        <v>75455150</v>
      </c>
      <c r="AG11" s="48">
        <f>-(Datos!AQ602+Datos!AQ603+Datos!AQ604+Datos!AQ616+Datos!AQ617+Datos!AQ618)</f>
        <v>76451562</v>
      </c>
      <c r="AH11" s="48">
        <f>-(Datos!AR602+Datos!AR603+Datos!AR604+Datos!AR616+Datos!AR617+Datos!AR618)</f>
        <v>88703170</v>
      </c>
      <c r="AI11" s="48">
        <f>-(Datos!AS602+Datos!AS603+Datos!AS604+Datos!AS616+Datos!AS617+Datos!AS618)</f>
        <v>114908122</v>
      </c>
      <c r="AJ11" s="48">
        <f>-(Datos!AT602+Datos!AT603+Datos!AT604+Datos!AT616+Datos!AT617+Datos!AT618)</f>
        <v>88150210</v>
      </c>
      <c r="AK11" s="48">
        <f>-(Datos!AU602+Datos!AU603+Datos!AU604+Datos!AU616+Datos!AU617+Datos!AU618)</f>
        <v>33685090</v>
      </c>
      <c r="AL11" s="48">
        <f>-(Datos!AV602+Datos!AV603+Datos!AV604+Datos!AV616+Datos!AV617+Datos!AV618)</f>
        <v>136428786</v>
      </c>
      <c r="AM11" s="48">
        <f>-(Datos!AW602+Datos!AW603+Datos!AW604+Datos!AW609+Datos!AW610+Datos!AW611+Datos!AW616+Datos!AW617+Datos!AW618)</f>
        <v>8667409</v>
      </c>
      <c r="AN11" s="48">
        <f>-(Datos!AX602+Datos!AX603+Datos!AX604+Datos!AX609+Datos!AX610+Datos!AX611+Datos!AX616+Datos!AX617+Datos!AX618)</f>
        <v>142886081</v>
      </c>
      <c r="AO11" s="48">
        <f>-(Datos!AY602+Datos!AY603+Datos!AY604+Datos!AY609+Datos!AY610+Datos!AY611+Datos!AY616+Datos!AY617+Datos!AY618)</f>
        <v>149054431</v>
      </c>
      <c r="AP11" s="48">
        <f>-(Datos!AZ602+Datos!AZ603+Datos!AZ604+Datos!AZ609+Datos!AZ610+Datos!AZ611+Datos!AZ616+Datos!AZ617+Datos!AZ618)</f>
        <v>53341664</v>
      </c>
      <c r="AQ11" s="48">
        <f>-(Datos!BA602+Datos!BA603+Datos!BA604+Datos!BA609+Datos!BA610+Datos!BA611+Datos!BA616+Datos!BA617+Datos!BA618)</f>
        <v>69270247</v>
      </c>
      <c r="AR11" s="48">
        <f>-(Datos!BB602+Datos!BB603+Datos!BB604+Datos!BB609+Datos!BB610+Datos!BB611+Datos!BB616+Datos!BB617+Datos!BB618)</f>
        <v>97589816</v>
      </c>
      <c r="AS11" s="48">
        <f>-(Datos!BC602+Datos!BC603+Datos!BC604+Datos!BC609+Datos!BC610+Datos!BC611+Datos!BC616+Datos!BC617+Datos!BC618)</f>
        <v>42271358</v>
      </c>
      <c r="AT11" s="48">
        <f>-(Datos!BD602+Datos!BD603+Datos!BD604+Datos!BD609+Datos!BD610+Datos!BD611+Datos!BD616+Datos!BD617+Datos!BD618)</f>
        <v>114162779</v>
      </c>
      <c r="AU11" s="48">
        <f>-(Datos!BE602+Datos!BE603+Datos!BE604+Datos!BE609+Datos!BE610+Datos!BE611+Datos!BE616+Datos!BE617+Datos!BE618)</f>
        <v>41121216</v>
      </c>
      <c r="AV11" s="48">
        <f>-(Datos!BF602+Datos!BF603+Datos!BF604+Datos!BF609+Datos!BF610+Datos!BF611+Datos!BF616+Datos!BF617+Datos!BF618)</f>
        <v>44550625</v>
      </c>
      <c r="AW11" s="48">
        <f>-(Datos!BG602+Datos!BG603+Datos!BG604+Datos!BG609+Datos!BG610+Datos!BG611+Datos!BG616+Datos!BG617+Datos!BG618)</f>
        <v>23234673</v>
      </c>
      <c r="AX11" s="48">
        <f>-(Datos!BH602+Datos!BH603+Datos!BH604+Datos!BH609+Datos!BH610+Datos!BH611+Datos!BH616+Datos!BH617+Datos!BH618)</f>
        <v>81300919</v>
      </c>
      <c r="AY11" s="48">
        <f>-(Datos!BI602+Datos!BI603+Datos!BI604+Datos!BI609+Datos!BI610+Datos!BI611+Datos!BI616+Datos!BI617+Datos!BI618)</f>
        <v>1002333</v>
      </c>
      <c r="AZ11" s="48">
        <f>-(Datos!BJ602+Datos!BJ603+Datos!BJ604+Datos!BJ609+Datos!BJ610+Datos!BJ611+Datos!BJ616+Datos!BJ617+Datos!BJ618)</f>
        <v>24937116</v>
      </c>
      <c r="BA11" s="48">
        <f>-(Datos!BK602+Datos!BK603+Datos!BK604+Datos!BK609+Datos!BK610+Datos!BK611+Datos!BK616+Datos!BK617+Datos!BK618)</f>
        <v>27298200</v>
      </c>
      <c r="BB11" s="48">
        <f>-(Datos!BL602+Datos!BL603+Datos!BL604+Datos!BL609+Datos!BL610+Datos!BL611+Datos!BL616+Datos!BL617+Datos!BL618)</f>
        <v>48168200</v>
      </c>
      <c r="BC11" s="48">
        <f>-(Datos!BM602+Datos!BM603+Datos!BM604+Datos!BM609+Datos!BM610+Datos!BM611+Datos!BM616+Datos!BM617+Datos!BM618)</f>
        <v>73523400</v>
      </c>
      <c r="BD11" s="48">
        <f>-(Datos!BN602+Datos!BN603+Datos!BN604+Datos!BN609+Datos!BN610+Datos!BN611+Datos!BN616+Datos!BN617+Datos!BN618)</f>
        <v>74554316</v>
      </c>
      <c r="BE11" s="48">
        <f>-(Datos!BO602+Datos!BO603+Datos!BO604+Datos!BO609+Datos!BO610+Datos!BO611+Datos!BO616+Datos!BO617+Datos!BO618)</f>
        <v>85741946</v>
      </c>
      <c r="BF11" s="48">
        <f>-(Datos!BP602+Datos!BP603+Datos!BP604+Datos!BP609+Datos!BP610+Datos!BP611+Datos!BP616+Datos!BP617+Datos!BP618)</f>
        <v>164008698</v>
      </c>
      <c r="BG11" s="48">
        <f>-(Datos!BQ602+Datos!BQ603+Datos!BQ604+Datos!BQ609+Datos!BQ610+Datos!BQ611+Datos!BQ616+Datos!BQ617+Datos!BQ618)</f>
        <v>0</v>
      </c>
      <c r="BH11" s="48">
        <f>-(Datos!BR602+Datos!BR603+Datos!BR604+Datos!BR609+Datos!BR610+Datos!BR611+Datos!BR616+Datos!BR617+Datos!BR618)</f>
        <v>0</v>
      </c>
      <c r="BI11" s="48">
        <f>-(Datos!BS602+Datos!BS603+Datos!BS604+Datos!BS609+Datos!BS610+Datos!BS611+Datos!BS616+Datos!BS617+Datos!BS618)</f>
        <v>0</v>
      </c>
      <c r="BJ11" s="48">
        <f>-(Datos!BT602+Datos!BT603+Datos!BT604+Datos!BT609+Datos!BT610+Datos!BT611+Datos!BT616+Datos!BT617+Datos!BT618)</f>
        <v>0</v>
      </c>
      <c r="BL11" s="48">
        <f>-(Datos!BV602+Datos!BV603+Datos!BV604+Datos!BV609+Datos!BV610+Datos!BV611+Datos!BV616+Datos!BV617+Datos!BV618)</f>
        <v>10941527.916363636</v>
      </c>
      <c r="BM11" s="48">
        <f>-(Datos!BW602+Datos!BW603+Datos!BW604+Datos!BW609+Datos!BW610+Datos!BW611+Datos!BW616+Datos!BW617+Datos!BW618)</f>
        <v>10941527.916363636</v>
      </c>
      <c r="BN11" s="48">
        <f>-(Datos!BX602+Datos!BX603+Datos!BX604+Datos!BX609+Datos!BX610+Datos!BX611+Datos!BX616+Datos!BX617+Datos!BX618)</f>
        <v>10941527.916363636</v>
      </c>
      <c r="BO11" s="48">
        <f>-(Datos!BY602+Datos!BY603+Datos!BY604+Datos!BY609+Datos!BY610+Datos!BY611+Datos!BY616+Datos!BY617+Datos!BY618)</f>
        <v>10941527.916363636</v>
      </c>
      <c r="BP11" s="48">
        <f>-(Datos!BZ602+Datos!BZ603+Datos!BZ604+Datos!BZ609+Datos!BZ610+Datos!BZ611+Datos!BZ616+Datos!BZ617+Datos!BZ618)</f>
        <v>10941527.916363636</v>
      </c>
      <c r="BQ11" s="48">
        <f>-(Datos!CA602+Datos!CA603+Datos!CA604+Datos!CA609+Datos!CA610+Datos!CA611+Datos!CA616+Datos!CA617+Datos!CA618)</f>
        <v>10941527.916363636</v>
      </c>
      <c r="BR11" s="48">
        <f>-(Datos!CB602+Datos!CB603+Datos!CB604+Datos!CB609+Datos!CB610+Datos!CB611+Datos!CB616+Datos!CB617+Datos!CB618)</f>
        <v>10941527.916363636</v>
      </c>
      <c r="BS11" s="48">
        <f>-(Datos!CC602+Datos!CC603+Datos!CC604+Datos!CC609+Datos!CC610+Datos!CC611+Datos!CC616+Datos!CC617+Datos!CC618)</f>
        <v>10941527.916363636</v>
      </c>
      <c r="BT11" s="48">
        <f>-(Datos!CD602+Datos!CD603+Datos!CD604+Datos!CD609+Datos!CD610+Datos!CD611+Datos!CD616+Datos!CD617+Datos!CD618)</f>
        <v>10941527.916363636</v>
      </c>
      <c r="BU11" s="48">
        <f>-(Datos!CE602+Datos!CE603+Datos!CE604+Datos!CE609+Datos!CE610+Datos!CE611+Datos!CE616+Datos!CE617+Datos!CE618)</f>
        <v>0</v>
      </c>
      <c r="BV11" s="48">
        <f>-(Datos!CF602+Datos!CF603+Datos!CF604+Datos!CF609+Datos!CF610+Datos!CF611+Datos!CF616+Datos!CF617+Datos!CF618)</f>
        <v>0</v>
      </c>
      <c r="BW11" s="48">
        <f>-(Datos!CG602+Datos!CG603+Datos!CG604+Datos!CG609+Datos!CG610+Datos!CG611+Datos!CG616+Datos!CG617+Datos!CG618)</f>
        <v>0</v>
      </c>
    </row>
    <row r="12" spans="2:75" collapsed="1" x14ac:dyDescent="0.25">
      <c r="B12" s="213" t="s">
        <v>1695</v>
      </c>
      <c r="C12" s="26">
        <f>Datos!M842</f>
        <v>1083590964.2</v>
      </c>
      <c r="D12" s="26">
        <f>Datos!N842</f>
        <v>1300533530.6099999</v>
      </c>
      <c r="E12" s="26">
        <f>Datos!O842</f>
        <v>1341004340.6600001</v>
      </c>
      <c r="F12" s="26">
        <f>Datos!P842</f>
        <v>1338175937.1900001</v>
      </c>
      <c r="G12" s="26">
        <f>Datos!Q842</f>
        <v>1431833808.51</v>
      </c>
      <c r="H12" s="26">
        <f>Datos!R842</f>
        <v>1400283343.6300001</v>
      </c>
      <c r="I12" s="26">
        <f>Datos!S842</f>
        <v>1402738813.25</v>
      </c>
      <c r="J12" s="26">
        <f>Datos!T842</f>
        <v>2434497786.8099999</v>
      </c>
      <c r="K12" s="26">
        <f>Datos!U842</f>
        <v>1599329872.26</v>
      </c>
      <c r="L12" s="26">
        <f>Datos!V842</f>
        <v>1610995009.6400001</v>
      </c>
      <c r="M12" s="26">
        <f>Datos!W842</f>
        <v>1625639967.95</v>
      </c>
      <c r="N12" s="26">
        <f>Datos!X842</f>
        <v>1947209896.02</v>
      </c>
      <c r="O12" s="26">
        <f>Datos!Y842</f>
        <v>1333472685</v>
      </c>
      <c r="P12" s="26">
        <f>Datos!Z842</f>
        <v>1693752088</v>
      </c>
      <c r="Q12" s="26">
        <f>Datos!AA842</f>
        <v>1731974800</v>
      </c>
      <c r="R12" s="26">
        <f>Datos!AB842</f>
        <v>1691321394</v>
      </c>
      <c r="S12" s="26">
        <f>Datos!AC842</f>
        <v>1672284412</v>
      </c>
      <c r="T12" s="26">
        <f>Datos!AD842</f>
        <v>1769161042</v>
      </c>
      <c r="U12" s="26">
        <f>Datos!AE842</f>
        <v>1886565131</v>
      </c>
      <c r="V12" s="26">
        <f>Datos!AF842</f>
        <v>1913882956</v>
      </c>
      <c r="W12" s="26">
        <f>Datos!AG842</f>
        <v>2400989378</v>
      </c>
      <c r="X12" s="26">
        <f>Datos!AH842</f>
        <v>1981567114</v>
      </c>
      <c r="Y12" s="26">
        <f>Datos!AI842</f>
        <v>2223294430.5</v>
      </c>
      <c r="Z12" s="26">
        <f>Datos!AJ842</f>
        <v>2297749282</v>
      </c>
      <c r="AA12" s="26">
        <f>Datos!AK842</f>
        <v>1745199627</v>
      </c>
      <c r="AB12" s="26">
        <f>Datos!AL842</f>
        <v>2071686031</v>
      </c>
      <c r="AC12" s="26">
        <f>Datos!AM842</f>
        <v>1884654458</v>
      </c>
      <c r="AD12" s="26">
        <f>Datos!AN842</f>
        <v>2127351033</v>
      </c>
      <c r="AE12" s="26">
        <f>Datos!AO842</f>
        <v>2070887779</v>
      </c>
      <c r="AF12" s="26">
        <f>Datos!AP842</f>
        <v>1994582633</v>
      </c>
      <c r="AG12" s="26">
        <f>Datos!AQ842</f>
        <v>2032466041</v>
      </c>
      <c r="AH12" s="26">
        <f>Datos!AR842</f>
        <v>1936666286</v>
      </c>
      <c r="AI12" s="26">
        <f>Datos!AS842</f>
        <v>1832435303</v>
      </c>
      <c r="AJ12" s="26">
        <f>Datos!AT842</f>
        <v>1773513093</v>
      </c>
      <c r="AK12" s="26">
        <f>Datos!AU842</f>
        <v>1798615153</v>
      </c>
      <c r="AL12" s="26">
        <f>Datos!AV842</f>
        <v>1808976672</v>
      </c>
      <c r="AM12" s="26">
        <f>Datos!AW842</f>
        <v>1656829893.3299999</v>
      </c>
      <c r="AN12" s="26">
        <f>Datos!AX842</f>
        <v>2018456563.6700001</v>
      </c>
      <c r="AO12" s="26">
        <f>Datos!AY842</f>
        <v>1894381041</v>
      </c>
      <c r="AP12" s="26">
        <f>Datos!AZ842</f>
        <v>1923829880</v>
      </c>
      <c r="AQ12" s="26">
        <f>Datos!BA842</f>
        <v>1952194083</v>
      </c>
      <c r="AR12" s="26">
        <f>Datos!BB842</f>
        <v>2142189310.3399999</v>
      </c>
      <c r="AS12" s="26">
        <f>Datos!BC842</f>
        <v>2528799545.29</v>
      </c>
      <c r="AT12" s="26">
        <f>Datos!BD842</f>
        <v>2174577422.0100002</v>
      </c>
      <c r="AU12" s="26">
        <f>Datos!BE842</f>
        <v>2178543796.6700001</v>
      </c>
      <c r="AV12" s="26">
        <f>Datos!BF842</f>
        <v>2363245455.6599998</v>
      </c>
      <c r="AW12" s="26">
        <f>Datos!BG842</f>
        <v>2331850313.3299999</v>
      </c>
      <c r="AX12" s="26">
        <f>Datos!BH842</f>
        <v>2592607063.6500001</v>
      </c>
      <c r="AY12" s="26">
        <f>Datos!BI842</f>
        <v>2175786861.6799998</v>
      </c>
      <c r="AZ12" s="26">
        <f>Datos!BJ842</f>
        <v>2475106208.1300001</v>
      </c>
      <c r="BA12" s="26">
        <f>Datos!BK842</f>
        <v>2495274583.77</v>
      </c>
      <c r="BB12" s="26">
        <f>Datos!BL842</f>
        <v>2568044833.6599998</v>
      </c>
      <c r="BC12" s="26">
        <f>Datos!BM842</f>
        <v>2621946538.3299999</v>
      </c>
      <c r="BD12" s="26">
        <f>Datos!BN842</f>
        <v>2724497585.0100002</v>
      </c>
      <c r="BE12" s="26">
        <f>Datos!BO842</f>
        <v>2553326168</v>
      </c>
      <c r="BF12" s="26">
        <f>Datos!BP842</f>
        <v>2585997782.3299999</v>
      </c>
      <c r="BG12" s="26">
        <f>Datos!BQ842</f>
        <v>0</v>
      </c>
      <c r="BH12" s="26">
        <f>Datos!BR842</f>
        <v>0</v>
      </c>
      <c r="BI12" s="26">
        <f>Datos!BS842</f>
        <v>0</v>
      </c>
      <c r="BJ12" s="26">
        <f>Datos!BT842</f>
        <v>0</v>
      </c>
      <c r="BL12" s="26">
        <f>Datos!BV842</f>
        <v>1854332659.4699998</v>
      </c>
      <c r="BM12" s="26">
        <f>Datos!BW842</f>
        <v>1951229615.7649999</v>
      </c>
      <c r="BN12" s="26">
        <f>Datos!BX842</f>
        <v>2091422707.9259803</v>
      </c>
      <c r="BO12" s="26">
        <f>Datos!BY842</f>
        <v>2239659461.4155121</v>
      </c>
      <c r="BP12" s="26">
        <f>Datos!BZ842</f>
        <v>3308571447.6547952</v>
      </c>
      <c r="BQ12" s="26">
        <f>Datos!CA842</f>
        <v>2121528822.9128804</v>
      </c>
      <c r="BR12" s="26">
        <f>Datos!CB842</f>
        <v>2432976102.6345692</v>
      </c>
      <c r="BS12" s="26">
        <f>Datos!CC842</f>
        <v>1902107225.5743983</v>
      </c>
      <c r="BT12" s="26">
        <f>Datos!CD842</f>
        <v>2205877446.9600959</v>
      </c>
      <c r="BU12" s="26">
        <f>Datos!CE842</f>
        <v>1867697799.1226144</v>
      </c>
      <c r="BV12" s="26">
        <f>Datos!CF842</f>
        <v>2009127237.1648562</v>
      </c>
      <c r="BW12" s="26">
        <f>Datos!CG842</f>
        <v>2109131257.3460786</v>
      </c>
    </row>
    <row r="13" spans="2:75" s="52" customFormat="1" hidden="1" outlineLevel="1" x14ac:dyDescent="0.2">
      <c r="B13" s="49" t="s">
        <v>1765</v>
      </c>
      <c r="C13" s="48">
        <f>Datos!M843</f>
        <v>1021581660.2</v>
      </c>
      <c r="D13" s="48">
        <f>Datos!N843</f>
        <v>1191068779.6099999</v>
      </c>
      <c r="E13" s="48">
        <f>Datos!O843</f>
        <v>1259075308.6600001</v>
      </c>
      <c r="F13" s="48">
        <f>Datos!P843</f>
        <v>1255870200.1900001</v>
      </c>
      <c r="G13" s="48">
        <f>Datos!Q843</f>
        <v>1278941507.51</v>
      </c>
      <c r="H13" s="48">
        <f>Datos!R843</f>
        <v>1294008448.6300001</v>
      </c>
      <c r="I13" s="48">
        <f>Datos!S843</f>
        <v>1311963296.25</v>
      </c>
      <c r="J13" s="48">
        <f>Datos!T843</f>
        <v>1352219701.8099999</v>
      </c>
      <c r="K13" s="48">
        <f>Datos!U843</f>
        <v>1480654127.26</v>
      </c>
      <c r="L13" s="48">
        <f>Datos!V843</f>
        <v>1485713034.6400001</v>
      </c>
      <c r="M13" s="48">
        <f>Datos!W843</f>
        <v>1485046162.95</v>
      </c>
      <c r="N13" s="48">
        <f>Datos!X843</f>
        <v>1383249963.71</v>
      </c>
      <c r="O13" s="48">
        <f>Datos!Y843</f>
        <v>1259592538</v>
      </c>
      <c r="P13" s="48">
        <f>Datos!Z843</f>
        <v>1506177581</v>
      </c>
      <c r="Q13" s="48">
        <f>Datos!AA843</f>
        <v>1536382849</v>
      </c>
      <c r="R13" s="48">
        <f>Datos!AB843</f>
        <v>1532668769</v>
      </c>
      <c r="S13" s="48">
        <f>Datos!AC843</f>
        <v>1560820742</v>
      </c>
      <c r="T13" s="48">
        <f>Datos!AD843</f>
        <v>1613810002</v>
      </c>
      <c r="U13" s="48">
        <f>Datos!AE843</f>
        <v>1675567556</v>
      </c>
      <c r="V13" s="48">
        <f>Datos!AF843</f>
        <v>1724698943</v>
      </c>
      <c r="W13" s="48">
        <f>Datos!AG843</f>
        <v>1749080030</v>
      </c>
      <c r="X13" s="48">
        <f>Datos!AH843</f>
        <v>1724114731</v>
      </c>
      <c r="Y13" s="48">
        <f>Datos!AI843</f>
        <v>1773832809</v>
      </c>
      <c r="Z13" s="48">
        <f>Datos!AJ843</f>
        <v>1776933272</v>
      </c>
      <c r="AA13" s="48">
        <f>Datos!AK843</f>
        <v>1555868427</v>
      </c>
      <c r="AB13" s="48">
        <f>Datos!AL843</f>
        <v>1823351126</v>
      </c>
      <c r="AC13" s="48">
        <f>Datos!AM843</f>
        <v>1733423267</v>
      </c>
      <c r="AD13" s="48">
        <f>Datos!AN843</f>
        <v>1765437254</v>
      </c>
      <c r="AE13" s="48">
        <f>Datos!AO843</f>
        <v>1727619303</v>
      </c>
      <c r="AF13" s="48">
        <f>Datos!AP843</f>
        <v>1728380792</v>
      </c>
      <c r="AG13" s="48">
        <f>Datos!AQ843</f>
        <v>1731496985</v>
      </c>
      <c r="AH13" s="48">
        <f>Datos!AR843</f>
        <v>1698516522</v>
      </c>
      <c r="AI13" s="48">
        <f>Datos!AS843</f>
        <v>1680428675</v>
      </c>
      <c r="AJ13" s="48">
        <f>Datos!AT843</f>
        <v>1639300711</v>
      </c>
      <c r="AK13" s="48">
        <f>Datos!AU843</f>
        <v>1638551155</v>
      </c>
      <c r="AL13" s="48">
        <f>Datos!AV843</f>
        <v>1651229886</v>
      </c>
      <c r="AM13" s="48">
        <f>Datos!AW843</f>
        <v>1514854385.3299999</v>
      </c>
      <c r="AN13" s="48">
        <f>Datos!AX843</f>
        <v>1842817831.6700001</v>
      </c>
      <c r="AO13" s="48">
        <f>Datos!AY843</f>
        <v>1741462370</v>
      </c>
      <c r="AP13" s="48">
        <f>Datos!AZ843</f>
        <v>1760417111</v>
      </c>
      <c r="AQ13" s="48">
        <f>Datos!BA843</f>
        <v>1838610823</v>
      </c>
      <c r="AR13" s="48">
        <f>Datos!BB843</f>
        <v>1958916045.3399999</v>
      </c>
      <c r="AS13" s="48">
        <f>Datos!BC843</f>
        <v>2355172867.29</v>
      </c>
      <c r="AT13" s="48">
        <f>Datos!BD843</f>
        <v>2025001417.01</v>
      </c>
      <c r="AU13" s="48">
        <f>Datos!BE843</f>
        <v>2029608441.6700001</v>
      </c>
      <c r="AV13" s="48">
        <f>Datos!BF843</f>
        <v>2221190814.6599998</v>
      </c>
      <c r="AW13" s="48">
        <f>Datos!BG843</f>
        <v>2075735399.3299999</v>
      </c>
      <c r="AX13" s="48">
        <f>Datos!BH843</f>
        <v>2300599016.6500001</v>
      </c>
      <c r="AY13" s="48">
        <f>Datos!BI843</f>
        <v>2038586539.6800001</v>
      </c>
      <c r="AZ13" s="48">
        <f>Datos!BJ843</f>
        <v>2336286896.1300001</v>
      </c>
      <c r="BA13" s="48">
        <f>Datos!BK843</f>
        <v>2296220884.77</v>
      </c>
      <c r="BB13" s="48">
        <f>Datos!BL843</f>
        <v>2403578723.6599998</v>
      </c>
      <c r="BC13" s="48">
        <f>Datos!BM843</f>
        <v>2428591263.3299999</v>
      </c>
      <c r="BD13" s="48">
        <f>Datos!BN843</f>
        <v>2441189220.0100002</v>
      </c>
      <c r="BE13" s="48">
        <f>Datos!BO843</f>
        <v>2360355214</v>
      </c>
      <c r="BF13" s="48">
        <f>Datos!BP843</f>
        <v>2368728846.3299999</v>
      </c>
      <c r="BG13" s="48">
        <f>Datos!BQ843</f>
        <v>0</v>
      </c>
      <c r="BH13" s="48">
        <f>Datos!BR843</f>
        <v>0</v>
      </c>
      <c r="BI13" s="48">
        <f>Datos!BS843</f>
        <v>0</v>
      </c>
      <c r="BJ13" s="48">
        <f>Datos!BT843</f>
        <v>0</v>
      </c>
      <c r="BL13" s="48">
        <f>Datos!BV843</f>
        <v>162655727.368</v>
      </c>
      <c r="BM13" s="48">
        <f>Datos!BW843</f>
        <v>162655727.368</v>
      </c>
      <c r="BN13" s="48">
        <f>Datos!BX843</f>
        <v>162655727.368</v>
      </c>
      <c r="BO13" s="48">
        <f>Datos!BY843</f>
        <v>152288818.368</v>
      </c>
      <c r="BP13" s="48">
        <f>Datos!BZ843</f>
        <v>152288818.368</v>
      </c>
      <c r="BQ13" s="48">
        <f>Datos!CA843</f>
        <v>152288818.368</v>
      </c>
      <c r="BR13" s="48">
        <f>Datos!CB843</f>
        <v>152288818.368</v>
      </c>
      <c r="BS13" s="48">
        <f>Datos!CC843</f>
        <v>152288818.368</v>
      </c>
      <c r="BT13" s="48">
        <f>Datos!CD843</f>
        <v>152288818.368</v>
      </c>
      <c r="BU13" s="48">
        <f>Datos!CE843</f>
        <v>152288818.368</v>
      </c>
      <c r="BV13" s="48">
        <f>Datos!CF843</f>
        <v>152288818.368</v>
      </c>
      <c r="BW13" s="48">
        <f>Datos!CG843</f>
        <v>152288818.368</v>
      </c>
    </row>
    <row r="14" spans="2:75" s="52" customFormat="1" hidden="1" outlineLevel="1" x14ac:dyDescent="0.2">
      <c r="B14" s="49" t="s">
        <v>1784</v>
      </c>
      <c r="C14" s="48">
        <f>Datos!M877</f>
        <v>12544600</v>
      </c>
      <c r="D14" s="48">
        <f>Datos!N877</f>
        <v>15054335</v>
      </c>
      <c r="E14" s="48">
        <f>Datos!O877</f>
        <v>18638563</v>
      </c>
      <c r="F14" s="48">
        <f>Datos!P877</f>
        <v>19019330</v>
      </c>
      <c r="G14" s="48">
        <f>Datos!Q877</f>
        <v>44546760</v>
      </c>
      <c r="H14" s="48">
        <f>Datos!R877</f>
        <v>18905156</v>
      </c>
      <c r="I14" s="48">
        <f>Datos!S877</f>
        <v>25615117</v>
      </c>
      <c r="J14" s="48">
        <f>Datos!T877</f>
        <v>22133491</v>
      </c>
      <c r="K14" s="48">
        <f>Datos!U877</f>
        <v>12450000</v>
      </c>
      <c r="L14" s="48">
        <f>Datos!V877</f>
        <v>17450000</v>
      </c>
      <c r="M14" s="48">
        <f>Datos!W877</f>
        <v>18450000</v>
      </c>
      <c r="N14" s="48">
        <f>Datos!X877</f>
        <v>41700461</v>
      </c>
      <c r="O14" s="48">
        <f>Datos!Y877</f>
        <v>0</v>
      </c>
      <c r="P14" s="48">
        <f>Datos!Z877</f>
        <v>37368000</v>
      </c>
      <c r="Q14" s="48">
        <f>Datos!AA877</f>
        <v>34195100</v>
      </c>
      <c r="R14" s="48">
        <f>Datos!AB877</f>
        <v>46539010</v>
      </c>
      <c r="S14" s="48">
        <f>Datos!AC877</f>
        <v>24292699</v>
      </c>
      <c r="T14" s="48">
        <f>Datos!AD877</f>
        <v>35673577</v>
      </c>
      <c r="U14" s="48">
        <f>Datos!AE877</f>
        <v>28688500</v>
      </c>
      <c r="V14" s="48">
        <f>Datos!AF877</f>
        <v>26355000</v>
      </c>
      <c r="W14" s="48">
        <f>Datos!AG877</f>
        <v>28470000</v>
      </c>
      <c r="X14" s="48">
        <f>Datos!AH877</f>
        <v>110554500</v>
      </c>
      <c r="Y14" s="48">
        <f>Datos!AI877</f>
        <v>90853794.5</v>
      </c>
      <c r="Z14" s="48">
        <f>Datos!AJ877</f>
        <v>74556041</v>
      </c>
      <c r="AA14" s="48">
        <f>Datos!AK877</f>
        <v>9725000</v>
      </c>
      <c r="AB14" s="48">
        <f>Datos!AL877</f>
        <v>45355750</v>
      </c>
      <c r="AC14" s="48">
        <f>Datos!AM877</f>
        <v>39655750</v>
      </c>
      <c r="AD14" s="48">
        <f>Datos!AN877</f>
        <v>34376666</v>
      </c>
      <c r="AE14" s="48">
        <f>Datos!AO877</f>
        <v>83032978</v>
      </c>
      <c r="AF14" s="48">
        <f>Datos!AP877</f>
        <v>36702694</v>
      </c>
      <c r="AG14" s="48">
        <f>Datos!AQ877</f>
        <v>60682701</v>
      </c>
      <c r="AH14" s="48">
        <f>Datos!AR877</f>
        <v>27252202</v>
      </c>
      <c r="AI14" s="48">
        <f>Datos!AS877</f>
        <v>30508721</v>
      </c>
      <c r="AJ14" s="48">
        <f>Datos!AT877</f>
        <v>24458721</v>
      </c>
      <c r="AK14" s="48">
        <f>Datos!AU877</f>
        <v>14858721</v>
      </c>
      <c r="AL14" s="48">
        <f>Datos!AV877</f>
        <v>22519204</v>
      </c>
      <c r="AM14" s="48">
        <f>Datos!AW877</f>
        <v>14345040</v>
      </c>
      <c r="AN14" s="48">
        <f>Datos!AX877</f>
        <v>19561706</v>
      </c>
      <c r="AO14" s="48">
        <f>Datos!AY877</f>
        <v>23892463</v>
      </c>
      <c r="AP14" s="48">
        <f>Datos!AZ877</f>
        <v>60717463</v>
      </c>
      <c r="AQ14" s="48">
        <f>Datos!BA877</f>
        <v>6443332</v>
      </c>
      <c r="AR14" s="48">
        <f>Datos!BB877</f>
        <v>50495447</v>
      </c>
      <c r="AS14" s="48">
        <f>Datos!BC877</f>
        <v>41658332</v>
      </c>
      <c r="AT14" s="48">
        <f>Datos!BD877</f>
        <v>20883332</v>
      </c>
      <c r="AU14" s="48">
        <f>Datos!BE877</f>
        <v>22308332</v>
      </c>
      <c r="AV14" s="48">
        <f>Datos!BF877</f>
        <v>7693332</v>
      </c>
      <c r="AW14" s="48">
        <f>Datos!BG877</f>
        <v>106478988</v>
      </c>
      <c r="AX14" s="48">
        <f>Datos!BH877</f>
        <v>21208887</v>
      </c>
      <c r="AY14" s="48">
        <f>Datos!BI877</f>
        <v>13725705</v>
      </c>
      <c r="AZ14" s="48">
        <f>Datos!BJ877</f>
        <v>500000</v>
      </c>
      <c r="BA14" s="48">
        <f>Datos!BK877</f>
        <v>64798891</v>
      </c>
      <c r="BB14" s="48">
        <f>Datos!BL877</f>
        <v>15107500</v>
      </c>
      <c r="BC14" s="48">
        <f>Datos!BM877</f>
        <v>17107500</v>
      </c>
      <c r="BD14" s="48">
        <f>Datos!BN877</f>
        <v>93009774</v>
      </c>
      <c r="BE14" s="48">
        <f>Datos!BO877</f>
        <v>24711333</v>
      </c>
      <c r="BF14" s="48">
        <f>Datos!BP877</f>
        <v>16458000</v>
      </c>
      <c r="BG14" s="48">
        <f>Datos!BQ877</f>
        <v>0</v>
      </c>
      <c r="BH14" s="48">
        <f>Datos!BR877</f>
        <v>0</v>
      </c>
      <c r="BI14" s="48">
        <f>Datos!BS877</f>
        <v>0</v>
      </c>
      <c r="BJ14" s="48">
        <f>Datos!BT877</f>
        <v>0</v>
      </c>
      <c r="BL14" s="48">
        <f>Datos!BV877</f>
        <v>0</v>
      </c>
      <c r="BM14" s="48">
        <f>Datos!BW877</f>
        <v>0</v>
      </c>
      <c r="BN14" s="48">
        <f>Datos!BX877</f>
        <v>0</v>
      </c>
      <c r="BO14" s="48">
        <f>Datos!BY877</f>
        <v>0</v>
      </c>
      <c r="BP14" s="48">
        <f>Datos!BZ877</f>
        <v>0</v>
      </c>
      <c r="BQ14" s="48">
        <f>Datos!CA877</f>
        <v>0</v>
      </c>
      <c r="BR14" s="48">
        <f>Datos!CB877</f>
        <v>0</v>
      </c>
      <c r="BS14" s="48">
        <f>Datos!CC877</f>
        <v>0</v>
      </c>
      <c r="BT14" s="48">
        <f>Datos!CD877</f>
        <v>0</v>
      </c>
      <c r="BU14" s="48">
        <f>Datos!CE877</f>
        <v>0</v>
      </c>
      <c r="BV14" s="48">
        <f>Datos!CF877</f>
        <v>0</v>
      </c>
      <c r="BW14" s="48">
        <f>Datos!CG877</f>
        <v>0</v>
      </c>
    </row>
    <row r="15" spans="2:75" s="52" customFormat="1" hidden="1" outlineLevel="1" x14ac:dyDescent="0.2">
      <c r="B15" s="49" t="s">
        <v>1788</v>
      </c>
      <c r="C15" s="48">
        <f>Datos!M945</f>
        <v>1541542</v>
      </c>
      <c r="D15" s="48">
        <f>Datos!N945</f>
        <v>5434856</v>
      </c>
      <c r="E15" s="48">
        <f>Datos!O945</f>
        <v>2485725</v>
      </c>
      <c r="F15" s="48">
        <f>Datos!P945</f>
        <v>69100</v>
      </c>
      <c r="G15" s="48">
        <f>Datos!Q945</f>
        <v>-69100</v>
      </c>
      <c r="H15" s="48">
        <f>Datos!R945</f>
        <v>0</v>
      </c>
      <c r="I15" s="48">
        <f>Datos!S945</f>
        <v>0</v>
      </c>
      <c r="J15" s="48">
        <f>Datos!T945</f>
        <v>0</v>
      </c>
      <c r="K15" s="48">
        <f>Datos!U945</f>
        <v>0</v>
      </c>
      <c r="L15" s="48">
        <f>Datos!V945</f>
        <v>0</v>
      </c>
      <c r="M15" s="48">
        <f>Datos!W945</f>
        <v>330890</v>
      </c>
      <c r="N15" s="48">
        <f>Datos!X945</f>
        <v>604750</v>
      </c>
      <c r="O15" s="48">
        <f>Datos!Y945</f>
        <v>0</v>
      </c>
      <c r="P15" s="48">
        <f>Datos!Z945</f>
        <v>2682690</v>
      </c>
      <c r="Q15" s="48">
        <f>Datos!AA945</f>
        <v>3279039</v>
      </c>
      <c r="R15" s="48">
        <f>Datos!AB945</f>
        <v>902582</v>
      </c>
      <c r="S15" s="48">
        <f>Datos!AC945</f>
        <v>11480388</v>
      </c>
      <c r="T15" s="48">
        <f>Datos!AD945</f>
        <v>2983600</v>
      </c>
      <c r="U15" s="48">
        <f>Datos!AE945</f>
        <v>3800000</v>
      </c>
      <c r="V15" s="48">
        <f>Datos!AF945</f>
        <v>782800</v>
      </c>
      <c r="W15" s="48">
        <f>Datos!AG945</f>
        <v>13283486</v>
      </c>
      <c r="X15" s="48">
        <f>Datos!AH945</f>
        <v>20665412</v>
      </c>
      <c r="Y15" s="48">
        <f>Datos!AI945</f>
        <v>18731400</v>
      </c>
      <c r="Z15" s="48">
        <f>Datos!AJ945</f>
        <v>12919856</v>
      </c>
      <c r="AA15" s="48">
        <f>Datos!AK945</f>
        <v>15415400</v>
      </c>
      <c r="AB15" s="48">
        <f>Datos!AL945</f>
        <v>14458589</v>
      </c>
      <c r="AC15" s="48">
        <f>Datos!AM945</f>
        <v>6940000</v>
      </c>
      <c r="AD15" s="48">
        <f>Datos!AN945</f>
        <v>30651900</v>
      </c>
      <c r="AE15" s="48">
        <f>Datos!AO945</f>
        <v>12564525</v>
      </c>
      <c r="AF15" s="48">
        <f>Datos!AP945</f>
        <v>15515558</v>
      </c>
      <c r="AG15" s="48">
        <f>Datos!AQ945</f>
        <v>20110602</v>
      </c>
      <c r="AH15" s="48">
        <f>Datos!AR945</f>
        <v>8135300</v>
      </c>
      <c r="AI15" s="48">
        <f>Datos!AS945</f>
        <v>7405400</v>
      </c>
      <c r="AJ15" s="48">
        <f>Datos!AT945</f>
        <v>16664153</v>
      </c>
      <c r="AK15" s="48">
        <f>Datos!AU945</f>
        <v>13289267</v>
      </c>
      <c r="AL15" s="48">
        <f>Datos!AV945</f>
        <v>14457320</v>
      </c>
      <c r="AM15" s="48">
        <f>Datos!AW945</f>
        <v>39866670</v>
      </c>
      <c r="AN15" s="48">
        <f>Datos!AX945</f>
        <v>7802500</v>
      </c>
      <c r="AO15" s="48">
        <f>Datos!AY945</f>
        <v>15283902</v>
      </c>
      <c r="AP15" s="48">
        <f>Datos!AZ945</f>
        <v>8608900</v>
      </c>
      <c r="AQ15" s="48">
        <f>Datos!BA945</f>
        <v>18320700</v>
      </c>
      <c r="AR15" s="48">
        <f>Datos!BB945</f>
        <v>26931221</v>
      </c>
      <c r="AS15" s="48">
        <f>Datos!BC945</f>
        <v>36841501</v>
      </c>
      <c r="AT15" s="48">
        <f>Datos!BD945</f>
        <v>17316500</v>
      </c>
      <c r="AU15" s="48">
        <f>Datos!BE945</f>
        <v>26700000</v>
      </c>
      <c r="AV15" s="48">
        <f>Datos!BF945</f>
        <v>23835753</v>
      </c>
      <c r="AW15" s="48">
        <f>Datos!BG945</f>
        <v>28370251</v>
      </c>
      <c r="AX15" s="48">
        <f>Datos!BH945</f>
        <v>34580157</v>
      </c>
      <c r="AY15" s="48">
        <f>Datos!BI945</f>
        <v>18164396</v>
      </c>
      <c r="AZ15" s="48">
        <f>Datos!BJ945</f>
        <v>19373979</v>
      </c>
      <c r="BA15" s="48">
        <f>Datos!BK945</f>
        <v>30577550</v>
      </c>
      <c r="BB15" s="48">
        <f>Datos!BL945</f>
        <v>20700000</v>
      </c>
      <c r="BC15" s="48">
        <f>Datos!BM945</f>
        <v>30405208</v>
      </c>
      <c r="BD15" s="48">
        <f>Datos!BN945</f>
        <v>25530062</v>
      </c>
      <c r="BE15" s="48">
        <f>Datos!BO945</f>
        <v>46345455</v>
      </c>
      <c r="BF15" s="48">
        <f>Datos!BP945</f>
        <v>42447200</v>
      </c>
      <c r="BG15" s="48">
        <f>Datos!BQ945</f>
        <v>0</v>
      </c>
      <c r="BH15" s="48">
        <f>Datos!BR945</f>
        <v>0</v>
      </c>
      <c r="BI15" s="48">
        <f>Datos!BS945</f>
        <v>0</v>
      </c>
      <c r="BJ15" s="48">
        <f>Datos!BT945</f>
        <v>0</v>
      </c>
      <c r="BL15" s="48">
        <f>Datos!BV945</f>
        <v>0</v>
      </c>
      <c r="BM15" s="48">
        <f>Datos!BW945</f>
        <v>0</v>
      </c>
      <c r="BN15" s="48">
        <f>Datos!BX945</f>
        <v>0</v>
      </c>
      <c r="BO15" s="48">
        <f>Datos!BY945</f>
        <v>0</v>
      </c>
      <c r="BP15" s="48">
        <f>Datos!BZ945</f>
        <v>0</v>
      </c>
      <c r="BQ15" s="48">
        <f>Datos!CA945</f>
        <v>0</v>
      </c>
      <c r="BR15" s="48">
        <f>Datos!CB945</f>
        <v>0</v>
      </c>
      <c r="BS15" s="48">
        <f>Datos!CC945</f>
        <v>0</v>
      </c>
      <c r="BT15" s="48">
        <f>Datos!CD945</f>
        <v>0</v>
      </c>
      <c r="BU15" s="48">
        <f>Datos!CE945</f>
        <v>0</v>
      </c>
      <c r="BV15" s="48">
        <f>Datos!CF945</f>
        <v>0</v>
      </c>
      <c r="BW15" s="48">
        <f>Datos!CG945</f>
        <v>0</v>
      </c>
    </row>
    <row r="16" spans="2:75" s="52" customFormat="1" hidden="1" outlineLevel="1" x14ac:dyDescent="0.2">
      <c r="B16" s="49" t="s">
        <v>1703</v>
      </c>
      <c r="C16" s="48">
        <f>Datos!M883</f>
        <v>0</v>
      </c>
      <c r="D16" s="48">
        <f>Datos!N883</f>
        <v>0</v>
      </c>
      <c r="E16" s="48">
        <f>Datos!O883</f>
        <v>0</v>
      </c>
      <c r="F16" s="48">
        <f>Datos!P883</f>
        <v>0</v>
      </c>
      <c r="G16" s="48">
        <f>Datos!Q883</f>
        <v>0</v>
      </c>
      <c r="H16" s="48">
        <f>Datos!R883</f>
        <v>0</v>
      </c>
      <c r="I16" s="48">
        <f>Datos!S883</f>
        <v>0</v>
      </c>
      <c r="J16" s="48">
        <f>Datos!T883</f>
        <v>0</v>
      </c>
      <c r="K16" s="48">
        <f>Datos!U883</f>
        <v>0</v>
      </c>
      <c r="L16" s="48">
        <f>Datos!V883</f>
        <v>0</v>
      </c>
      <c r="M16" s="48">
        <f>Datos!W883</f>
        <v>0</v>
      </c>
      <c r="N16" s="48">
        <f>Datos!X883</f>
        <v>0</v>
      </c>
      <c r="O16" s="48">
        <f>Datos!Y883</f>
        <v>13148000</v>
      </c>
      <c r="P16" s="48">
        <f>Datos!Z883</f>
        <v>19751000</v>
      </c>
      <c r="Q16" s="48">
        <f>Datos!AA883</f>
        <v>20975000</v>
      </c>
      <c r="R16" s="48">
        <f>Datos!AB883</f>
        <v>33879000</v>
      </c>
      <c r="S16" s="48">
        <f>Datos!AC883</f>
        <v>20927000</v>
      </c>
      <c r="T16" s="48">
        <f>Datos!AD883</f>
        <v>19588000</v>
      </c>
      <c r="U16" s="48">
        <f>Datos!AE883</f>
        <v>26578000</v>
      </c>
      <c r="V16" s="48">
        <f>Datos!AF883</f>
        <v>17582000</v>
      </c>
      <c r="W16" s="48">
        <f>Datos!AG883</f>
        <v>25043000</v>
      </c>
      <c r="X16" s="48">
        <f>Datos!AH883</f>
        <v>18297000</v>
      </c>
      <c r="Y16" s="48">
        <f>Datos!AI883</f>
        <v>24872000</v>
      </c>
      <c r="Z16" s="48">
        <f>Datos!AJ883</f>
        <v>27754000</v>
      </c>
      <c r="AA16" s="48">
        <f>Datos!AK883</f>
        <v>12465000</v>
      </c>
      <c r="AB16" s="48">
        <f>Datos!AL883</f>
        <v>23130000</v>
      </c>
      <c r="AC16" s="48">
        <f>Datos!AM883</f>
        <v>18355000</v>
      </c>
      <c r="AD16" s="48">
        <f>Datos!AN883</f>
        <v>23517000</v>
      </c>
      <c r="AE16" s="48">
        <f>Datos!AO883</f>
        <v>21065000</v>
      </c>
      <c r="AF16" s="48">
        <f>Datos!AP883</f>
        <v>20011000</v>
      </c>
      <c r="AG16" s="48">
        <f>Datos!AQ883</f>
        <v>21473000</v>
      </c>
      <c r="AH16" s="48">
        <f>Datos!AR883</f>
        <v>34402000</v>
      </c>
      <c r="AI16" s="48">
        <f>Datos!AS883</f>
        <v>18088000</v>
      </c>
      <c r="AJ16" s="48">
        <f>Datos!AT883</f>
        <v>13194000</v>
      </c>
      <c r="AK16" s="48">
        <f>Datos!AU883</f>
        <v>19129000</v>
      </c>
      <c r="AL16" s="48">
        <f>Datos!AV883</f>
        <v>27608000</v>
      </c>
      <c r="AM16" s="48">
        <f>Datos!AW883</f>
        <v>15162000</v>
      </c>
      <c r="AN16" s="48">
        <f>Datos!AX883</f>
        <v>22228000</v>
      </c>
      <c r="AO16" s="48">
        <f>Datos!AY883</f>
        <v>19149000</v>
      </c>
      <c r="AP16" s="48">
        <f>Datos!AZ883</f>
        <v>20905000</v>
      </c>
      <c r="AQ16" s="48">
        <f>Datos!BA883</f>
        <v>16961000</v>
      </c>
      <c r="AR16" s="48">
        <f>Datos!BB883</f>
        <v>16518000</v>
      </c>
      <c r="AS16" s="48">
        <f>Datos!BC883</f>
        <v>24056000</v>
      </c>
      <c r="AT16" s="48">
        <f>Datos!BD883</f>
        <v>23224000</v>
      </c>
      <c r="AU16" s="48">
        <f>Datos!BE883</f>
        <v>21582000</v>
      </c>
      <c r="AV16" s="48">
        <f>Datos!BF883</f>
        <v>24409000</v>
      </c>
      <c r="AW16" s="48">
        <f>Datos!BG883</f>
        <v>25590000</v>
      </c>
      <c r="AX16" s="48">
        <f>Datos!BH883</f>
        <v>63033000</v>
      </c>
      <c r="AY16" s="48">
        <f>Datos!BI883</f>
        <v>19848000</v>
      </c>
      <c r="AZ16" s="48">
        <f>Datos!BJ883</f>
        <v>21409000</v>
      </c>
      <c r="BA16" s="48">
        <f>Datos!BK883</f>
        <v>24759000</v>
      </c>
      <c r="BB16" s="48">
        <f>Datos!BL883</f>
        <v>25867000</v>
      </c>
      <c r="BC16" s="48">
        <f>Datos!BM883</f>
        <v>28941000</v>
      </c>
      <c r="BD16" s="48">
        <f>Datos!BN883</f>
        <v>27703000</v>
      </c>
      <c r="BE16" s="48">
        <f>Datos!BO883</f>
        <v>0</v>
      </c>
      <c r="BF16" s="48">
        <f>Datos!BP883</f>
        <v>28939071</v>
      </c>
      <c r="BG16" s="48">
        <f>Datos!BQ883</f>
        <v>0</v>
      </c>
      <c r="BH16" s="48">
        <f>Datos!BR883</f>
        <v>0</v>
      </c>
      <c r="BI16" s="48">
        <f>Datos!BS883</f>
        <v>0</v>
      </c>
      <c r="BJ16" s="48">
        <f>Datos!BT883</f>
        <v>0</v>
      </c>
      <c r="BL16" s="48">
        <f>Datos!BV883</f>
        <v>0</v>
      </c>
      <c r="BM16" s="48">
        <f>Datos!BW883</f>
        <v>0</v>
      </c>
      <c r="BN16" s="48">
        <f>Datos!BX883</f>
        <v>0</v>
      </c>
      <c r="BO16" s="48">
        <f>Datos!BY883</f>
        <v>0</v>
      </c>
      <c r="BP16" s="48">
        <f>Datos!BZ883</f>
        <v>0</v>
      </c>
      <c r="BQ16" s="48">
        <f>Datos!CA883</f>
        <v>0</v>
      </c>
      <c r="BR16" s="48">
        <f>Datos!CB883</f>
        <v>0</v>
      </c>
      <c r="BS16" s="48">
        <f>Datos!CC883</f>
        <v>0</v>
      </c>
      <c r="BT16" s="48">
        <f>Datos!CD883</f>
        <v>0</v>
      </c>
      <c r="BU16" s="48">
        <f>Datos!CE883</f>
        <v>0</v>
      </c>
      <c r="BV16" s="48">
        <f>Datos!CF883</f>
        <v>0</v>
      </c>
      <c r="BW16" s="48">
        <f>Datos!CG883</f>
        <v>0</v>
      </c>
    </row>
    <row r="17" spans="1:88" s="52" customFormat="1" hidden="1" outlineLevel="1" x14ac:dyDescent="0.2">
      <c r="B17" s="49" t="s">
        <v>1789</v>
      </c>
      <c r="C17" s="48">
        <f>Datos!M897</f>
        <v>6793994</v>
      </c>
      <c r="D17" s="48">
        <f>Datos!N897</f>
        <v>9119720</v>
      </c>
      <c r="E17" s="48">
        <f>Datos!O897</f>
        <v>7047225</v>
      </c>
      <c r="F17" s="48">
        <f>Datos!P897</f>
        <v>7284034</v>
      </c>
      <c r="G17" s="48">
        <f>Datos!Q897</f>
        <v>18731955</v>
      </c>
      <c r="H17" s="48">
        <f>Datos!R897</f>
        <v>9606593</v>
      </c>
      <c r="I17" s="48">
        <f>Datos!S897</f>
        <v>9452351</v>
      </c>
      <c r="J17" s="48">
        <f>Datos!T897</f>
        <v>10684733</v>
      </c>
      <c r="K17" s="48">
        <f>Datos!U897</f>
        <v>14974063</v>
      </c>
      <c r="L17" s="48">
        <f>Datos!V897</f>
        <v>12253479</v>
      </c>
      <c r="M17" s="48">
        <f>Datos!W897</f>
        <v>12568628</v>
      </c>
      <c r="N17" s="48">
        <f>Datos!X897</f>
        <v>13051641</v>
      </c>
      <c r="O17" s="48">
        <f>Datos!Y897</f>
        <v>12778870</v>
      </c>
      <c r="P17" s="48">
        <f>Datos!Z897</f>
        <v>17109271</v>
      </c>
      <c r="Q17" s="48">
        <f>Datos!AA897</f>
        <v>19790960</v>
      </c>
      <c r="R17" s="48">
        <f>Datos!AB897</f>
        <v>15985051</v>
      </c>
      <c r="S17" s="48">
        <f>Datos!AC897</f>
        <v>13195592</v>
      </c>
      <c r="T17" s="48">
        <f>Datos!AD897</f>
        <v>20765041</v>
      </c>
      <c r="U17" s="48">
        <f>Datos!AE897</f>
        <v>12477123</v>
      </c>
      <c r="V17" s="48">
        <f>Datos!AF897</f>
        <v>19349710</v>
      </c>
      <c r="W17" s="48">
        <f>Datos!AG897</f>
        <v>21214338</v>
      </c>
      <c r="X17" s="48">
        <f>Datos!AH897</f>
        <v>21136382</v>
      </c>
      <c r="Y17" s="48">
        <f>Datos!AI897</f>
        <v>20301181</v>
      </c>
      <c r="Z17" s="48">
        <f>Datos!AJ897</f>
        <v>26018366</v>
      </c>
      <c r="AA17" s="48">
        <f>Datos!AK897</f>
        <v>12256658</v>
      </c>
      <c r="AB17" s="48">
        <f>Datos!AL897</f>
        <v>17353868</v>
      </c>
      <c r="AC17" s="48">
        <f>Datos!AM897</f>
        <v>17824700</v>
      </c>
      <c r="AD17" s="48">
        <f>Datos!AN897</f>
        <v>19369075</v>
      </c>
      <c r="AE17" s="48">
        <f>Datos!AO897</f>
        <v>17810563</v>
      </c>
      <c r="AF17" s="48">
        <f>Datos!AP897</f>
        <v>22628856</v>
      </c>
      <c r="AG17" s="48">
        <f>Datos!AQ897</f>
        <v>18864094</v>
      </c>
      <c r="AH17" s="48">
        <f>Datos!AR897</f>
        <v>17845907</v>
      </c>
      <c r="AI17" s="48">
        <f>Datos!AS897</f>
        <v>15834602</v>
      </c>
      <c r="AJ17" s="48">
        <f>Datos!AT897</f>
        <v>15695855</v>
      </c>
      <c r="AK17" s="48">
        <f>Datos!AU897</f>
        <v>18620269</v>
      </c>
      <c r="AL17" s="48">
        <f>Datos!AV897</f>
        <v>18521867</v>
      </c>
      <c r="AM17" s="48">
        <f>Datos!AW897</f>
        <v>10058518</v>
      </c>
      <c r="AN17" s="48">
        <f>Datos!AX897</f>
        <v>11759245</v>
      </c>
      <c r="AO17" s="48">
        <f>Datos!AY897</f>
        <v>14058140</v>
      </c>
      <c r="AP17" s="48">
        <f>Datos!AZ897</f>
        <v>23645346</v>
      </c>
      <c r="AQ17" s="48">
        <f>Datos!BA897</f>
        <v>18000702</v>
      </c>
      <c r="AR17" s="48">
        <f>Datos!BB897</f>
        <v>17897694</v>
      </c>
      <c r="AS17" s="48">
        <f>Datos!BC897</f>
        <v>15685065</v>
      </c>
      <c r="AT17" s="48">
        <f>Datos!BD897</f>
        <v>16851274</v>
      </c>
      <c r="AU17" s="48">
        <f>Datos!BE897</f>
        <v>22247960</v>
      </c>
      <c r="AV17" s="48">
        <f>Datos!BF897</f>
        <v>20035252</v>
      </c>
      <c r="AW17" s="48">
        <f>Datos!BG897</f>
        <v>18610725</v>
      </c>
      <c r="AX17" s="48">
        <f>Datos!BH897</f>
        <v>28774057</v>
      </c>
      <c r="AY17" s="48">
        <f>Datos!BI897</f>
        <v>20066614</v>
      </c>
      <c r="AZ17" s="48">
        <f>Datos!BJ897</f>
        <v>16154063</v>
      </c>
      <c r="BA17" s="48">
        <f>Datos!BK897</f>
        <v>17089455</v>
      </c>
      <c r="BB17" s="48">
        <f>Datos!BL897</f>
        <v>14184920</v>
      </c>
      <c r="BC17" s="48">
        <f>Datos!BM897</f>
        <v>27188531</v>
      </c>
      <c r="BD17" s="48">
        <f>Datos!BN897</f>
        <v>20363256</v>
      </c>
      <c r="BE17" s="48">
        <f>Datos!BO897</f>
        <v>18722406</v>
      </c>
      <c r="BF17" s="48">
        <f>Datos!BP897</f>
        <v>18205434</v>
      </c>
      <c r="BG17" s="48">
        <f>Datos!BQ897</f>
        <v>0</v>
      </c>
      <c r="BH17" s="48">
        <f>Datos!BR897</f>
        <v>0</v>
      </c>
      <c r="BI17" s="48">
        <f>Datos!BS897</f>
        <v>0</v>
      </c>
      <c r="BJ17" s="48">
        <f>Datos!BT897</f>
        <v>0</v>
      </c>
      <c r="BL17" s="48">
        <f>Datos!BV897</f>
        <v>0</v>
      </c>
      <c r="BM17" s="48">
        <f>Datos!BW897</f>
        <v>0</v>
      </c>
      <c r="BN17" s="48">
        <f>Datos!BX897</f>
        <v>0</v>
      </c>
      <c r="BO17" s="48">
        <f>Datos!BY897</f>
        <v>0</v>
      </c>
      <c r="BP17" s="48">
        <f>Datos!BZ897</f>
        <v>0</v>
      </c>
      <c r="BQ17" s="48">
        <f>Datos!CA897</f>
        <v>0</v>
      </c>
      <c r="BR17" s="48">
        <f>Datos!CB897</f>
        <v>0</v>
      </c>
      <c r="BS17" s="48">
        <f>Datos!CC897</f>
        <v>0</v>
      </c>
      <c r="BT17" s="48">
        <f>Datos!CD897</f>
        <v>0</v>
      </c>
      <c r="BU17" s="48">
        <f>Datos!CE897</f>
        <v>0</v>
      </c>
      <c r="BV17" s="48">
        <f>Datos!CF897</f>
        <v>0</v>
      </c>
      <c r="BW17" s="48">
        <f>Datos!CG897</f>
        <v>0</v>
      </c>
    </row>
    <row r="18" spans="1:88" s="52" customFormat="1" hidden="1" outlineLevel="1" x14ac:dyDescent="0.2">
      <c r="B18" s="49" t="s">
        <v>1763</v>
      </c>
      <c r="C18" s="48">
        <f>Datos!M915</f>
        <v>9231496</v>
      </c>
      <c r="D18" s="48">
        <f>Datos!N915</f>
        <v>20187237</v>
      </c>
      <c r="E18" s="48">
        <f>Datos!O915</f>
        <v>16979855</v>
      </c>
      <c r="F18" s="48">
        <f>Datos!P915</f>
        <v>15137747</v>
      </c>
      <c r="G18" s="48">
        <f>Datos!Q915</f>
        <v>20374900</v>
      </c>
      <c r="H18" s="48">
        <f>Datos!R915</f>
        <v>19846571</v>
      </c>
      <c r="I18" s="48">
        <f>Datos!S915</f>
        <v>23386397</v>
      </c>
      <c r="J18" s="48">
        <f>Datos!T915</f>
        <v>35320449</v>
      </c>
      <c r="K18" s="48">
        <f>Datos!U915</f>
        <v>27583169</v>
      </c>
      <c r="L18" s="48">
        <f>Datos!V915</f>
        <v>35701133</v>
      </c>
      <c r="M18" s="48">
        <f>Datos!W915</f>
        <v>25455763</v>
      </c>
      <c r="N18" s="48">
        <f>Datos!X915</f>
        <v>24321870</v>
      </c>
      <c r="O18" s="48">
        <f>Datos!Y915</f>
        <v>15481010</v>
      </c>
      <c r="P18" s="48">
        <f>Datos!Z915</f>
        <v>28007944</v>
      </c>
      <c r="Q18" s="48">
        <f>Datos!AA915</f>
        <v>21115370</v>
      </c>
      <c r="R18" s="48">
        <f>Datos!AB915</f>
        <v>15843919</v>
      </c>
      <c r="S18" s="48">
        <f>Datos!AC915</f>
        <v>8491384</v>
      </c>
      <c r="T18" s="48">
        <f>Datos!AD915</f>
        <v>20788101</v>
      </c>
      <c r="U18" s="48">
        <f>Datos!AE915</f>
        <v>38121942</v>
      </c>
      <c r="V18" s="48">
        <f>Datos!AF915</f>
        <v>40493454</v>
      </c>
      <c r="W18" s="48">
        <f>Datos!AG915</f>
        <v>43573385</v>
      </c>
      <c r="X18" s="48">
        <f>Datos!AH915</f>
        <v>34362671</v>
      </c>
      <c r="Y18" s="48">
        <f>Datos!AI915</f>
        <v>55031884</v>
      </c>
      <c r="Z18" s="48">
        <f>Datos!AJ915</f>
        <v>32582548</v>
      </c>
      <c r="AA18" s="48">
        <f>Datos!AK915</f>
        <v>17882531</v>
      </c>
      <c r="AB18" s="48">
        <f>Datos!AL915</f>
        <v>29518626</v>
      </c>
      <c r="AC18" s="48">
        <f>Datos!AM915</f>
        <v>20695729</v>
      </c>
      <c r="AD18" s="48">
        <f>Datos!AN915</f>
        <v>29451600</v>
      </c>
      <c r="AE18" s="48">
        <f>Datos!AO915</f>
        <v>30076931</v>
      </c>
      <c r="AF18" s="48">
        <f>Datos!AP915</f>
        <v>24686017</v>
      </c>
      <c r="AG18" s="48">
        <f>Datos!AQ915</f>
        <v>28322344</v>
      </c>
      <c r="AH18" s="48">
        <f>Datos!AR915</f>
        <v>15513172</v>
      </c>
      <c r="AI18" s="48">
        <f>Datos!AS915</f>
        <v>15722600</v>
      </c>
      <c r="AJ18" s="48">
        <f>Datos!AT915</f>
        <v>18065081</v>
      </c>
      <c r="AK18" s="48">
        <f>Datos!AU915</f>
        <v>25506718</v>
      </c>
      <c r="AL18" s="48">
        <f>Datos!AV915</f>
        <v>10277320</v>
      </c>
      <c r="AM18" s="48">
        <f>Datos!AW915</f>
        <v>19477353</v>
      </c>
      <c r="AN18" s="48">
        <f>Datos!AX915</f>
        <v>11939333</v>
      </c>
      <c r="AO18" s="48">
        <f>Datos!AY915</f>
        <v>17265049</v>
      </c>
      <c r="AP18" s="48">
        <f>Datos!AZ915</f>
        <v>11099784</v>
      </c>
      <c r="AQ18" s="48">
        <f>Datos!BA915</f>
        <v>19891639</v>
      </c>
      <c r="AR18" s="48">
        <f>Datos!BB915</f>
        <v>14191672</v>
      </c>
      <c r="AS18" s="48">
        <f>Datos!BC915</f>
        <v>13949547</v>
      </c>
      <c r="AT18" s="48">
        <f>Datos!BD915</f>
        <v>15236646</v>
      </c>
      <c r="AU18" s="48">
        <f>Datos!BE915</f>
        <v>17185302</v>
      </c>
      <c r="AV18" s="48">
        <f>Datos!BF915</f>
        <v>22569825</v>
      </c>
      <c r="AW18" s="48">
        <f>Datos!BG915</f>
        <v>20595649</v>
      </c>
      <c r="AX18" s="48">
        <f>Datos!BH915</f>
        <v>26231386</v>
      </c>
      <c r="AY18" s="48">
        <f>Datos!BI915</f>
        <v>11236196</v>
      </c>
      <c r="AZ18" s="48">
        <f>Datos!BJ915</f>
        <v>30469580</v>
      </c>
      <c r="BA18" s="48">
        <f>Datos!BK915</f>
        <v>24075422</v>
      </c>
      <c r="BB18" s="48">
        <f>Datos!BL915</f>
        <v>36548461</v>
      </c>
      <c r="BC18" s="48">
        <f>Datos!BM915</f>
        <v>24159820</v>
      </c>
      <c r="BD18" s="48">
        <f>Datos!BN915</f>
        <v>33974936</v>
      </c>
      <c r="BE18" s="48">
        <f>Datos!BO915</f>
        <v>27202411</v>
      </c>
      <c r="BF18" s="48">
        <f>Datos!BP915</f>
        <v>30555802</v>
      </c>
      <c r="BG18" s="48">
        <f>Datos!BQ915</f>
        <v>0</v>
      </c>
      <c r="BH18" s="48">
        <f>Datos!BR915</f>
        <v>0</v>
      </c>
      <c r="BI18" s="48">
        <f>Datos!BS915</f>
        <v>0</v>
      </c>
      <c r="BJ18" s="48">
        <f>Datos!BT915</f>
        <v>0</v>
      </c>
      <c r="BL18" s="48">
        <f>Datos!BV915</f>
        <v>0</v>
      </c>
      <c r="BM18" s="48">
        <f>Datos!BW915</f>
        <v>0</v>
      </c>
      <c r="BN18" s="48">
        <f>Datos!BX915</f>
        <v>0</v>
      </c>
      <c r="BO18" s="48">
        <f>Datos!BY915</f>
        <v>0</v>
      </c>
      <c r="BP18" s="48">
        <f>Datos!BZ915</f>
        <v>0</v>
      </c>
      <c r="BQ18" s="48">
        <f>Datos!CA915</f>
        <v>0</v>
      </c>
      <c r="BR18" s="48">
        <f>Datos!CB915</f>
        <v>0</v>
      </c>
      <c r="BS18" s="48">
        <f>Datos!CC915</f>
        <v>0</v>
      </c>
      <c r="BT18" s="48">
        <f>Datos!CD915</f>
        <v>0</v>
      </c>
      <c r="BU18" s="48">
        <f>Datos!CE915</f>
        <v>0</v>
      </c>
      <c r="BV18" s="48">
        <f>Datos!CF915</f>
        <v>0</v>
      </c>
      <c r="BW18" s="48">
        <f>Datos!CG915</f>
        <v>0</v>
      </c>
    </row>
    <row r="19" spans="1:88" s="52" customFormat="1" hidden="1" outlineLevel="1" x14ac:dyDescent="0.2">
      <c r="B19" s="49" t="s">
        <v>1790</v>
      </c>
      <c r="C19" s="48">
        <f>Datos!M942</f>
        <v>0</v>
      </c>
      <c r="D19" s="48">
        <f>Datos!N942</f>
        <v>0</v>
      </c>
      <c r="E19" s="48">
        <f>Datos!O942</f>
        <v>0</v>
      </c>
      <c r="F19" s="48">
        <f>Datos!P942</f>
        <v>0</v>
      </c>
      <c r="G19" s="48">
        <f>Datos!Q942</f>
        <v>0</v>
      </c>
      <c r="H19" s="48">
        <f>Datos!R942</f>
        <v>0</v>
      </c>
      <c r="I19" s="48">
        <f>Datos!S942</f>
        <v>0</v>
      </c>
      <c r="J19" s="48">
        <f>Datos!T942</f>
        <v>7962018</v>
      </c>
      <c r="K19" s="48">
        <f>Datos!U942</f>
        <v>11645342</v>
      </c>
      <c r="L19" s="48">
        <f>Datos!V942</f>
        <v>11477279</v>
      </c>
      <c r="M19" s="48">
        <f>Datos!W942</f>
        <v>10705442</v>
      </c>
      <c r="N19" s="48">
        <f>Datos!X942</f>
        <v>78813548.310000002</v>
      </c>
      <c r="O19" s="48">
        <f>Datos!Y942</f>
        <v>6708345</v>
      </c>
      <c r="P19" s="48">
        <f>Datos!Z942</f>
        <v>12604340</v>
      </c>
      <c r="Q19" s="48">
        <f>Datos!AA942</f>
        <v>8952299</v>
      </c>
      <c r="R19" s="48">
        <f>Datos!AB942</f>
        <v>7413343</v>
      </c>
      <c r="S19" s="48">
        <f>Datos!AC942</f>
        <v>10623311</v>
      </c>
      <c r="T19" s="48">
        <f>Datos!AD942</f>
        <v>13434799</v>
      </c>
      <c r="U19" s="48">
        <f>Datos!AE942</f>
        <v>10448286</v>
      </c>
      <c r="V19" s="48">
        <f>Datos!AF942</f>
        <v>7508213</v>
      </c>
      <c r="W19" s="48">
        <f>Datos!AG942</f>
        <v>11206680</v>
      </c>
      <c r="X19" s="48">
        <f>Datos!AH942</f>
        <v>9579291</v>
      </c>
      <c r="Y19" s="48">
        <f>Datos!AI942</f>
        <v>9789854</v>
      </c>
      <c r="Z19" s="48">
        <f>Datos!AJ942</f>
        <v>13248037</v>
      </c>
      <c r="AA19" s="48">
        <f>Datos!AK942</f>
        <v>3925399</v>
      </c>
      <c r="AB19" s="48">
        <f>Datos!AL942</f>
        <v>9892951</v>
      </c>
      <c r="AC19" s="48">
        <f>Datos!AM942</f>
        <v>8351408</v>
      </c>
      <c r="AD19" s="48">
        <f>Datos!AN942</f>
        <v>9835958</v>
      </c>
      <c r="AE19" s="48">
        <f>Datos!AO942</f>
        <v>9515102</v>
      </c>
      <c r="AF19" s="48">
        <f>Datos!AP942</f>
        <v>11018143</v>
      </c>
      <c r="AG19" s="48">
        <f>Datos!AQ942</f>
        <v>7940614</v>
      </c>
      <c r="AH19" s="48">
        <f>Datos!AR942</f>
        <v>11096958</v>
      </c>
      <c r="AI19" s="48">
        <f>Datos!AS942</f>
        <v>8298839</v>
      </c>
      <c r="AJ19" s="48">
        <f>Datos!AT942</f>
        <v>9676215</v>
      </c>
      <c r="AK19" s="48">
        <f>Datos!AU942</f>
        <v>9659151</v>
      </c>
      <c r="AL19" s="48">
        <f>Datos!AV942</f>
        <v>13070792</v>
      </c>
      <c r="AM19" s="48">
        <f>Datos!AW942</f>
        <v>6581026</v>
      </c>
      <c r="AN19" s="48">
        <f>Datos!AX942</f>
        <v>10145156</v>
      </c>
      <c r="AO19" s="48">
        <f>Datos!AY942</f>
        <v>9730161</v>
      </c>
      <c r="AP19" s="48">
        <f>Datos!AZ942</f>
        <v>7706584</v>
      </c>
      <c r="AQ19" s="48">
        <f>Datos!BA942</f>
        <v>10643754</v>
      </c>
      <c r="AR19" s="48">
        <f>Datos!BB942</f>
        <v>8117623</v>
      </c>
      <c r="AS19" s="48">
        <f>Datos!BC942</f>
        <v>8667485</v>
      </c>
      <c r="AT19" s="48">
        <f>Datos!BD942</f>
        <v>9441046</v>
      </c>
      <c r="AU19" s="48">
        <f>Datos!BE942</f>
        <v>10650148</v>
      </c>
      <c r="AV19" s="48">
        <f>Datos!BF942</f>
        <v>11691823</v>
      </c>
      <c r="AW19" s="48">
        <f>Datos!BG942</f>
        <v>14485157</v>
      </c>
      <c r="AX19" s="48">
        <f>Datos!BH942</f>
        <v>10959971</v>
      </c>
      <c r="AY19" s="48">
        <f>Datos!BI942</f>
        <v>11779125</v>
      </c>
      <c r="AZ19" s="48">
        <f>Datos!BJ942</f>
        <v>13574752</v>
      </c>
      <c r="BA19" s="48">
        <f>Datos!BK942</f>
        <v>12246864</v>
      </c>
      <c r="BB19" s="48">
        <f>Datos!BL942</f>
        <v>11395856</v>
      </c>
      <c r="BC19" s="48">
        <f>Datos!BM942</f>
        <v>13978650</v>
      </c>
      <c r="BD19" s="48">
        <f>Datos!BN942</f>
        <v>12167775</v>
      </c>
      <c r="BE19" s="48">
        <f>Datos!BO942</f>
        <v>16298256</v>
      </c>
      <c r="BF19" s="48">
        <f>Datos!BP942</f>
        <v>14663815</v>
      </c>
      <c r="BG19" s="48">
        <f>Datos!BQ942</f>
        <v>0</v>
      </c>
      <c r="BH19" s="48">
        <f>Datos!BR942</f>
        <v>0</v>
      </c>
      <c r="BI19" s="48">
        <f>Datos!BS942</f>
        <v>0</v>
      </c>
      <c r="BJ19" s="48">
        <f>Datos!BT942</f>
        <v>0</v>
      </c>
      <c r="BL19" s="48">
        <f>Datos!BV942</f>
        <v>0</v>
      </c>
      <c r="BM19" s="48">
        <f>Datos!BW942</f>
        <v>0</v>
      </c>
      <c r="BN19" s="48">
        <f>Datos!BX942</f>
        <v>0</v>
      </c>
      <c r="BO19" s="48">
        <f>Datos!BY942</f>
        <v>0</v>
      </c>
      <c r="BP19" s="48">
        <f>Datos!BZ942</f>
        <v>0</v>
      </c>
      <c r="BQ19" s="48">
        <f>Datos!CA942</f>
        <v>0</v>
      </c>
      <c r="BR19" s="48">
        <f>Datos!CB942</f>
        <v>0</v>
      </c>
      <c r="BS19" s="48">
        <f>Datos!CC942</f>
        <v>0</v>
      </c>
      <c r="BT19" s="48">
        <f>Datos!CD942</f>
        <v>0</v>
      </c>
      <c r="BU19" s="48">
        <f>Datos!CE942</f>
        <v>0</v>
      </c>
      <c r="BV19" s="48">
        <f>Datos!CF942</f>
        <v>0</v>
      </c>
      <c r="BW19" s="48">
        <f>Datos!CG942</f>
        <v>0</v>
      </c>
    </row>
    <row r="20" spans="1:88" s="52" customFormat="1" hidden="1" outlineLevel="1" x14ac:dyDescent="0.2">
      <c r="B20" s="49" t="s">
        <v>1791</v>
      </c>
      <c r="C20" s="48">
        <f>Datos!M943</f>
        <v>0</v>
      </c>
      <c r="D20" s="48">
        <f>Datos!N943</f>
        <v>0</v>
      </c>
      <c r="E20" s="48">
        <f>Datos!O943</f>
        <v>0</v>
      </c>
      <c r="F20" s="48">
        <f>Datos!P943</f>
        <v>0</v>
      </c>
      <c r="G20" s="48">
        <f>Datos!Q943</f>
        <v>0</v>
      </c>
      <c r="H20" s="48">
        <f>Datos!R943</f>
        <v>0</v>
      </c>
      <c r="I20" s="48">
        <f>Datos!S943</f>
        <v>0</v>
      </c>
      <c r="J20" s="48">
        <f>Datos!T943</f>
        <v>974756098</v>
      </c>
      <c r="K20" s="48">
        <f>Datos!U943</f>
        <v>0</v>
      </c>
      <c r="L20" s="48">
        <f>Datos!V943</f>
        <v>0</v>
      </c>
      <c r="M20" s="48">
        <f>Datos!W943</f>
        <v>0</v>
      </c>
      <c r="N20" s="48">
        <f>Datos!X943</f>
        <v>246856582</v>
      </c>
      <c r="O20" s="48">
        <f>Datos!Y943</f>
        <v>0</v>
      </c>
      <c r="P20" s="48">
        <f>Datos!Z943</f>
        <v>0</v>
      </c>
      <c r="Q20" s="48">
        <f>Datos!AA943</f>
        <v>0</v>
      </c>
      <c r="R20" s="48">
        <f>Datos!AB943</f>
        <v>0</v>
      </c>
      <c r="S20" s="48">
        <f>Datos!AC943</f>
        <v>0</v>
      </c>
      <c r="T20" s="48">
        <f>Datos!AD943</f>
        <v>0</v>
      </c>
      <c r="U20" s="48">
        <f>Datos!AE943</f>
        <v>0</v>
      </c>
      <c r="V20" s="48">
        <f>Datos!AF943</f>
        <v>0</v>
      </c>
      <c r="W20" s="48">
        <f>Datos!AG943</f>
        <v>476935599</v>
      </c>
      <c r="X20" s="48">
        <f>Datos!AH943</f>
        <v>0</v>
      </c>
      <c r="Y20" s="48">
        <f>Datos!AI943</f>
        <v>180216261</v>
      </c>
      <c r="Z20" s="48">
        <f>Datos!AJ943</f>
        <v>111954500</v>
      </c>
      <c r="AA20" s="48">
        <f>Datos!AK943</f>
        <v>88426511</v>
      </c>
      <c r="AB20" s="48">
        <f>Datos!AL943</f>
        <v>85412631</v>
      </c>
      <c r="AC20" s="48">
        <f>Datos!AM943</f>
        <v>0</v>
      </c>
      <c r="AD20" s="48">
        <f>Datos!AN943</f>
        <v>163311276</v>
      </c>
      <c r="AE20" s="48">
        <f>Datos!AO943</f>
        <v>90609401</v>
      </c>
      <c r="AF20" s="48">
        <f>Datos!AP943</f>
        <v>101452614</v>
      </c>
      <c r="AG20" s="48">
        <f>Datos!AQ943</f>
        <v>97181083</v>
      </c>
      <c r="AH20" s="48">
        <f>Datos!AR943</f>
        <v>99594507</v>
      </c>
      <c r="AI20" s="48">
        <f>Datos!AS943</f>
        <v>4908040</v>
      </c>
      <c r="AJ20" s="48">
        <f>Datos!AT943</f>
        <v>10072227</v>
      </c>
      <c r="AK20" s="48">
        <f>Datos!AU943</f>
        <v>5978811</v>
      </c>
      <c r="AL20" s="48">
        <f>Datos!AV943</f>
        <v>10863668</v>
      </c>
      <c r="AM20" s="48">
        <f>Datos!AW943</f>
        <v>10818119</v>
      </c>
      <c r="AN20" s="48">
        <f>Datos!AX943</f>
        <v>9955267</v>
      </c>
      <c r="AO20" s="48">
        <f>Datos!AY943</f>
        <v>7313239</v>
      </c>
      <c r="AP20" s="48">
        <f>Datos!AZ943</f>
        <v>10486155</v>
      </c>
      <c r="AQ20" s="48">
        <f>Datos!BA943</f>
        <v>6126994</v>
      </c>
      <c r="AR20" s="48">
        <f>Datos!BB943</f>
        <v>5951237</v>
      </c>
      <c r="AS20" s="48">
        <f>Datos!BC943</f>
        <v>11994742</v>
      </c>
      <c r="AT20" s="48">
        <f>Datos!BD943</f>
        <v>5624388</v>
      </c>
      <c r="AU20" s="48">
        <f>Datos!BE943</f>
        <v>9574892</v>
      </c>
      <c r="AV20" s="48">
        <f>Datos!BF943</f>
        <v>6580113</v>
      </c>
      <c r="AW20" s="48">
        <f>Datos!BG943</f>
        <v>10342481</v>
      </c>
      <c r="AX20" s="48">
        <f>Datos!BH943</f>
        <v>21535415</v>
      </c>
      <c r="AY20" s="48">
        <f>Datos!BI943</f>
        <v>567744</v>
      </c>
      <c r="AZ20" s="48">
        <f>Datos!BJ943</f>
        <v>540498</v>
      </c>
      <c r="BA20" s="48">
        <f>Datos!BK943</f>
        <v>1189604</v>
      </c>
      <c r="BB20" s="48">
        <f>Datos!BL943</f>
        <v>819795</v>
      </c>
      <c r="BC20" s="48">
        <f>Datos!BM943</f>
        <v>583100</v>
      </c>
      <c r="BD20" s="48">
        <f>Datos!BN943</f>
        <v>0</v>
      </c>
      <c r="BE20" s="48">
        <f>Datos!BO943</f>
        <v>0</v>
      </c>
      <c r="BF20" s="48">
        <f>Datos!BP943</f>
        <v>957831</v>
      </c>
      <c r="BG20" s="48">
        <f>Datos!BQ943</f>
        <v>0</v>
      </c>
      <c r="BH20" s="48">
        <f>Datos!BR943</f>
        <v>0</v>
      </c>
      <c r="BI20" s="48">
        <f>Datos!BS943</f>
        <v>0</v>
      </c>
      <c r="BJ20" s="48">
        <f>Datos!BT943</f>
        <v>0</v>
      </c>
      <c r="BL20" s="48">
        <f>Datos!BV943</f>
        <v>0</v>
      </c>
      <c r="BM20" s="48">
        <f>Datos!BW943</f>
        <v>0</v>
      </c>
      <c r="BN20" s="48">
        <f>Datos!BX943</f>
        <v>0</v>
      </c>
      <c r="BO20" s="48">
        <f>Datos!BY943</f>
        <v>0</v>
      </c>
      <c r="BP20" s="48">
        <f>Datos!BZ943</f>
        <v>0</v>
      </c>
      <c r="BQ20" s="48">
        <f>Datos!CA943</f>
        <v>0</v>
      </c>
      <c r="BR20" s="48">
        <f>Datos!CB943</f>
        <v>0</v>
      </c>
      <c r="BS20" s="48">
        <f>Datos!CC943</f>
        <v>0</v>
      </c>
      <c r="BT20" s="48">
        <f>Datos!CD943</f>
        <v>0</v>
      </c>
      <c r="BU20" s="48">
        <f>Datos!CE943</f>
        <v>0</v>
      </c>
      <c r="BV20" s="48">
        <f>Datos!CF943</f>
        <v>0</v>
      </c>
      <c r="BW20" s="48">
        <f>Datos!CG943</f>
        <v>0</v>
      </c>
    </row>
    <row r="21" spans="1:88" s="52" customFormat="1" hidden="1" outlineLevel="1" x14ac:dyDescent="0.2">
      <c r="B21" s="49" t="s">
        <v>1764</v>
      </c>
      <c r="C21" s="48">
        <f>Datos!M894</f>
        <v>1405517</v>
      </c>
      <c r="D21" s="48">
        <f>Datos!N894</f>
        <v>11437928</v>
      </c>
      <c r="E21" s="48">
        <f>Datos!O894</f>
        <v>2228894</v>
      </c>
      <c r="F21" s="48">
        <f>Datos!P894</f>
        <v>873289</v>
      </c>
      <c r="G21" s="48">
        <f>Datos!Q894</f>
        <v>8746884</v>
      </c>
      <c r="H21" s="48">
        <f>Datos!R894</f>
        <v>34505241</v>
      </c>
      <c r="I21" s="48">
        <f>Datos!S894</f>
        <v>4820352</v>
      </c>
      <c r="J21" s="48">
        <f>Datos!T894</f>
        <v>15187789</v>
      </c>
      <c r="K21" s="48">
        <f>Datos!U894</f>
        <v>21044601</v>
      </c>
      <c r="L21" s="48">
        <f>Datos!V894</f>
        <v>14520472</v>
      </c>
      <c r="M21" s="48">
        <f>Datos!W894</f>
        <v>38086024</v>
      </c>
      <c r="N21" s="48">
        <f>Datos!X894</f>
        <v>95897789</v>
      </c>
      <c r="O21" s="48">
        <f>Datos!Y894</f>
        <v>2799549</v>
      </c>
      <c r="P21" s="48">
        <f>Datos!Z894</f>
        <v>9828158</v>
      </c>
      <c r="Q21" s="48">
        <f>Datos!AA894</f>
        <v>28425670</v>
      </c>
      <c r="R21" s="48">
        <f>Datos!AB894</f>
        <v>6458149</v>
      </c>
      <c r="S21" s="48">
        <f>Datos!AC894</f>
        <v>1063000</v>
      </c>
      <c r="T21" s="48">
        <f>Datos!AD894</f>
        <v>6593992</v>
      </c>
      <c r="U21" s="48">
        <f>Datos!AE894</f>
        <v>13573884</v>
      </c>
      <c r="V21" s="48">
        <f>Datos!AF894</f>
        <v>39653384</v>
      </c>
      <c r="W21" s="48">
        <f>Datos!AG894</f>
        <v>7547616</v>
      </c>
      <c r="X21" s="48">
        <f>Datos!AH894</f>
        <v>11899585</v>
      </c>
      <c r="Y21" s="48">
        <f>Datos!AI894</f>
        <v>23547411</v>
      </c>
      <c r="Z21" s="48">
        <f>Datos!AJ894</f>
        <v>25578175</v>
      </c>
      <c r="AA21" s="48">
        <f>Datos!AK894</f>
        <v>8140513</v>
      </c>
      <c r="AB21" s="48">
        <f>Datos!AL894</f>
        <v>2590500</v>
      </c>
      <c r="AC21" s="48">
        <f>Datos!AM894</f>
        <v>20922395</v>
      </c>
      <c r="AD21" s="48">
        <f>Datos!AN894</f>
        <v>28158241</v>
      </c>
      <c r="AE21" s="48">
        <f>Datos!AO894</f>
        <v>44962248</v>
      </c>
      <c r="AF21" s="48">
        <f>Datos!AP894</f>
        <v>16859446</v>
      </c>
      <c r="AG21" s="48">
        <f>Datos!AQ894</f>
        <v>19832236</v>
      </c>
      <c r="AH21" s="48">
        <f>Datos!AR894</f>
        <v>5898155</v>
      </c>
      <c r="AI21" s="48">
        <f>Datos!AS894</f>
        <v>41007665</v>
      </c>
      <c r="AJ21" s="48">
        <f>Datos!AT894</f>
        <v>6767201</v>
      </c>
      <c r="AK21" s="48">
        <f>Datos!AU894</f>
        <v>27838343</v>
      </c>
      <c r="AL21" s="48">
        <f>Datos!AV894</f>
        <v>20376502</v>
      </c>
      <c r="AM21" s="48">
        <f>Datos!AW894</f>
        <v>14778732</v>
      </c>
      <c r="AN21" s="48">
        <f>Datos!AX894</f>
        <v>65648076</v>
      </c>
      <c r="AO21" s="48">
        <f>Datos!AY894</f>
        <v>16152251</v>
      </c>
      <c r="AP21" s="48">
        <f>Datos!AZ894</f>
        <v>8873211</v>
      </c>
      <c r="AQ21" s="48">
        <f>Datos!BA894</f>
        <v>363168</v>
      </c>
      <c r="AR21" s="48">
        <f>Datos!BB894</f>
        <v>19851666</v>
      </c>
      <c r="AS21" s="48">
        <f>Datos!BC894</f>
        <v>1852177</v>
      </c>
      <c r="AT21" s="48">
        <f>Datos!BD894</f>
        <v>2565875</v>
      </c>
      <c r="AU21" s="48">
        <f>Datos!BE894</f>
        <v>6989666</v>
      </c>
      <c r="AV21" s="48">
        <f>Datos!BF894</f>
        <v>5278163</v>
      </c>
      <c r="AW21" s="48">
        <f>Datos!BG894</f>
        <v>9734051</v>
      </c>
      <c r="AX21" s="48">
        <f>Datos!BH894</f>
        <v>7392692</v>
      </c>
      <c r="AY21" s="48">
        <f>Datos!BI894</f>
        <v>5047778</v>
      </c>
      <c r="AZ21" s="48">
        <f>Datos!BJ894</f>
        <v>2105427</v>
      </c>
      <c r="BA21" s="48">
        <f>Datos!BK894</f>
        <v>3913818</v>
      </c>
      <c r="BB21" s="48">
        <f>Datos!BL894</f>
        <v>18568649</v>
      </c>
      <c r="BC21" s="48">
        <f>Datos!BM894</f>
        <v>12513966</v>
      </c>
      <c r="BD21" s="48">
        <f>Datos!BN894</f>
        <v>13267026</v>
      </c>
      <c r="BE21" s="48">
        <f>Datos!BO894</f>
        <v>2125696</v>
      </c>
      <c r="BF21" s="48">
        <f>Datos!BP894</f>
        <v>5949074</v>
      </c>
      <c r="BG21" s="48">
        <f>Datos!BQ894</f>
        <v>0</v>
      </c>
      <c r="BH21" s="48">
        <f>Datos!BR894</f>
        <v>0</v>
      </c>
      <c r="BI21" s="48">
        <f>Datos!BS894</f>
        <v>0</v>
      </c>
      <c r="BJ21" s="48">
        <f>Datos!BT894</f>
        <v>0</v>
      </c>
      <c r="BK21" s="205" t="s">
        <v>2082</v>
      </c>
      <c r="BL21" s="48">
        <f>Datos!BV894</f>
        <v>0</v>
      </c>
      <c r="BM21" s="48">
        <f>Datos!BW894</f>
        <v>0</v>
      </c>
      <c r="BN21" s="48">
        <f>Datos!BX894</f>
        <v>0</v>
      </c>
      <c r="BO21" s="48">
        <f>Datos!BY894</f>
        <v>0</v>
      </c>
      <c r="BP21" s="48">
        <f>Datos!BZ894</f>
        <v>0</v>
      </c>
      <c r="BQ21" s="48">
        <f>Datos!CA894</f>
        <v>0</v>
      </c>
      <c r="BR21" s="48">
        <f>Datos!CB894</f>
        <v>0</v>
      </c>
      <c r="BS21" s="48">
        <f>Datos!CC894</f>
        <v>0</v>
      </c>
      <c r="BT21" s="48">
        <f>Datos!CD894</f>
        <v>0</v>
      </c>
      <c r="BU21" s="48">
        <f>Datos!CE894</f>
        <v>0</v>
      </c>
      <c r="BV21" s="48">
        <f>Datos!CF894</f>
        <v>0</v>
      </c>
      <c r="BW21" s="48">
        <f>Datos!CG894</f>
        <v>0</v>
      </c>
    </row>
    <row r="22" spans="1:88" s="52" customFormat="1" hidden="1" outlineLevel="1" x14ac:dyDescent="0.2">
      <c r="B22" s="49" t="s">
        <v>1792</v>
      </c>
      <c r="C22" s="48">
        <f>Datos!M933</f>
        <v>12067759</v>
      </c>
      <c r="D22" s="48">
        <f>Datos!N933</f>
        <v>5294733</v>
      </c>
      <c r="E22" s="48">
        <f>Datos!O933</f>
        <v>6601983</v>
      </c>
      <c r="F22" s="48">
        <f>Datos!P933</f>
        <v>3300887</v>
      </c>
      <c r="G22" s="48">
        <f>Datos!Q933</f>
        <v>10409365</v>
      </c>
      <c r="H22" s="48">
        <f>Datos!R933</f>
        <v>5169085</v>
      </c>
      <c r="I22" s="48">
        <f>Datos!S933</f>
        <v>2319972</v>
      </c>
      <c r="J22" s="48">
        <f>Datos!T933</f>
        <v>2220718</v>
      </c>
      <c r="K22" s="48">
        <f>Datos!U933</f>
        <v>1323104</v>
      </c>
      <c r="L22" s="48">
        <f>Datos!V933</f>
        <v>2858104</v>
      </c>
      <c r="M22" s="48">
        <f>Datos!W933</f>
        <v>203104</v>
      </c>
      <c r="N22" s="48">
        <f>Datos!X933</f>
        <v>7932104</v>
      </c>
      <c r="O22" s="48">
        <f>Datos!Y933</f>
        <v>2300000</v>
      </c>
      <c r="P22" s="48">
        <f>Datos!Z933</f>
        <v>0</v>
      </c>
      <c r="Q22" s="48">
        <f>Datos!AA933</f>
        <v>3886955</v>
      </c>
      <c r="R22" s="48">
        <f>Datos!AB933</f>
        <v>523304</v>
      </c>
      <c r="S22" s="48">
        <f>Datos!AC933</f>
        <v>352427</v>
      </c>
      <c r="T22" s="48">
        <f>Datos!AD933</f>
        <v>745000</v>
      </c>
      <c r="U22" s="48">
        <f>Datos!AE933</f>
        <v>9160324</v>
      </c>
      <c r="V22" s="48">
        <f>Datos!AF933</f>
        <v>8495081</v>
      </c>
      <c r="W22" s="48">
        <f>Datos!AG933</f>
        <v>4907758</v>
      </c>
      <c r="X22" s="48">
        <f>Datos!AH933</f>
        <v>2943797</v>
      </c>
      <c r="Y22" s="48">
        <f>Datos!AI933</f>
        <v>1116122</v>
      </c>
      <c r="Z22" s="48">
        <f>Datos!AJ933</f>
        <v>0</v>
      </c>
      <c r="AA22" s="48">
        <f>Datos!AK933</f>
        <v>1454311</v>
      </c>
      <c r="AB22" s="48">
        <f>Datos!AL933</f>
        <v>0</v>
      </c>
      <c r="AC22" s="48">
        <f>Datos!AM933</f>
        <v>0</v>
      </c>
      <c r="AD22" s="48">
        <f>Datos!AN933</f>
        <v>3400983</v>
      </c>
      <c r="AE22" s="48">
        <f>Datos!AO933</f>
        <v>205707</v>
      </c>
      <c r="AF22" s="48">
        <f>Datos!AP933</f>
        <v>358793</v>
      </c>
      <c r="AG22" s="48">
        <f>Datos!AQ933</f>
        <v>0</v>
      </c>
      <c r="AH22" s="48">
        <f>Datos!AR933</f>
        <v>439483</v>
      </c>
      <c r="AI22" s="48">
        <f>Datos!AS933</f>
        <v>395000</v>
      </c>
      <c r="AJ22" s="48">
        <f>Datos!AT933</f>
        <v>6786841</v>
      </c>
      <c r="AK22" s="48">
        <f>Datos!AU933</f>
        <v>6740693</v>
      </c>
      <c r="AL22" s="48">
        <f>Datos!AV933</f>
        <v>8543787</v>
      </c>
      <c r="AM22" s="48">
        <f>Datos!AW933</f>
        <v>5979545</v>
      </c>
      <c r="AN22" s="48">
        <f>Datos!AX933</f>
        <v>8609355</v>
      </c>
      <c r="AO22" s="48">
        <f>Datos!AY933</f>
        <v>13497656</v>
      </c>
      <c r="AP22" s="48">
        <f>Datos!AZ933</f>
        <v>7217968</v>
      </c>
      <c r="AQ22" s="48">
        <f>Datos!BA933</f>
        <v>5427575</v>
      </c>
      <c r="AR22" s="48">
        <f>Datos!BB933</f>
        <v>8894802</v>
      </c>
      <c r="AS22" s="48">
        <f>Datos!BC933</f>
        <v>5240804</v>
      </c>
      <c r="AT22" s="48">
        <f>Datos!BD933</f>
        <v>7301580</v>
      </c>
      <c r="AU22" s="48">
        <f>Datos!BE933</f>
        <v>1928700</v>
      </c>
      <c r="AV22" s="48">
        <f>Datos!BF933</f>
        <v>8779681</v>
      </c>
      <c r="AW22" s="48">
        <f>Datos!BG933</f>
        <v>5382867</v>
      </c>
      <c r="AX22" s="48">
        <f>Datos!BH933</f>
        <v>3241393</v>
      </c>
      <c r="AY22" s="48">
        <f>Datos!BI933</f>
        <v>2250387</v>
      </c>
      <c r="AZ22" s="48">
        <f>Datos!BJ933</f>
        <v>3382656</v>
      </c>
      <c r="BA22" s="48">
        <f>Datos!BK933</f>
        <v>495880</v>
      </c>
      <c r="BB22" s="48">
        <f>Datos!BL933</f>
        <v>0</v>
      </c>
      <c r="BC22" s="48">
        <f>Datos!BM933</f>
        <v>6854417</v>
      </c>
      <c r="BD22" s="48">
        <f>Datos!BN933</f>
        <v>8923399</v>
      </c>
      <c r="BE22" s="48">
        <f>Datos!BO933</f>
        <v>6491109</v>
      </c>
      <c r="BF22" s="48">
        <f>Datos!BP933</f>
        <v>5211975</v>
      </c>
      <c r="BG22" s="48">
        <f>Datos!BQ933</f>
        <v>0</v>
      </c>
      <c r="BH22" s="48">
        <f>Datos!BR933</f>
        <v>0</v>
      </c>
      <c r="BI22" s="48">
        <f>Datos!BS933</f>
        <v>0</v>
      </c>
      <c r="BJ22" s="48">
        <f>Datos!BT933</f>
        <v>0</v>
      </c>
      <c r="BK22" s="205" t="s">
        <v>2082</v>
      </c>
      <c r="BL22" s="48">
        <f>Datos!BV933</f>
        <v>0</v>
      </c>
      <c r="BM22" s="48">
        <f>Datos!BW933</f>
        <v>0</v>
      </c>
      <c r="BN22" s="48">
        <f>Datos!BX933</f>
        <v>0</v>
      </c>
      <c r="BO22" s="48">
        <f>Datos!BY933</f>
        <v>0</v>
      </c>
      <c r="BP22" s="48">
        <f>Datos!BZ933</f>
        <v>0</v>
      </c>
      <c r="BQ22" s="48">
        <f>Datos!CA933</f>
        <v>0</v>
      </c>
      <c r="BR22" s="48">
        <f>Datos!CB933</f>
        <v>0</v>
      </c>
      <c r="BS22" s="48">
        <f>Datos!CC933</f>
        <v>0</v>
      </c>
      <c r="BT22" s="48">
        <f>Datos!CD933</f>
        <v>0</v>
      </c>
      <c r="BU22" s="48">
        <f>Datos!CE933</f>
        <v>0</v>
      </c>
      <c r="BV22" s="48">
        <f>Datos!CF933</f>
        <v>0</v>
      </c>
      <c r="BW22" s="48">
        <f>Datos!CG933</f>
        <v>0</v>
      </c>
    </row>
    <row r="23" spans="1:88" s="52" customFormat="1" hidden="1" outlineLevel="1" x14ac:dyDescent="0.2">
      <c r="B23" s="49" t="s">
        <v>1793</v>
      </c>
      <c r="C23" s="48">
        <f>Datos!M927</f>
        <v>1313282</v>
      </c>
      <c r="D23" s="48">
        <f>Datos!N927</f>
        <v>13655803</v>
      </c>
      <c r="E23" s="48">
        <f>Datos!O927</f>
        <v>8075787</v>
      </c>
      <c r="F23" s="48">
        <f>Datos!P927</f>
        <v>10229139</v>
      </c>
      <c r="G23" s="48">
        <f>Datos!Q927</f>
        <v>16744887</v>
      </c>
      <c r="H23" s="48">
        <f>Datos!R927</f>
        <v>5462249</v>
      </c>
      <c r="I23" s="48">
        <f>Datos!S927</f>
        <v>17350368</v>
      </c>
      <c r="J23" s="48">
        <f>Datos!T927</f>
        <v>13562789</v>
      </c>
      <c r="K23" s="48">
        <f>Datos!U927</f>
        <v>11518424</v>
      </c>
      <c r="L23" s="48">
        <f>Datos!V927</f>
        <v>18378625</v>
      </c>
      <c r="M23" s="48">
        <f>Datos!W927</f>
        <v>2656710</v>
      </c>
      <c r="N23" s="48">
        <f>Datos!X927</f>
        <v>7927871</v>
      </c>
      <c r="O23" s="48">
        <f>Datos!Y927</f>
        <v>404638</v>
      </c>
      <c r="P23" s="48">
        <f>Datos!Z927</f>
        <v>17006807</v>
      </c>
      <c r="Q23" s="48">
        <f>Datos!AA927</f>
        <v>16973817</v>
      </c>
      <c r="R23" s="48">
        <f>Datos!AB927</f>
        <v>4872525</v>
      </c>
      <c r="S23" s="48">
        <f>Datos!AC927</f>
        <v>1977296</v>
      </c>
      <c r="T23" s="48">
        <f>Datos!AD927</f>
        <v>6755038</v>
      </c>
      <c r="U23" s="48">
        <f>Datos!AE927</f>
        <v>34410193</v>
      </c>
      <c r="V23" s="48">
        <f>Datos!AF927</f>
        <v>1253168</v>
      </c>
      <c r="W23" s="48">
        <f>Datos!AG927</f>
        <v>3717260</v>
      </c>
      <c r="X23" s="48">
        <f>Datos!AH927</f>
        <v>6646824</v>
      </c>
      <c r="Y23" s="48">
        <f>Datos!AI927</f>
        <v>4370656</v>
      </c>
      <c r="Z23" s="48">
        <f>Datos!AJ927</f>
        <v>12271733</v>
      </c>
      <c r="AA23" s="48">
        <f>Datos!AK927</f>
        <v>2390343</v>
      </c>
      <c r="AB23" s="48">
        <f>Datos!AL927</f>
        <v>3636478</v>
      </c>
      <c r="AC23" s="48">
        <f>Datos!AM927</f>
        <v>3321197</v>
      </c>
      <c r="AD23" s="48">
        <f>Datos!AN927</f>
        <v>3455776</v>
      </c>
      <c r="AE23" s="48">
        <f>Datos!AO927</f>
        <v>2628615</v>
      </c>
      <c r="AF23" s="48">
        <f>Datos!AP927</f>
        <v>4182160</v>
      </c>
      <c r="AG23" s="48">
        <f>Datos!AQ927</f>
        <v>4011437</v>
      </c>
      <c r="AH23" s="48">
        <f>Datos!AR927</f>
        <v>5939201</v>
      </c>
      <c r="AI23" s="48">
        <f>Datos!AS927</f>
        <v>6294234</v>
      </c>
      <c r="AJ23" s="48">
        <f>Datos!AT927</f>
        <v>3699660</v>
      </c>
      <c r="AK23" s="48">
        <f>Datos!AU927</f>
        <v>5290159</v>
      </c>
      <c r="AL23" s="48">
        <f>Datos!AV927</f>
        <v>1686586</v>
      </c>
      <c r="AM23" s="48">
        <f>Datos!AW927</f>
        <v>1820793</v>
      </c>
      <c r="AN23" s="48">
        <f>Datos!AX927</f>
        <v>4021375</v>
      </c>
      <c r="AO23" s="48">
        <f>Datos!AY927</f>
        <v>4181230</v>
      </c>
      <c r="AP23" s="48">
        <f>Datos!AZ927</f>
        <v>1764037</v>
      </c>
      <c r="AQ23" s="48">
        <f>Datos!BA927</f>
        <v>4821472</v>
      </c>
      <c r="AR23" s="48">
        <f>Datos!BB927</f>
        <v>3717142</v>
      </c>
      <c r="AS23" s="48">
        <f>Datos!BC927</f>
        <v>4774167</v>
      </c>
      <c r="AT23" s="48">
        <f>Datos!BD927</f>
        <v>3620447</v>
      </c>
      <c r="AU23" s="48">
        <f>Datos!BE927</f>
        <v>3592674</v>
      </c>
      <c r="AV23" s="48">
        <f>Datos!BF927</f>
        <v>5003221</v>
      </c>
      <c r="AW23" s="48">
        <f>Datos!BG927</f>
        <v>2516927</v>
      </c>
      <c r="AX23" s="48">
        <f>Datos!BH927</f>
        <v>9902229</v>
      </c>
      <c r="AY23" s="48">
        <f>Datos!BI927</f>
        <v>4093010</v>
      </c>
      <c r="AZ23" s="48">
        <f>Datos!BJ927</f>
        <v>2781301</v>
      </c>
      <c r="BA23" s="48">
        <f>Datos!BK927</f>
        <v>10201313</v>
      </c>
      <c r="BB23" s="48">
        <f>Datos!BL927</f>
        <v>7588021</v>
      </c>
      <c r="BC23" s="48">
        <f>Datos!BM927</f>
        <v>10943695</v>
      </c>
      <c r="BD23" s="48">
        <f>Datos!BN927</f>
        <v>11861715</v>
      </c>
      <c r="BE23" s="48">
        <f>Datos!BO927</f>
        <v>6061178</v>
      </c>
      <c r="BF23" s="48">
        <f>Datos!BP927</f>
        <v>5037830</v>
      </c>
      <c r="BG23" s="48">
        <f>Datos!BQ927</f>
        <v>0</v>
      </c>
      <c r="BH23" s="48">
        <f>Datos!BR927</f>
        <v>0</v>
      </c>
      <c r="BI23" s="48">
        <f>Datos!BS927</f>
        <v>0</v>
      </c>
      <c r="BJ23" s="48">
        <f>Datos!BT927</f>
        <v>0</v>
      </c>
      <c r="BL23" s="48">
        <f>Datos!BV927</f>
        <v>0</v>
      </c>
      <c r="BM23" s="48">
        <f>Datos!BW927</f>
        <v>0</v>
      </c>
      <c r="BN23" s="48">
        <f>Datos!BX927</f>
        <v>0</v>
      </c>
      <c r="BO23" s="48">
        <f>Datos!BY927</f>
        <v>0</v>
      </c>
      <c r="BP23" s="48">
        <f>Datos!BZ927</f>
        <v>0</v>
      </c>
      <c r="BQ23" s="48">
        <f>Datos!CA927</f>
        <v>0</v>
      </c>
      <c r="BR23" s="48">
        <f>Datos!CB927</f>
        <v>0</v>
      </c>
      <c r="BS23" s="48">
        <f>Datos!CC927</f>
        <v>0</v>
      </c>
      <c r="BT23" s="48">
        <f>Datos!CD927</f>
        <v>0</v>
      </c>
      <c r="BU23" s="48">
        <f>Datos!CE927</f>
        <v>0</v>
      </c>
      <c r="BV23" s="48">
        <f>Datos!CF927</f>
        <v>0</v>
      </c>
      <c r="BW23" s="48">
        <f>Datos!CG927</f>
        <v>0</v>
      </c>
    </row>
    <row r="24" spans="1:88" s="52" customFormat="1" hidden="1" outlineLevel="1" x14ac:dyDescent="0.2">
      <c r="B24" s="49" t="s">
        <v>1794</v>
      </c>
      <c r="C24" s="48">
        <f>Datos!M944</f>
        <v>15338000</v>
      </c>
      <c r="D24" s="48">
        <f>Datos!N944</f>
        <v>29164500</v>
      </c>
      <c r="E24" s="48">
        <f>Datos!O944</f>
        <v>19080000</v>
      </c>
      <c r="F24" s="48">
        <f>Datos!P944</f>
        <v>25845515</v>
      </c>
      <c r="G24" s="48">
        <f>Datos!Q944</f>
        <v>30680000</v>
      </c>
      <c r="H24" s="48">
        <f>Datos!R944</f>
        <v>12780000</v>
      </c>
      <c r="I24" s="48">
        <f>Datos!S944</f>
        <v>4840000</v>
      </c>
      <c r="J24" s="48">
        <f>Datos!T944</f>
        <v>0</v>
      </c>
      <c r="K24" s="48">
        <f>Datos!U944</f>
        <v>14310000</v>
      </c>
      <c r="L24" s="48">
        <f>Datos!V944</f>
        <v>6615000</v>
      </c>
      <c r="M24" s="48">
        <f>Datos!W944</f>
        <v>23970000</v>
      </c>
      <c r="N24" s="48">
        <f>Datos!X944</f>
        <v>6615000</v>
      </c>
      <c r="O24" s="48">
        <f>Datos!Y944</f>
        <v>11415000</v>
      </c>
      <c r="P24" s="48">
        <f>Datos!Z944</f>
        <v>21253333</v>
      </c>
      <c r="Q24" s="48">
        <f>Datos!AA944</f>
        <v>18145000</v>
      </c>
      <c r="R24" s="48">
        <f>Datos!AB944</f>
        <v>7640000</v>
      </c>
      <c r="S24" s="48">
        <f>Datos!AC944</f>
        <v>6940000</v>
      </c>
      <c r="T24" s="48">
        <f>Datos!AD944</f>
        <v>6940000</v>
      </c>
      <c r="U24" s="48">
        <f>Datos!AE944</f>
        <v>6940000</v>
      </c>
      <c r="V24" s="48">
        <f>Datos!AF944</f>
        <v>13400000</v>
      </c>
      <c r="W24" s="48">
        <f>Datos!AG944</f>
        <v>1020000</v>
      </c>
      <c r="X24" s="48">
        <f>Datos!AH944</f>
        <v>650000</v>
      </c>
      <c r="Y24" s="48">
        <f>Datos!AI944</f>
        <v>2200000</v>
      </c>
      <c r="Z24" s="48">
        <f>Datos!AJ944</f>
        <v>10600000</v>
      </c>
      <c r="AA24" s="48">
        <f>Datos!AK944</f>
        <v>0</v>
      </c>
      <c r="AB24" s="48">
        <f>Datos!AL944</f>
        <v>2000000</v>
      </c>
      <c r="AC24" s="48">
        <f>Datos!AM944</f>
        <v>0</v>
      </c>
      <c r="AD24" s="48">
        <f>Datos!AN944</f>
        <v>0</v>
      </c>
      <c r="AE24" s="48">
        <f>Datos!AO944</f>
        <v>14000000</v>
      </c>
      <c r="AF24" s="48">
        <f>Datos!AP944</f>
        <v>0</v>
      </c>
      <c r="AG24" s="48">
        <f>Datos!AQ944</f>
        <v>0</v>
      </c>
      <c r="AH24" s="48">
        <f>Datos!AR944</f>
        <v>0</v>
      </c>
      <c r="AI24" s="48">
        <f>Datos!AS944</f>
        <v>1860000</v>
      </c>
      <c r="AJ24" s="48">
        <f>Datos!AT944</f>
        <v>3232759</v>
      </c>
      <c r="AK24" s="48">
        <f>Datos!AU944</f>
        <v>9778966</v>
      </c>
      <c r="AL24" s="48">
        <f>Datos!AV944</f>
        <v>-922759</v>
      </c>
      <c r="AM24" s="48">
        <f>Datos!AW944</f>
        <v>0</v>
      </c>
      <c r="AN24" s="48">
        <f>Datos!AX944</f>
        <v>0</v>
      </c>
      <c r="AO24" s="48">
        <f>Datos!AY944</f>
        <v>400000</v>
      </c>
      <c r="AP24" s="48">
        <f>Datos!AZ944</f>
        <v>0</v>
      </c>
      <c r="AQ24" s="48">
        <f>Datos!BA944</f>
        <v>0</v>
      </c>
      <c r="AR24" s="48">
        <f>Datos!BB944</f>
        <v>4200000</v>
      </c>
      <c r="AS24" s="48">
        <f>Datos!BC944</f>
        <v>0</v>
      </c>
      <c r="AT24" s="48">
        <f>Datos!BD944</f>
        <v>21470000</v>
      </c>
      <c r="AU24" s="48">
        <f>Datos!BE944</f>
        <v>3478255</v>
      </c>
      <c r="AV24" s="48">
        <f>Datos!BF944</f>
        <v>400000</v>
      </c>
      <c r="AW24" s="48">
        <f>Datos!BG944</f>
        <v>4173906</v>
      </c>
      <c r="AX24" s="48">
        <f>Datos!BH944</f>
        <v>18020000</v>
      </c>
      <c r="AY24" s="48">
        <f>Datos!BI944</f>
        <v>13146953</v>
      </c>
      <c r="AZ24" s="48">
        <f>Datos!BJ944</f>
        <v>3091302</v>
      </c>
      <c r="BA24" s="48">
        <f>Datos!BK944</f>
        <v>3586953</v>
      </c>
      <c r="BB24" s="48">
        <f>Datos!BL944</f>
        <v>7065208</v>
      </c>
      <c r="BC24" s="48">
        <f>Datos!BM944</f>
        <v>16915000</v>
      </c>
      <c r="BD24" s="48">
        <f>Datos!BN944</f>
        <v>0</v>
      </c>
      <c r="BE24" s="48">
        <f>Datos!BO944</f>
        <v>7652161</v>
      </c>
      <c r="BF24" s="48">
        <f>Datos!BP944</f>
        <v>695651</v>
      </c>
      <c r="BG24" s="48">
        <f>Datos!BQ944</f>
        <v>0</v>
      </c>
      <c r="BH24" s="48">
        <f>Datos!BR944</f>
        <v>0</v>
      </c>
      <c r="BI24" s="48">
        <f>Datos!BS944</f>
        <v>0</v>
      </c>
      <c r="BJ24" s="48">
        <f>Datos!BT944</f>
        <v>0</v>
      </c>
      <c r="BL24" s="48">
        <f>Datos!BV944</f>
        <v>0</v>
      </c>
      <c r="BM24" s="48">
        <f>Datos!BW944</f>
        <v>0</v>
      </c>
      <c r="BN24" s="48">
        <f>Datos!BX944</f>
        <v>0</v>
      </c>
      <c r="BO24" s="48">
        <f>Datos!BY944</f>
        <v>0</v>
      </c>
      <c r="BP24" s="48">
        <f>Datos!BZ944</f>
        <v>0</v>
      </c>
      <c r="BQ24" s="48">
        <f>Datos!CA944</f>
        <v>0</v>
      </c>
      <c r="BR24" s="48">
        <f>Datos!CB944</f>
        <v>0</v>
      </c>
      <c r="BS24" s="48">
        <f>Datos!CC944</f>
        <v>0</v>
      </c>
      <c r="BT24" s="48">
        <f>Datos!CD944</f>
        <v>0</v>
      </c>
      <c r="BU24" s="48">
        <f>Datos!CE944</f>
        <v>0</v>
      </c>
      <c r="BV24" s="48">
        <f>Datos!CF944</f>
        <v>0</v>
      </c>
      <c r="BW24" s="48">
        <f>Datos!CG944</f>
        <v>0</v>
      </c>
    </row>
    <row r="25" spans="1:88" s="52" customFormat="1" hidden="1" outlineLevel="1" x14ac:dyDescent="0.2">
      <c r="B25" s="49" t="s">
        <v>1795</v>
      </c>
      <c r="C25" s="48">
        <f>Datos!M911</f>
        <v>0</v>
      </c>
      <c r="D25" s="48">
        <f>Datos!N911</f>
        <v>0</v>
      </c>
      <c r="E25" s="48">
        <f>Datos!O911</f>
        <v>676000</v>
      </c>
      <c r="F25" s="48">
        <f>Datos!P911</f>
        <v>511000</v>
      </c>
      <c r="G25" s="48">
        <f>Datos!Q911</f>
        <v>2170000</v>
      </c>
      <c r="H25" s="48">
        <f>Datos!R911</f>
        <v>0</v>
      </c>
      <c r="I25" s="48">
        <f>Datos!S911</f>
        <v>1154000</v>
      </c>
      <c r="J25" s="48">
        <f>Datos!T911</f>
        <v>0</v>
      </c>
      <c r="K25" s="48">
        <f>Datos!U911</f>
        <v>1689000</v>
      </c>
      <c r="L25" s="48">
        <f>Datos!V911</f>
        <v>0</v>
      </c>
      <c r="M25" s="48">
        <f>Datos!W911</f>
        <v>0</v>
      </c>
      <c r="N25" s="48">
        <f>Datos!X911</f>
        <v>796000</v>
      </c>
      <c r="O25" s="48">
        <f>Datos!Y911</f>
        <v>0</v>
      </c>
      <c r="P25" s="48">
        <f>Datos!Z911</f>
        <v>6044000</v>
      </c>
      <c r="Q25" s="48">
        <f>Datos!AA911</f>
        <v>0</v>
      </c>
      <c r="R25" s="48">
        <f>Datos!AB911</f>
        <v>4800000</v>
      </c>
      <c r="S25" s="48">
        <f>Datos!AC911</f>
        <v>1764000</v>
      </c>
      <c r="T25" s="48">
        <f>Datos!AD911</f>
        <v>4968000</v>
      </c>
      <c r="U25" s="48">
        <f>Datos!AE911</f>
        <v>5874000</v>
      </c>
      <c r="V25" s="48">
        <f>Datos!AF911</f>
        <v>230000</v>
      </c>
      <c r="W25" s="48">
        <f>Datos!AG911</f>
        <v>1544000</v>
      </c>
      <c r="X25" s="48">
        <f>Datos!AH911</f>
        <v>215000</v>
      </c>
      <c r="Y25" s="48">
        <f>Datos!AI911</f>
        <v>0</v>
      </c>
      <c r="Z25" s="48">
        <f>Datos!AJ911</f>
        <v>855000</v>
      </c>
      <c r="AA25" s="48">
        <f>Datos!AK911</f>
        <v>0</v>
      </c>
      <c r="AB25" s="48">
        <f>Datos!AL911</f>
        <v>1947800</v>
      </c>
      <c r="AC25" s="48">
        <f>Datos!AM911</f>
        <v>290000</v>
      </c>
      <c r="AD25" s="48">
        <f>Datos!AN911</f>
        <v>683000</v>
      </c>
      <c r="AE25" s="48">
        <f>Datos!AO911</f>
        <v>352500</v>
      </c>
      <c r="AF25" s="48">
        <f>Datos!AP911</f>
        <v>366200</v>
      </c>
      <c r="AG25" s="48">
        <f>Datos!AQ911</f>
        <v>3991000</v>
      </c>
      <c r="AH25" s="48">
        <f>Datos!AR911</f>
        <v>115000</v>
      </c>
      <c r="AI25" s="48">
        <f>Datos!AS911</f>
        <v>445000</v>
      </c>
      <c r="AJ25" s="48">
        <f>Datos!AT911</f>
        <v>3840000</v>
      </c>
      <c r="AK25" s="48">
        <f>Datos!AU911</f>
        <v>2045000</v>
      </c>
      <c r="AL25" s="48">
        <f>Datos!AV911</f>
        <v>0</v>
      </c>
      <c r="AM25" s="48">
        <f>Datos!AW911</f>
        <v>0</v>
      </c>
      <c r="AN25" s="48">
        <f>Datos!AX911</f>
        <v>1380000</v>
      </c>
      <c r="AO25" s="48">
        <f>Datos!AY911</f>
        <v>4266710</v>
      </c>
      <c r="AP25" s="48">
        <f>Datos!AZ911</f>
        <v>892000</v>
      </c>
      <c r="AQ25" s="48">
        <f>Datos!BA911</f>
        <v>230000</v>
      </c>
      <c r="AR25" s="48">
        <f>Datos!BB911</f>
        <v>423600</v>
      </c>
      <c r="AS25" s="48">
        <f>Datos!BC911</f>
        <v>2521822</v>
      </c>
      <c r="AT25" s="48">
        <f>Datos!BD911</f>
        <v>4813151</v>
      </c>
      <c r="AU25" s="48">
        <f>Datos!BE911</f>
        <v>90000</v>
      </c>
      <c r="AV25" s="48">
        <f>Datos!BF911</f>
        <v>2079000</v>
      </c>
      <c r="AW25" s="48">
        <f>Datos!BG911</f>
        <v>3147000</v>
      </c>
      <c r="AX25" s="48">
        <f>Datos!BH911</f>
        <v>141800</v>
      </c>
      <c r="AY25" s="48">
        <f>Datos!BI911</f>
        <v>3664160</v>
      </c>
      <c r="AZ25" s="48">
        <f>Datos!BJ911</f>
        <v>365000</v>
      </c>
      <c r="BA25" s="48">
        <f>Datos!BK911</f>
        <v>2639832</v>
      </c>
      <c r="BB25" s="48">
        <f>Datos!BL911</f>
        <v>5040800</v>
      </c>
      <c r="BC25" s="48">
        <f>Datos!BM911</f>
        <v>0</v>
      </c>
      <c r="BD25" s="48">
        <f>Datos!BN911</f>
        <v>22822285</v>
      </c>
      <c r="BE25" s="48">
        <f>Datos!BO911</f>
        <v>2307774</v>
      </c>
      <c r="BF25" s="48">
        <f>Datos!BP911</f>
        <v>895999</v>
      </c>
      <c r="BG25" s="48">
        <f>Datos!BQ911</f>
        <v>0</v>
      </c>
      <c r="BH25" s="48">
        <f>Datos!BR911</f>
        <v>0</v>
      </c>
      <c r="BI25" s="48">
        <f>Datos!BS911</f>
        <v>0</v>
      </c>
      <c r="BJ25" s="48">
        <f>Datos!BT911</f>
        <v>0</v>
      </c>
      <c r="BL25" s="48">
        <f>Datos!BV911</f>
        <v>0</v>
      </c>
      <c r="BM25" s="48">
        <f>Datos!BW911</f>
        <v>0</v>
      </c>
      <c r="BN25" s="48">
        <f>Datos!BX911</f>
        <v>0</v>
      </c>
      <c r="BO25" s="48">
        <f>Datos!BY911</f>
        <v>0</v>
      </c>
      <c r="BP25" s="48">
        <f>Datos!BZ911</f>
        <v>0</v>
      </c>
      <c r="BQ25" s="48">
        <f>Datos!CA911</f>
        <v>0</v>
      </c>
      <c r="BR25" s="48">
        <f>Datos!CB911</f>
        <v>0</v>
      </c>
      <c r="BS25" s="48">
        <f>Datos!CC911</f>
        <v>0</v>
      </c>
      <c r="BT25" s="48">
        <f>Datos!CD911</f>
        <v>0</v>
      </c>
      <c r="BU25" s="48">
        <f>Datos!CE911</f>
        <v>0</v>
      </c>
      <c r="BV25" s="48">
        <f>Datos!CF911</f>
        <v>0</v>
      </c>
      <c r="BW25" s="48">
        <f>Datos!CG911</f>
        <v>0</v>
      </c>
    </row>
    <row r="26" spans="1:88" s="52" customFormat="1" hidden="1" outlineLevel="1" x14ac:dyDescent="0.2">
      <c r="B26" s="49" t="s">
        <v>1787</v>
      </c>
      <c r="C26" s="48">
        <f t="shared" ref="C26:AX26" si="0">C12-SUM(C13:C25)</f>
        <v>1773114</v>
      </c>
      <c r="D26" s="48">
        <f t="shared" si="0"/>
        <v>115639</v>
      </c>
      <c r="E26" s="48">
        <f t="shared" si="0"/>
        <v>115000</v>
      </c>
      <c r="F26" s="48">
        <f t="shared" si="0"/>
        <v>35696</v>
      </c>
      <c r="G26" s="48">
        <f t="shared" si="0"/>
        <v>556650</v>
      </c>
      <c r="H26" s="48">
        <f t="shared" si="0"/>
        <v>0</v>
      </c>
      <c r="I26" s="48">
        <f t="shared" si="0"/>
        <v>1836960</v>
      </c>
      <c r="J26" s="48">
        <f t="shared" si="0"/>
        <v>450000</v>
      </c>
      <c r="K26" s="48">
        <f t="shared" si="0"/>
        <v>2138042</v>
      </c>
      <c r="L26" s="48">
        <f t="shared" si="0"/>
        <v>6027883</v>
      </c>
      <c r="M26" s="48">
        <f t="shared" si="0"/>
        <v>8167244</v>
      </c>
      <c r="N26" s="48">
        <f t="shared" si="0"/>
        <v>39442316</v>
      </c>
      <c r="O26" s="48">
        <f t="shared" si="0"/>
        <v>8844735</v>
      </c>
      <c r="P26" s="48">
        <f t="shared" si="0"/>
        <v>15918964</v>
      </c>
      <c r="Q26" s="48">
        <f t="shared" si="0"/>
        <v>19852741</v>
      </c>
      <c r="R26" s="48">
        <f t="shared" si="0"/>
        <v>13795742</v>
      </c>
      <c r="S26" s="48">
        <f t="shared" si="0"/>
        <v>10356573</v>
      </c>
      <c r="T26" s="48">
        <f t="shared" si="0"/>
        <v>16115892</v>
      </c>
      <c r="U26" s="48">
        <f t="shared" si="0"/>
        <v>20925323</v>
      </c>
      <c r="V26" s="48">
        <f t="shared" si="0"/>
        <v>14081203</v>
      </c>
      <c r="W26" s="48">
        <f t="shared" si="0"/>
        <v>13446226</v>
      </c>
      <c r="X26" s="48">
        <f t="shared" si="0"/>
        <v>20501921</v>
      </c>
      <c r="Y26" s="48">
        <f t="shared" si="0"/>
        <v>18431058</v>
      </c>
      <c r="Z26" s="48">
        <f t="shared" si="0"/>
        <v>172477754</v>
      </c>
      <c r="AA26" s="48">
        <f t="shared" si="0"/>
        <v>17249534</v>
      </c>
      <c r="AB26" s="48">
        <f t="shared" si="0"/>
        <v>13037712</v>
      </c>
      <c r="AC26" s="48">
        <f t="shared" si="0"/>
        <v>14875012</v>
      </c>
      <c r="AD26" s="48">
        <f t="shared" si="0"/>
        <v>15702304</v>
      </c>
      <c r="AE26" s="48">
        <f t="shared" si="0"/>
        <v>16444906</v>
      </c>
      <c r="AF26" s="48">
        <f t="shared" si="0"/>
        <v>12420360</v>
      </c>
      <c r="AG26" s="48">
        <f t="shared" si="0"/>
        <v>18559945</v>
      </c>
      <c r="AH26" s="48">
        <f t="shared" si="0"/>
        <v>11917879</v>
      </c>
      <c r="AI26" s="48">
        <f t="shared" si="0"/>
        <v>1238527</v>
      </c>
      <c r="AJ26" s="48">
        <f t="shared" si="0"/>
        <v>2059669</v>
      </c>
      <c r="AK26" s="48">
        <f t="shared" si="0"/>
        <v>1328900</v>
      </c>
      <c r="AL26" s="48">
        <f t="shared" si="0"/>
        <v>10744499</v>
      </c>
      <c r="AM26" s="48">
        <f t="shared" si="0"/>
        <v>3087712</v>
      </c>
      <c r="AN26" s="48">
        <f t="shared" si="0"/>
        <v>2588719</v>
      </c>
      <c r="AO26" s="48">
        <f t="shared" si="0"/>
        <v>7728870</v>
      </c>
      <c r="AP26" s="48">
        <f t="shared" si="0"/>
        <v>1496321</v>
      </c>
      <c r="AQ26" s="48">
        <f t="shared" si="0"/>
        <v>6352924</v>
      </c>
      <c r="AR26" s="48">
        <f t="shared" si="0"/>
        <v>6083161</v>
      </c>
      <c r="AS26" s="48">
        <f t="shared" si="0"/>
        <v>6385036</v>
      </c>
      <c r="AT26" s="48">
        <f t="shared" si="0"/>
        <v>1227766</v>
      </c>
      <c r="AU26" s="48">
        <f t="shared" si="0"/>
        <v>2607426</v>
      </c>
      <c r="AV26" s="48">
        <f t="shared" si="0"/>
        <v>3699478</v>
      </c>
      <c r="AW26" s="48">
        <f t="shared" si="0"/>
        <v>6686912</v>
      </c>
      <c r="AX26" s="48">
        <f t="shared" si="0"/>
        <v>46987060</v>
      </c>
      <c r="AY26" s="48">
        <f t="shared" ref="AY26:BJ26" si="1">AY12-SUM(AY13:AY25)</f>
        <v>13610253.999999523</v>
      </c>
      <c r="AZ26" s="48">
        <f>AZ12-SUM(AZ13:AZ25)</f>
        <v>25071754</v>
      </c>
      <c r="BA26" s="48">
        <f>BA12-SUM(BA13:BA25)</f>
        <v>3479117</v>
      </c>
      <c r="BB26" s="48">
        <f>BB12-SUM(BB13:BB25)</f>
        <v>1579900</v>
      </c>
      <c r="BC26" s="48">
        <f t="shared" si="1"/>
        <v>3764388</v>
      </c>
      <c r="BD26" s="48">
        <f t="shared" si="1"/>
        <v>13685137</v>
      </c>
      <c r="BE26" s="48">
        <f>BE12-SUM(BE13:BE25)</f>
        <v>35053175</v>
      </c>
      <c r="BF26" s="48">
        <f>BF12-SUM(BF13:BF25)</f>
        <v>47251254</v>
      </c>
      <c r="BG26" s="48">
        <f t="shared" si="1"/>
        <v>0</v>
      </c>
      <c r="BH26" s="48">
        <f t="shared" si="1"/>
        <v>0</v>
      </c>
      <c r="BI26" s="48">
        <f t="shared" si="1"/>
        <v>0</v>
      </c>
      <c r="BJ26" s="48">
        <f t="shared" si="1"/>
        <v>0</v>
      </c>
      <c r="BL26" s="48">
        <f t="shared" ref="BL26:BQ26" si="2">BL12-SUM(BL13:BL25)</f>
        <v>1691676932.1019998</v>
      </c>
      <c r="BM26" s="48">
        <f t="shared" si="2"/>
        <v>1788573888.3969998</v>
      </c>
      <c r="BN26" s="48">
        <f t="shared" si="2"/>
        <v>1928766980.5579803</v>
      </c>
      <c r="BO26" s="48">
        <f t="shared" si="2"/>
        <v>2087370643.0475121</v>
      </c>
      <c r="BP26" s="48">
        <f t="shared" si="2"/>
        <v>3156282629.2867951</v>
      </c>
      <c r="BQ26" s="48">
        <f t="shared" si="2"/>
        <v>1969240004.5448804</v>
      </c>
      <c r="BR26" s="48">
        <f t="shared" ref="BR26:BW26" si="3">BR12-SUM(BR13:BR25)</f>
        <v>2280687284.2665691</v>
      </c>
      <c r="BS26" s="48">
        <f t="shared" si="3"/>
        <v>1749818407.2063982</v>
      </c>
      <c r="BT26" s="48">
        <f t="shared" si="3"/>
        <v>2053588628.5920959</v>
      </c>
      <c r="BU26" s="48">
        <f t="shared" si="3"/>
        <v>1715408980.7546144</v>
      </c>
      <c r="BV26" s="48">
        <f t="shared" si="3"/>
        <v>1856838418.7968562</v>
      </c>
      <c r="BW26" s="48">
        <f t="shared" si="3"/>
        <v>1956842438.9780786</v>
      </c>
    </row>
    <row r="27" spans="1:88" x14ac:dyDescent="0.25">
      <c r="B27" s="38" t="s">
        <v>1696</v>
      </c>
      <c r="C27" s="39">
        <f>C6-C12</f>
        <v>901293561.79999995</v>
      </c>
      <c r="D27" s="39">
        <f>D6-D12</f>
        <v>722505152.3900001</v>
      </c>
      <c r="E27" s="39">
        <f>E6-E12</f>
        <v>671768101.33999991</v>
      </c>
      <c r="F27" s="39">
        <f t="shared" ref="F27:AW27" si="4">F6-F12</f>
        <v>605202923.80999994</v>
      </c>
      <c r="G27" s="39">
        <f t="shared" si="4"/>
        <v>866649505.49000001</v>
      </c>
      <c r="H27" s="39">
        <f t="shared" si="4"/>
        <v>788049077.36999989</v>
      </c>
      <c r="I27" s="39">
        <f t="shared" si="4"/>
        <v>617242481.75</v>
      </c>
      <c r="J27" s="39">
        <f t="shared" si="4"/>
        <v>1235775293.1900001</v>
      </c>
      <c r="K27" s="39">
        <f t="shared" si="4"/>
        <v>695640326.74000001</v>
      </c>
      <c r="L27" s="39">
        <f t="shared" si="4"/>
        <v>849356974.3599999</v>
      </c>
      <c r="M27" s="39">
        <f t="shared" si="4"/>
        <v>766987356.04999995</v>
      </c>
      <c r="N27" s="39">
        <f t="shared" si="4"/>
        <v>1070227951.98</v>
      </c>
      <c r="O27" s="39">
        <f t="shared" si="4"/>
        <v>-1321271747</v>
      </c>
      <c r="P27" s="39">
        <f t="shared" si="4"/>
        <v>237404152</v>
      </c>
      <c r="Q27" s="39">
        <f t="shared" si="4"/>
        <v>841000859</v>
      </c>
      <c r="R27" s="39">
        <f t="shared" si="4"/>
        <v>2528924000.5</v>
      </c>
      <c r="S27" s="39">
        <f t="shared" si="4"/>
        <v>942952291</v>
      </c>
      <c r="T27" s="39">
        <f t="shared" si="4"/>
        <v>508958919</v>
      </c>
      <c r="U27" s="39">
        <f t="shared" si="4"/>
        <v>1024440928</v>
      </c>
      <c r="V27" s="39">
        <f t="shared" si="4"/>
        <v>242553942</v>
      </c>
      <c r="W27" s="39">
        <f t="shared" si="4"/>
        <v>765780077</v>
      </c>
      <c r="X27" s="39">
        <f t="shared" si="4"/>
        <v>434138916</v>
      </c>
      <c r="Y27" s="39">
        <f t="shared" si="4"/>
        <v>1029252710</v>
      </c>
      <c r="Z27" s="39">
        <f t="shared" si="4"/>
        <v>3843675518.4200001</v>
      </c>
      <c r="AA27" s="39">
        <f t="shared" si="4"/>
        <v>-1681839578</v>
      </c>
      <c r="AB27" s="39">
        <f t="shared" si="4"/>
        <v>116160555</v>
      </c>
      <c r="AC27" s="39">
        <f t="shared" si="4"/>
        <v>168349379</v>
      </c>
      <c r="AD27" s="39">
        <f t="shared" si="4"/>
        <v>593872443</v>
      </c>
      <c r="AE27" s="39">
        <f t="shared" si="4"/>
        <v>512262994</v>
      </c>
      <c r="AF27" s="39">
        <f t="shared" si="4"/>
        <v>571000702</v>
      </c>
      <c r="AG27" s="39">
        <f t="shared" si="4"/>
        <v>695754484</v>
      </c>
      <c r="AH27" s="39">
        <f t="shared" si="4"/>
        <v>2265769578.0799999</v>
      </c>
      <c r="AI27" s="39">
        <f t="shared" si="4"/>
        <v>531365318</v>
      </c>
      <c r="AJ27" s="39">
        <f t="shared" si="4"/>
        <v>1094222730</v>
      </c>
      <c r="AK27" s="39">
        <f t="shared" si="4"/>
        <v>974535444</v>
      </c>
      <c r="AL27" s="39">
        <f t="shared" si="4"/>
        <v>4349463845</v>
      </c>
      <c r="AM27" s="39">
        <f t="shared" si="4"/>
        <v>645943967.67000008</v>
      </c>
      <c r="AN27" s="39">
        <f t="shared" si="4"/>
        <v>745741323.51999998</v>
      </c>
      <c r="AO27" s="39">
        <f t="shared" si="4"/>
        <v>996424889.80999994</v>
      </c>
      <c r="AP27" s="39">
        <f t="shared" si="4"/>
        <v>602779586</v>
      </c>
      <c r="AQ27" s="39">
        <f t="shared" si="4"/>
        <v>426227612</v>
      </c>
      <c r="AR27" s="39">
        <f t="shared" si="4"/>
        <v>522763334.66000009</v>
      </c>
      <c r="AS27" s="39">
        <f t="shared" si="4"/>
        <v>503122031.71000004</v>
      </c>
      <c r="AT27" s="39">
        <f t="shared" si="4"/>
        <v>733314361.98999977</v>
      </c>
      <c r="AU27" s="39">
        <f t="shared" si="4"/>
        <v>1055827702.3299999</v>
      </c>
      <c r="AV27" s="39">
        <f t="shared" si="4"/>
        <v>1162074345.3400002</v>
      </c>
      <c r="AW27" s="39">
        <f t="shared" si="4"/>
        <v>746684796.67000008</v>
      </c>
      <c r="AX27" s="39">
        <f>AX6-AX12</f>
        <v>2061326018.3499999</v>
      </c>
      <c r="AY27" s="39">
        <f t="shared" ref="AY27:BJ27" si="5">AY6-AY12</f>
        <v>491734306.32000017</v>
      </c>
      <c r="AZ27" s="39">
        <f>AZ6-AZ12</f>
        <v>406790875.86999989</v>
      </c>
      <c r="BA27" s="39">
        <f>BA6-BA12</f>
        <v>1262834441.48</v>
      </c>
      <c r="BB27" s="39">
        <f>BB6-BB12</f>
        <v>997481673.34000015</v>
      </c>
      <c r="BC27" s="39">
        <f t="shared" si="5"/>
        <v>506396543.67000008</v>
      </c>
      <c r="BD27" s="39">
        <f t="shared" si="5"/>
        <v>1286434966.9899998</v>
      </c>
      <c r="BE27" s="39">
        <f>BE6-BE12</f>
        <v>591172781</v>
      </c>
      <c r="BF27" s="39">
        <f>BF6-BF12</f>
        <v>569564739.67000008</v>
      </c>
      <c r="BG27" s="39">
        <f t="shared" si="5"/>
        <v>0</v>
      </c>
      <c r="BH27" s="39">
        <f t="shared" si="5"/>
        <v>0</v>
      </c>
      <c r="BI27" s="39">
        <f t="shared" si="5"/>
        <v>0</v>
      </c>
      <c r="BJ27" s="39">
        <f t="shared" si="5"/>
        <v>0</v>
      </c>
      <c r="BL27" s="39">
        <f t="shared" ref="BL27:BQ27" si="6">BL6-BL12</f>
        <v>813771886.53000021</v>
      </c>
      <c r="BM27" s="39">
        <f t="shared" si="6"/>
        <v>856295011.23500013</v>
      </c>
      <c r="BN27" s="39">
        <f t="shared" si="6"/>
        <v>917818598.4423368</v>
      </c>
      <c r="BO27" s="39">
        <f t="shared" si="6"/>
        <v>982872137.74349833</v>
      </c>
      <c r="BP27" s="39">
        <f t="shared" si="6"/>
        <v>1451963009.4024644</v>
      </c>
      <c r="BQ27" s="39">
        <f t="shared" si="6"/>
        <v>931030634.51572466</v>
      </c>
      <c r="BR27" s="39">
        <f t="shared" ref="BR27:BW27" si="7">BR6-BR12</f>
        <v>1067708937.1274014</v>
      </c>
      <c r="BS27" s="39">
        <f t="shared" si="7"/>
        <v>834737703.30962825</v>
      </c>
      <c r="BT27" s="39">
        <f t="shared" si="7"/>
        <v>968046937.15514994</v>
      </c>
      <c r="BU27" s="39">
        <f t="shared" si="7"/>
        <v>819637163.64373732</v>
      </c>
      <c r="BV27" s="39">
        <f t="shared" si="7"/>
        <v>881703319.90687966</v>
      </c>
      <c r="BW27" s="39">
        <f t="shared" si="7"/>
        <v>925589976.24540162</v>
      </c>
    </row>
    <row r="28" spans="1:88" s="182" customFormat="1" ht="15" customHeight="1" x14ac:dyDescent="0.25">
      <c r="C28" s="181"/>
      <c r="D28" s="183"/>
      <c r="E28" s="183"/>
      <c r="F28" s="183"/>
      <c r="G28" s="183"/>
      <c r="H28" s="183"/>
      <c r="I28" s="183"/>
      <c r="J28" s="183"/>
      <c r="K28" s="183"/>
      <c r="L28" s="183"/>
      <c r="M28" s="183"/>
      <c r="N28" s="183"/>
      <c r="O28" s="183"/>
      <c r="P28" s="183"/>
      <c r="Q28" s="183"/>
      <c r="R28" s="183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4">
        <f t="shared" ref="AM28:AY28" si="8">AM27/AM6</f>
        <v>0.28050690456834226</v>
      </c>
      <c r="AN28" s="184">
        <f t="shared" si="8"/>
        <v>0.26978579463357383</v>
      </c>
      <c r="AO28" s="184">
        <f t="shared" si="8"/>
        <v>0.34468757628804331</v>
      </c>
      <c r="AP28" s="184">
        <f t="shared" si="8"/>
        <v>0.2385725194619373</v>
      </c>
      <c r="AQ28" s="184">
        <f t="shared" si="8"/>
        <v>0.17920607304248459</v>
      </c>
      <c r="AR28" s="184">
        <f t="shared" si="8"/>
        <v>0.19616233543241821</v>
      </c>
      <c r="AS28" s="184">
        <f t="shared" si="8"/>
        <v>0.16594163764876299</v>
      </c>
      <c r="AT28" s="184">
        <f t="shared" si="8"/>
        <v>0.25218076065446865</v>
      </c>
      <c r="AU28" s="184">
        <f t="shared" si="8"/>
        <v>0.32643983619582345</v>
      </c>
      <c r="AV28" s="184">
        <f t="shared" si="8"/>
        <v>0.32963657510174355</v>
      </c>
      <c r="AW28" s="184">
        <f t="shared" si="8"/>
        <v>0.24254548672988827</v>
      </c>
      <c r="AX28" s="184">
        <f t="shared" si="8"/>
        <v>0.44292128443414519</v>
      </c>
      <c r="AY28" s="184">
        <f t="shared" si="8"/>
        <v>0.18434129491414036</v>
      </c>
      <c r="AZ28" s="184">
        <f t="shared" ref="AZ28:BE28" si="9">AZ27/AZ6</f>
        <v>0.14115385248434495</v>
      </c>
      <c r="BA28" s="184">
        <f t="shared" si="9"/>
        <v>0.33602921921510587</v>
      </c>
      <c r="BB28" s="184">
        <f t="shared" si="9"/>
        <v>0.27975718912247599</v>
      </c>
      <c r="BC28" s="184">
        <f t="shared" si="9"/>
        <v>0.16187372369217656</v>
      </c>
      <c r="BD28" s="184">
        <f t="shared" si="9"/>
        <v>0.32073213655725413</v>
      </c>
      <c r="BE28" s="184">
        <f t="shared" si="9"/>
        <v>0.18800221930047145</v>
      </c>
      <c r="BF28" s="184">
        <f>BF27/BF6</f>
        <v>0.18049546972975491</v>
      </c>
      <c r="BG28" s="183"/>
      <c r="BH28" s="183"/>
      <c r="BI28" s="183"/>
      <c r="BJ28" s="183"/>
      <c r="BL28" s="183"/>
      <c r="BM28" s="183"/>
      <c r="BN28" s="183"/>
      <c r="BO28" s="183"/>
      <c r="BP28" s="183"/>
      <c r="BQ28" s="183"/>
      <c r="BR28" s="183"/>
      <c r="BS28" s="183"/>
      <c r="BT28" s="183"/>
      <c r="BU28" s="183"/>
      <c r="BV28" s="183"/>
      <c r="BW28" s="183"/>
    </row>
    <row r="29" spans="1:88" s="42" customFormat="1" ht="15" customHeight="1" x14ac:dyDescent="0.25">
      <c r="C29" s="4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165"/>
      <c r="AN29" s="165"/>
      <c r="AO29" s="165"/>
      <c r="AP29" s="165"/>
      <c r="AQ29" s="165"/>
      <c r="AR29" s="165"/>
      <c r="AS29" s="165"/>
      <c r="AT29" s="165"/>
      <c r="AU29" s="165"/>
      <c r="AV29" s="165"/>
      <c r="AW29" s="165"/>
      <c r="AX29" s="251">
        <f>AX6/AX12</f>
        <v>1.7950784549078422</v>
      </c>
      <c r="AY29" s="251">
        <f t="shared" ref="AY29:BF29" si="10">AY6/AY12</f>
        <v>1.2260029762015914</v>
      </c>
      <c r="AZ29" s="251">
        <f t="shared" si="10"/>
        <v>1.1643528970731885</v>
      </c>
      <c r="BA29" s="251">
        <f t="shared" si="10"/>
        <v>1.5060903716544249</v>
      </c>
      <c r="BB29" s="251">
        <f t="shared" si="10"/>
        <v>1.3884206616121966</v>
      </c>
      <c r="BC29" s="251">
        <f t="shared" si="10"/>
        <v>1.1931376312472564</v>
      </c>
      <c r="BD29" s="251">
        <f t="shared" si="10"/>
        <v>1.4721732821742537</v>
      </c>
      <c r="BE29" s="251">
        <f t="shared" si="10"/>
        <v>1.2315304595272529</v>
      </c>
      <c r="BF29" s="251">
        <f t="shared" si="10"/>
        <v>1.2202495081634674</v>
      </c>
      <c r="BG29" s="56"/>
      <c r="BH29" s="56"/>
      <c r="BI29" s="56"/>
      <c r="BJ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</row>
    <row r="30" spans="1:88" s="42" customFormat="1" collapsed="1" x14ac:dyDescent="0.25">
      <c r="A30" s="24"/>
      <c r="B30" s="54" t="s">
        <v>1697</v>
      </c>
      <c r="C30" s="26">
        <f>-(Datos!M638+Datos!M646+Datos!M649+Datos!M650)</f>
        <v>12374794</v>
      </c>
      <c r="D30" s="26">
        <f>-(Datos!N638+Datos!N646+Datos!N649+Datos!N650)</f>
        <v>36182475</v>
      </c>
      <c r="E30" s="26">
        <f>-(Datos!O638+Datos!O646+Datos!O649+Datos!O650)</f>
        <v>1099820322</v>
      </c>
      <c r="F30" s="26">
        <f>-(Datos!P638+Datos!P646+Datos!P649+Datos!P650)</f>
        <v>11630588</v>
      </c>
      <c r="G30" s="26">
        <f>-(Datos!Q638+Datos!Q646+Datos!Q649+Datos!Q650)</f>
        <v>15176838</v>
      </c>
      <c r="H30" s="26">
        <f>-(Datos!R638+Datos!R646+Datos!R649+Datos!R650)</f>
        <v>11087962</v>
      </c>
      <c r="I30" s="26">
        <f>-(Datos!S638+Datos!S646+Datos!S649+Datos!S650)</f>
        <v>18248736</v>
      </c>
      <c r="J30" s="26">
        <f>-(Datos!T638+Datos!T646+Datos!T649+Datos!T650)</f>
        <v>16803960</v>
      </c>
      <c r="K30" s="26">
        <f>-(Datos!U638+Datos!U646+Datos!U649+Datos!U650)</f>
        <v>26521851</v>
      </c>
      <c r="L30" s="26">
        <f>-(Datos!V638+Datos!V646+Datos!V649+Datos!V650)</f>
        <v>168933506</v>
      </c>
      <c r="M30" s="26">
        <f>-(Datos!W638+Datos!W646+Datos!W649+Datos!W650)</f>
        <v>25199620</v>
      </c>
      <c r="N30" s="26">
        <f>-(Datos!X638+Datos!X646+Datos!X649+Datos!X650)</f>
        <v>45244256</v>
      </c>
      <c r="O30" s="26">
        <f>-(Datos!Y638+Datos!Y646+Datos!Y649+Datos!Y650)</f>
        <v>13089771</v>
      </c>
      <c r="P30" s="26">
        <f>-(Datos!Z638+Datos!Z646+Datos!Z649+Datos!Z650)</f>
        <v>7237894.6600000001</v>
      </c>
      <c r="Q30" s="26">
        <f>-(Datos!AA638+Datos!AA646+Datos!AA649+Datos!AA650)</f>
        <v>15546622.029999999</v>
      </c>
      <c r="R30" s="26">
        <f>-(Datos!AB638+Datos!AB646+Datos!AB649+Datos!AB650)</f>
        <v>62738993.399999999</v>
      </c>
      <c r="S30" s="26">
        <f>-(Datos!AC638+Datos!AC646+Datos!AC649+Datos!AC650)</f>
        <v>91531973.700000003</v>
      </c>
      <c r="T30" s="26">
        <f>-(Datos!AD638+Datos!AD646+Datos!AD649+Datos!AD650)</f>
        <v>2201566</v>
      </c>
      <c r="U30" s="26">
        <f>-(Datos!AE638+Datos!AE646+Datos!AE649+Datos!AE650)</f>
        <v>5658300.9400000004</v>
      </c>
      <c r="V30" s="26">
        <f>-(Datos!AF638+Datos!AF646+Datos!AF649+Datos!AF650)</f>
        <v>1491253</v>
      </c>
      <c r="W30" s="26">
        <f>-(Datos!AG638+Datos!AG646+Datos!AG649+Datos!AG650)</f>
        <v>4299496</v>
      </c>
      <c r="X30" s="26">
        <f>-(Datos!AH638+Datos!AH646+Datos!AH649+Datos!AH650)</f>
        <v>2810194</v>
      </c>
      <c r="Y30" s="26">
        <f>-(Datos!AI638+Datos!AI646+Datos!AI649+Datos!AI650)</f>
        <v>4325178</v>
      </c>
      <c r="Z30" s="26">
        <f>-(Datos!AJ638+Datos!AJ646+Datos!AJ649+Datos!AJ650)</f>
        <v>9019105.1999999993</v>
      </c>
      <c r="AA30" s="26">
        <f>-(Datos!AK633+Datos!AK638+Datos!AK646+Datos!AK649+Datos!AK650)</f>
        <v>6321289.3700000001</v>
      </c>
      <c r="AB30" s="26">
        <f>-(Datos!AL633+Datos!AL638+Datos!AL646+Datos!AL649+Datos!AL650)</f>
        <v>9401260</v>
      </c>
      <c r="AC30" s="26">
        <f>-(Datos!AM633+Datos!AM638+Datos!AM646+Datos!AM649+Datos!AM650)</f>
        <v>10638987</v>
      </c>
      <c r="AD30" s="26">
        <f>-(Datos!AN633+Datos!AN638+Datos!AN646+Datos!AN649+Datos!AN650)</f>
        <v>26108152</v>
      </c>
      <c r="AE30" s="26">
        <f>-(Datos!AO633+Datos!AO638+Datos!AO646+Datos!AO649+Datos!AO650)</f>
        <v>16636431</v>
      </c>
      <c r="AF30" s="26">
        <f>-(Datos!AP633+Datos!AP638+Datos!AP646+Datos!AP649+Datos!AP650)</f>
        <v>25267346</v>
      </c>
      <c r="AG30" s="26">
        <f>-(Datos!AQ633+Datos!AQ638+Datos!AQ646+Datos!AQ649+Datos!AQ650)</f>
        <v>44554975.57</v>
      </c>
      <c r="AH30" s="26">
        <f>-(Datos!AR633+Datos!AR638+Datos!AR646+Datos!AR649+Datos!AR650)</f>
        <v>58476679</v>
      </c>
      <c r="AI30" s="26">
        <f>-(Datos!AS633+Datos!AS638+Datos!AS646+Datos!AS649+Datos!AS650)</f>
        <v>9362132</v>
      </c>
      <c r="AJ30" s="26">
        <f>-(Datos!AT633+Datos!AT638+Datos!AT646+Datos!AT649+Datos!AT650)</f>
        <v>221</v>
      </c>
      <c r="AK30" s="26">
        <f>-(Datos!AU633+Datos!AU638+Datos!AU646+Datos!AU649+Datos!AU650)</f>
        <v>9950966.6600000001</v>
      </c>
      <c r="AL30" s="26">
        <f>-(Datos!AV633+Datos!AV638+Datos!AV646+Datos!AV649+Datos!AV650)</f>
        <v>1135268095</v>
      </c>
      <c r="AM30" s="26">
        <f>-(Datos!AW633+Datos!AW638+Datos!AW646+Datos!AW649+Datos!AW650)</f>
        <v>2437345.7400000002</v>
      </c>
      <c r="AN30" s="26">
        <f>-(Datos!AX633+Datos!AX638+Datos!AX646+Datos!AX649+Datos!AX650)</f>
        <v>11846374</v>
      </c>
      <c r="AO30" s="26">
        <f>-(Datos!AY633+Datos!AY638+Datos!AY646+Datos!AY649+Datos!AY650)</f>
        <v>13905287.359999999</v>
      </c>
      <c r="AP30" s="26">
        <f>-(Datos!AZ633+Datos!AZ638+Datos!AZ646+Datos!AZ649+Datos!AZ650)</f>
        <v>14124121.93</v>
      </c>
      <c r="AQ30" s="26">
        <f>-(Datos!BA633+Datos!BA638+Datos!BA646+Datos!BA649+Datos!BA650)</f>
        <v>12797838.51</v>
      </c>
      <c r="AR30" s="26">
        <f>-(Datos!BB633+Datos!BB638+Datos!BB646+Datos!BB649+Datos!BB650)</f>
        <v>682194477</v>
      </c>
      <c r="AS30" s="26">
        <f>-(Datos!BC633+Datos!BC638+Datos!BC646+Datos!BC649+Datos!BC650)</f>
        <v>172822081</v>
      </c>
      <c r="AT30" s="26">
        <f>-(Datos!BD633+Datos!BD638+Datos!BD646+Datos!BD649+Datos!BD650)</f>
        <v>3611843</v>
      </c>
      <c r="AU30" s="26">
        <f>-(Datos!BE633+Datos!BE638+Datos!BE646+Datos!BE649+Datos!BE650)</f>
        <v>6599592</v>
      </c>
      <c r="AV30" s="26">
        <f>-(Datos!BF633+Datos!BF638+Datos!BF646+Datos!BF649+Datos!BF650)</f>
        <v>134919297</v>
      </c>
      <c r="AW30" s="26">
        <f>-(Datos!BG633+Datos!BG638+Datos!BG646+Datos!BG649+Datos!BG650)</f>
        <v>17787665</v>
      </c>
      <c r="AX30" s="26">
        <f>-(Datos!BH633+Datos!BH638+Datos!BH646+Datos!BH649+Datos!BH650)</f>
        <v>-348868302.81999999</v>
      </c>
      <c r="AY30" s="26">
        <f>-(Datos!BI633+Datos!BI638+Datos!BI646+Datos!BI649+Datos!BI650)</f>
        <v>1117024</v>
      </c>
      <c r="AZ30" s="26">
        <f>-(Datos!BJ633+Datos!BJ638+Datos!BJ646+Datos!BJ649+Datos!BJ650)</f>
        <v>576494</v>
      </c>
      <c r="BA30" s="26">
        <f>-(Datos!BK633+Datos!BK638+Datos!BK646+Datos!BK649+Datos!BK650)</f>
        <v>5044940</v>
      </c>
      <c r="BB30" s="26">
        <f>-(Datos!BL633+Datos!BL638+Datos!BL646+Datos!BL649+Datos!BL650)</f>
        <v>48108013</v>
      </c>
      <c r="BC30" s="26">
        <f>-(Datos!BM633+Datos!BM638+Datos!BM646+Datos!BM649+Datos!BM650)</f>
        <v>15441366</v>
      </c>
      <c r="BD30" s="26">
        <f>-(Datos!BN633+Datos!BN638+Datos!BN646+Datos!BN649+Datos!BN650)</f>
        <v>12825233</v>
      </c>
      <c r="BE30" s="26">
        <f>-(Datos!BO633+Datos!BO638+Datos!BO646+Datos!BO649+Datos!BO650)</f>
        <v>8904191</v>
      </c>
      <c r="BF30" s="26">
        <f>-(Datos!BP633+Datos!BP638+Datos!BP646+Datos!BP649+Datos!BP650)</f>
        <v>17537462</v>
      </c>
      <c r="BG30" s="26">
        <f>-(Datos!BQ633+Datos!BQ638+Datos!BQ646+Datos!BQ649+Datos!BQ650)</f>
        <v>0</v>
      </c>
      <c r="BH30" s="26">
        <f>-(Datos!BR633+Datos!BR638+Datos!BR646+Datos!BR649+Datos!BR650)</f>
        <v>0</v>
      </c>
      <c r="BI30" s="26">
        <f>-(Datos!BS633+Datos!BS638+Datos!BS646+Datos!BS649+Datos!BS650)</f>
        <v>0</v>
      </c>
      <c r="BJ30" s="26">
        <f>-(Datos!BT633+Datos!BT638+Datos!BT646+Datos!BT649+Datos!BT650)</f>
        <v>0</v>
      </c>
      <c r="BL30" s="26">
        <f>-(Datos!BV633+Datos!BV638+Datos!BV646+Datos!BV649+Datos!BV650)</f>
        <v>14800000</v>
      </c>
      <c r="BM30" s="26">
        <f>-(Datos!BW633+Datos!BW638+Datos!BW646+Datos!BW649+Datos!BW650)</f>
        <v>14800000</v>
      </c>
      <c r="BN30" s="26">
        <f>-(Datos!BX633+Datos!BX638+Datos!BX646+Datos!BX649+Datos!BX650)</f>
        <v>14800000</v>
      </c>
      <c r="BO30" s="26">
        <f>-(Datos!BY633+Datos!BY638+Datos!BY646+Datos!BY649+Datos!BY650)</f>
        <v>14800000</v>
      </c>
      <c r="BP30" s="26">
        <f>-(Datos!BZ633+Datos!BZ638+Datos!BZ646+Datos!BZ649+Datos!BZ650)</f>
        <v>494800000</v>
      </c>
      <c r="BQ30" s="26">
        <f>-(Datos!CA633+Datos!CA638+Datos!CA646+Datos!CA649+Datos!CA650)</f>
        <v>14800000</v>
      </c>
      <c r="BR30" s="26">
        <f>-(Datos!CB633+Datos!CB638+Datos!CB646+Datos!CB649+Datos!CB650)</f>
        <v>14800000</v>
      </c>
      <c r="BS30" s="26">
        <f>-(Datos!CC633+Datos!CC638+Datos!CC646+Datos!CC649+Datos!CC650)</f>
        <v>14800000</v>
      </c>
      <c r="BT30" s="26">
        <f>-(Datos!CD633+Datos!CD638+Datos!CD646+Datos!CD649+Datos!CD650)</f>
        <v>14800000</v>
      </c>
      <c r="BU30" s="26">
        <f>-(Datos!CE633+Datos!CE638+Datos!CE646+Datos!CE649+Datos!CE650)</f>
        <v>14800000</v>
      </c>
      <c r="BV30" s="26">
        <f>-(Datos!CF633+Datos!CF638+Datos!CF646+Datos!CF649+Datos!CF650)</f>
        <v>14800000</v>
      </c>
      <c r="BW30" s="26">
        <f>-(Datos!CG633+Datos!CG638+Datos!CG646+Datos!CG649+Datos!CG650)</f>
        <v>14800000</v>
      </c>
    </row>
    <row r="31" spans="1:88" s="52" customFormat="1" hidden="1" outlineLevel="1" x14ac:dyDescent="0.2">
      <c r="B31" s="49" t="s">
        <v>1857</v>
      </c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>
        <f>-Datos!AK633</f>
        <v>0</v>
      </c>
      <c r="AB31" s="48">
        <f>-Datos!AL633</f>
        <v>0</v>
      </c>
      <c r="AC31" s="48">
        <f>-Datos!AM633</f>
        <v>0</v>
      </c>
      <c r="AD31" s="48">
        <f>-Datos!AN633</f>
        <v>0</v>
      </c>
      <c r="AE31" s="48">
        <f>-Datos!AO633</f>
        <v>0</v>
      </c>
      <c r="AF31" s="48">
        <f>-Datos!AP633</f>
        <v>0</v>
      </c>
      <c r="AG31" s="48">
        <f>-Datos!AQ633</f>
        <v>0</v>
      </c>
      <c r="AH31" s="48">
        <f>-Datos!AR633</f>
        <v>0</v>
      </c>
      <c r="AI31" s="48">
        <f>-Datos!AS633</f>
        <v>0</v>
      </c>
      <c r="AJ31" s="48">
        <f>-Datos!AT633</f>
        <v>0</v>
      </c>
      <c r="AK31" s="48">
        <f>-Datos!AU633</f>
        <v>0</v>
      </c>
      <c r="AL31" s="48">
        <f>-Datos!AV633</f>
        <v>890044205</v>
      </c>
      <c r="AM31" s="48">
        <f>-Datos!AW633</f>
        <v>0</v>
      </c>
      <c r="AN31" s="48">
        <f>-Datos!AX633</f>
        <v>0</v>
      </c>
      <c r="AO31" s="48">
        <f>-Datos!AY633</f>
        <v>0</v>
      </c>
      <c r="AP31" s="48">
        <f>-Datos!AZ633</f>
        <v>0</v>
      </c>
      <c r="AQ31" s="48">
        <f>-Datos!BA633</f>
        <v>0</v>
      </c>
      <c r="AR31" s="48">
        <f>-Datos!BB633</f>
        <v>626832152</v>
      </c>
      <c r="AS31" s="48">
        <f>-Datos!BC633</f>
        <v>77529705</v>
      </c>
      <c r="AT31" s="48">
        <f>-Datos!BD633</f>
        <v>0</v>
      </c>
      <c r="AU31" s="48">
        <f>-Datos!BE633</f>
        <v>0</v>
      </c>
      <c r="AV31" s="48">
        <f>-Datos!BF633</f>
        <v>129196683</v>
      </c>
      <c r="AW31" s="48">
        <f>-Datos!BG633</f>
        <v>0</v>
      </c>
      <c r="AX31" s="48">
        <f>-Datos!BH633</f>
        <v>-422101760</v>
      </c>
      <c r="AY31" s="48">
        <f>-Datos!BI633</f>
        <v>0</v>
      </c>
      <c r="AZ31" s="48">
        <f>-Datos!BJ633</f>
        <v>0</v>
      </c>
      <c r="BA31" s="48">
        <f>-Datos!BK633</f>
        <v>0</v>
      </c>
      <c r="BB31" s="48">
        <f>-Datos!BL633</f>
        <v>0</v>
      </c>
      <c r="BC31" s="48">
        <f>-Datos!BM633</f>
        <v>0</v>
      </c>
      <c r="BD31" s="48">
        <f>-Datos!BN633</f>
        <v>0</v>
      </c>
      <c r="BE31" s="48">
        <f>-Datos!BO633</f>
        <v>0</v>
      </c>
      <c r="BF31" s="48">
        <f>-Datos!BP633</f>
        <v>0</v>
      </c>
      <c r="BG31" s="48">
        <f>-Datos!BQ633</f>
        <v>0</v>
      </c>
      <c r="BH31" s="48">
        <f>-Datos!BR633</f>
        <v>0</v>
      </c>
      <c r="BI31" s="48">
        <f>-Datos!BS633</f>
        <v>0</v>
      </c>
      <c r="BJ31" s="48">
        <f>-Datos!BT633</f>
        <v>0</v>
      </c>
      <c r="BK31" s="160"/>
      <c r="BL31" s="48">
        <f>-Datos!BV633</f>
        <v>0</v>
      </c>
      <c r="BM31" s="48">
        <f>-Datos!BW633</f>
        <v>0</v>
      </c>
      <c r="BN31" s="48">
        <f>-Datos!BX633</f>
        <v>0</v>
      </c>
      <c r="BO31" s="48">
        <f>-Datos!BY633</f>
        <v>0</v>
      </c>
      <c r="BP31" s="48">
        <f>-Datos!BZ633</f>
        <v>480000000</v>
      </c>
      <c r="BQ31" s="48">
        <f>-Datos!CA633</f>
        <v>0</v>
      </c>
      <c r="BR31" s="48">
        <f>-Datos!CB633</f>
        <v>0</v>
      </c>
      <c r="BS31" s="48">
        <f>-Datos!CC633</f>
        <v>0</v>
      </c>
      <c r="BT31" s="48">
        <f>-Datos!CD633</f>
        <v>0</v>
      </c>
      <c r="BU31" s="48">
        <f>-Datos!CE633</f>
        <v>0</v>
      </c>
      <c r="BV31" s="48">
        <f>-Datos!CF633</f>
        <v>0</v>
      </c>
      <c r="BW31" s="48">
        <f>-Datos!CG633</f>
        <v>0</v>
      </c>
      <c r="BX31" s="160"/>
      <c r="BY31" s="160"/>
      <c r="BZ31" s="160"/>
      <c r="CA31" s="160"/>
      <c r="CB31" s="160"/>
      <c r="CC31" s="160"/>
      <c r="CD31" s="160"/>
      <c r="CE31" s="160"/>
      <c r="CF31" s="160"/>
      <c r="CG31" s="160"/>
      <c r="CH31" s="160"/>
      <c r="CI31" s="160"/>
      <c r="CJ31" s="160"/>
    </row>
    <row r="32" spans="1:88" s="52" customFormat="1" hidden="1" outlineLevel="1" x14ac:dyDescent="0.2">
      <c r="B32" s="49" t="s">
        <v>1852</v>
      </c>
      <c r="C32" s="48">
        <f>-Datos!M638</f>
        <v>12374794</v>
      </c>
      <c r="D32" s="48">
        <f>-Datos!N638</f>
        <v>36182475</v>
      </c>
      <c r="E32" s="48">
        <f>-Datos!O638</f>
        <v>1099820322</v>
      </c>
      <c r="F32" s="48">
        <f>-Datos!P638</f>
        <v>11630588</v>
      </c>
      <c r="G32" s="48">
        <f>-Datos!Q638</f>
        <v>15176838</v>
      </c>
      <c r="H32" s="48">
        <f>-Datos!R638</f>
        <v>11087962</v>
      </c>
      <c r="I32" s="48">
        <f>-Datos!S638</f>
        <v>18248736</v>
      </c>
      <c r="J32" s="48">
        <f>-Datos!T638</f>
        <v>16803960</v>
      </c>
      <c r="K32" s="48">
        <f>-Datos!U638</f>
        <v>26521851</v>
      </c>
      <c r="L32" s="48">
        <f>-Datos!V638</f>
        <v>168933506</v>
      </c>
      <c r="M32" s="48">
        <f>-Datos!W638</f>
        <v>25199620</v>
      </c>
      <c r="N32" s="48">
        <f>-Datos!X638</f>
        <v>45243270</v>
      </c>
      <c r="O32" s="48">
        <f>-Datos!Y638</f>
        <v>13087930</v>
      </c>
      <c r="P32" s="48">
        <f>-Datos!Z638</f>
        <v>7237892</v>
      </c>
      <c r="Q32" s="48">
        <f>-Datos!AA638</f>
        <v>15545983</v>
      </c>
      <c r="R32" s="48">
        <f>-Datos!AB638</f>
        <v>48827876</v>
      </c>
      <c r="S32" s="48">
        <f>-Datos!AC638</f>
        <v>88629618</v>
      </c>
      <c r="T32" s="48">
        <f>-Datos!AD638</f>
        <v>-1949599</v>
      </c>
      <c r="U32" s="48">
        <f>-Datos!AE638</f>
        <v>4084771</v>
      </c>
      <c r="V32" s="48">
        <f>-Datos!AF638</f>
        <v>1269280</v>
      </c>
      <c r="W32" s="48">
        <f>-Datos!AG638</f>
        <v>4298131</v>
      </c>
      <c r="X32" s="48">
        <f>-Datos!AH638</f>
        <v>1644884</v>
      </c>
      <c r="Y32" s="48">
        <f>-Datos!AI638</f>
        <v>1701158</v>
      </c>
      <c r="Z32" s="48">
        <f>-Datos!AJ638</f>
        <v>4600993</v>
      </c>
      <c r="AA32" s="48">
        <f>-Datos!AK638</f>
        <v>100000</v>
      </c>
      <c r="AB32" s="48">
        <f>-Datos!AL638</f>
        <v>190000</v>
      </c>
      <c r="AC32" s="48">
        <f>-Datos!AM638</f>
        <v>1533804</v>
      </c>
      <c r="AD32" s="48">
        <f>-Datos!AN638</f>
        <v>-1008068</v>
      </c>
      <c r="AE32" s="48">
        <f>-Datos!AO638</f>
        <v>8231154</v>
      </c>
      <c r="AF32" s="48">
        <f>-Datos!AP638</f>
        <v>24769161</v>
      </c>
      <c r="AG32" s="48">
        <f>-Datos!AQ638</f>
        <v>30000</v>
      </c>
      <c r="AH32" s="48">
        <f>-Datos!AR638</f>
        <v>56975210</v>
      </c>
      <c r="AI32" s="48">
        <f>-Datos!AS638</f>
        <v>1813280</v>
      </c>
      <c r="AJ32" s="48">
        <f>-Datos!AT638</f>
        <v>0</v>
      </c>
      <c r="AK32" s="48">
        <f>-Datos!AU638</f>
        <v>4474980</v>
      </c>
      <c r="AL32" s="48">
        <f>-Datos!AV638</f>
        <v>235012860</v>
      </c>
      <c r="AM32" s="48">
        <f>-Datos!AW638</f>
        <v>1355802</v>
      </c>
      <c r="AN32" s="48">
        <f>-Datos!AX638</f>
        <v>3145977</v>
      </c>
      <c r="AO32" s="48">
        <f>-Datos!AY638</f>
        <v>571000</v>
      </c>
      <c r="AP32" s="48">
        <f>-Datos!AZ638</f>
        <v>7763379</v>
      </c>
      <c r="AQ32" s="48">
        <f>-Datos!BA638</f>
        <v>444675</v>
      </c>
      <c r="AR32" s="48">
        <f>-Datos!BB638</f>
        <v>15177746</v>
      </c>
      <c r="AS32" s="48">
        <f>-Datos!BC638</f>
        <v>94486584</v>
      </c>
      <c r="AT32" s="48">
        <f>-Datos!BD638</f>
        <v>271000</v>
      </c>
      <c r="AU32" s="48">
        <f>-Datos!BE638</f>
        <v>6598804</v>
      </c>
      <c r="AV32" s="48">
        <f>-Datos!BF638</f>
        <v>3801136</v>
      </c>
      <c r="AW32" s="48">
        <f>-Datos!BG638</f>
        <v>8208073</v>
      </c>
      <c r="AX32" s="48">
        <f>-Datos!BH638</f>
        <v>68276155.870000005</v>
      </c>
      <c r="AY32" s="48">
        <f>-Datos!BI638</f>
        <v>1116594</v>
      </c>
      <c r="AZ32" s="48">
        <f>-Datos!BJ638</f>
        <v>20000</v>
      </c>
      <c r="BA32" s="48">
        <f>-Datos!BK638</f>
        <v>5044936</v>
      </c>
      <c r="BB32" s="48">
        <f>-Datos!BL638</f>
        <v>8113913</v>
      </c>
      <c r="BC32" s="48">
        <f>-Datos!BM638</f>
        <v>255535</v>
      </c>
      <c r="BD32" s="48">
        <f>-Datos!BN638</f>
        <v>2194107</v>
      </c>
      <c r="BE32" s="48">
        <f>-Datos!BO638</f>
        <v>8132657</v>
      </c>
      <c r="BF32" s="48">
        <f>-Datos!BP638</f>
        <v>798595</v>
      </c>
      <c r="BG32" s="48">
        <f>-Datos!BQ638</f>
        <v>0</v>
      </c>
      <c r="BH32" s="48">
        <f>-Datos!BR638</f>
        <v>0</v>
      </c>
      <c r="BI32" s="48">
        <f>-Datos!BS638</f>
        <v>0</v>
      </c>
      <c r="BJ32" s="48">
        <f>-Datos!BT638</f>
        <v>0</v>
      </c>
      <c r="BL32" s="48">
        <f>-Datos!BV638</f>
        <v>5550000</v>
      </c>
      <c r="BM32" s="48">
        <f>-Datos!BW638</f>
        <v>5550000</v>
      </c>
      <c r="BN32" s="48">
        <f>-Datos!BX638</f>
        <v>5550000</v>
      </c>
      <c r="BO32" s="48">
        <f>-Datos!BY638</f>
        <v>5550000</v>
      </c>
      <c r="BP32" s="48">
        <f>-Datos!BZ638</f>
        <v>5550000</v>
      </c>
      <c r="BQ32" s="48">
        <f>-Datos!CA638</f>
        <v>5550000</v>
      </c>
      <c r="BR32" s="48">
        <f>-Datos!CB638</f>
        <v>5550000</v>
      </c>
      <c r="BS32" s="48">
        <f>-Datos!CC638</f>
        <v>5550000</v>
      </c>
      <c r="BT32" s="48">
        <f>-Datos!CD638</f>
        <v>5550000</v>
      </c>
      <c r="BU32" s="48">
        <f>-Datos!CE638</f>
        <v>5550000</v>
      </c>
      <c r="BV32" s="48">
        <f>-Datos!CF638</f>
        <v>5550000</v>
      </c>
      <c r="BW32" s="48">
        <f>-Datos!CG638</f>
        <v>5550000</v>
      </c>
    </row>
    <row r="33" spans="2:75" s="52" customFormat="1" hidden="1" outlineLevel="1" x14ac:dyDescent="0.2">
      <c r="B33" s="49" t="s">
        <v>1851</v>
      </c>
      <c r="C33" s="48">
        <f>-(Datos!M646+Datos!M649+Datos!M650)</f>
        <v>0</v>
      </c>
      <c r="D33" s="48">
        <f>-(Datos!N646+Datos!N649+Datos!N650)</f>
        <v>0</v>
      </c>
      <c r="E33" s="48">
        <f>-(Datos!O646+Datos!O649+Datos!O650)</f>
        <v>0</v>
      </c>
      <c r="F33" s="48">
        <f>-(Datos!P646+Datos!P649+Datos!P650)</f>
        <v>0</v>
      </c>
      <c r="G33" s="48">
        <f>-(Datos!Q646+Datos!Q649+Datos!Q650)</f>
        <v>0</v>
      </c>
      <c r="H33" s="48">
        <f>-(Datos!R646+Datos!R649+Datos!R650)</f>
        <v>0</v>
      </c>
      <c r="I33" s="48">
        <f>-(Datos!S646+Datos!S649+Datos!S650)</f>
        <v>0</v>
      </c>
      <c r="J33" s="48">
        <f>-(Datos!T646+Datos!T649+Datos!T650)</f>
        <v>0</v>
      </c>
      <c r="K33" s="48">
        <f>-(Datos!U646+Datos!U649+Datos!U650)</f>
        <v>0</v>
      </c>
      <c r="L33" s="48">
        <f>-(Datos!V646+Datos!V649+Datos!V650)</f>
        <v>0</v>
      </c>
      <c r="M33" s="48">
        <f>-(Datos!W646+Datos!W649+Datos!W650)</f>
        <v>0</v>
      </c>
      <c r="N33" s="48">
        <f>-(Datos!X646+Datos!X649+Datos!X650)</f>
        <v>986</v>
      </c>
      <c r="O33" s="48">
        <f>-(Datos!Y646+Datos!Y649+Datos!Y650)</f>
        <v>1841</v>
      </c>
      <c r="P33" s="48">
        <f>-(Datos!Z646+Datos!Z649+Datos!Z650)</f>
        <v>2.66</v>
      </c>
      <c r="Q33" s="48">
        <f>-(Datos!AA646+Datos!AA649+Datos!AA650)</f>
        <v>639.03</v>
      </c>
      <c r="R33" s="48">
        <f>-(Datos!AB646+Datos!AB649+Datos!AB650)</f>
        <v>13911117.4</v>
      </c>
      <c r="S33" s="48">
        <f>-(Datos!AC646+Datos!AC649+Datos!AC650)</f>
        <v>2902355.7</v>
      </c>
      <c r="T33" s="48">
        <f>-(Datos!AD646+Datos!AD649+Datos!AD650)</f>
        <v>4151165</v>
      </c>
      <c r="U33" s="48">
        <f>-(Datos!AE646+Datos!AE649+Datos!AE650)</f>
        <v>1573529.94</v>
      </c>
      <c r="V33" s="48">
        <f>-(Datos!AF646+Datos!AF649+Datos!AF650)</f>
        <v>221973</v>
      </c>
      <c r="W33" s="48">
        <f>-(Datos!AG646+Datos!AG649+Datos!AG650)</f>
        <v>1365</v>
      </c>
      <c r="X33" s="48">
        <f>-(Datos!AH646+Datos!AH649+Datos!AH650)</f>
        <v>1165310</v>
      </c>
      <c r="Y33" s="48">
        <f>-(Datos!AI646+Datos!AI649+Datos!AI650)</f>
        <v>2624020</v>
      </c>
      <c r="Z33" s="48">
        <f>-(Datos!AJ646+Datos!AJ649+Datos!AJ650)</f>
        <v>4418112.2</v>
      </c>
      <c r="AA33" s="48">
        <f>-(Datos!AK646+Datos!AK649+Datos!AK650)</f>
        <v>6221289.3700000001</v>
      </c>
      <c r="AB33" s="48">
        <f>-(Datos!AL646+Datos!AL649+Datos!AL650)</f>
        <v>9211260</v>
      </c>
      <c r="AC33" s="48">
        <f>-(Datos!AM646+Datos!AM649+Datos!AM650)</f>
        <v>9105183</v>
      </c>
      <c r="AD33" s="48">
        <f>-(Datos!AN646+Datos!AN649+Datos!AN650)</f>
        <v>27116220</v>
      </c>
      <c r="AE33" s="48">
        <f>-(Datos!AO646+Datos!AO649+Datos!AO650)</f>
        <v>8405277</v>
      </c>
      <c r="AF33" s="48">
        <f>-(Datos!AP646+Datos!AP649+Datos!AP650)</f>
        <v>498185</v>
      </c>
      <c r="AG33" s="48">
        <f>-(Datos!AQ646+Datos!AQ649+Datos!AQ650)</f>
        <v>44524975.57</v>
      </c>
      <c r="AH33" s="48">
        <f>-(Datos!AR646+Datos!AR649+Datos!AR650)</f>
        <v>1501469</v>
      </c>
      <c r="AI33" s="48">
        <f>-(Datos!AS646+Datos!AS649+Datos!AS650)</f>
        <v>7548852</v>
      </c>
      <c r="AJ33" s="48">
        <f>-(Datos!AT646+Datos!AT649+Datos!AT650)</f>
        <v>221</v>
      </c>
      <c r="AK33" s="48">
        <f>-(Datos!AU646+Datos!AU649+Datos!AU650)</f>
        <v>5475986.6600000001</v>
      </c>
      <c r="AL33" s="48">
        <f>-(Datos!AV646+Datos!AV649+Datos!AV650)</f>
        <v>10211030</v>
      </c>
      <c r="AM33" s="48">
        <f>-(Datos!AW646+Datos!AW649+Datos!AW650)</f>
        <v>1081543.74</v>
      </c>
      <c r="AN33" s="48">
        <f>-(Datos!AX646+Datos!AX649+Datos!AX650)</f>
        <v>8700397</v>
      </c>
      <c r="AO33" s="48">
        <f>-(Datos!AY646+Datos!AY649+Datos!AY650)</f>
        <v>13334287.359999999</v>
      </c>
      <c r="AP33" s="48">
        <f>-(Datos!AZ646+Datos!AZ649+Datos!AZ650)</f>
        <v>6360742.9299999997</v>
      </c>
      <c r="AQ33" s="48">
        <f>-(Datos!BA646+Datos!BA649+Datos!BA650)</f>
        <v>12353163.51</v>
      </c>
      <c r="AR33" s="48">
        <f>-(Datos!BB646+Datos!BB649+Datos!BB650)</f>
        <v>40184579</v>
      </c>
      <c r="AS33" s="48">
        <f>-(Datos!BC646+Datos!BC649+Datos!BC650)</f>
        <v>805792</v>
      </c>
      <c r="AT33" s="48">
        <f>-(Datos!BD646+Datos!BD649+Datos!BD650)</f>
        <v>3340843</v>
      </c>
      <c r="AU33" s="48">
        <f>-(Datos!BE646+Datos!BE649+Datos!BE650)</f>
        <v>788</v>
      </c>
      <c r="AV33" s="48">
        <f>-(Datos!BF646+Datos!BF649+Datos!BF650)</f>
        <v>1921478</v>
      </c>
      <c r="AW33" s="48">
        <f>-(Datos!BG646+Datos!BG649+Datos!BG650)</f>
        <v>9579592</v>
      </c>
      <c r="AX33" s="48">
        <f>-(Datos!BH646+Datos!BH649+Datos!BH650)</f>
        <v>4957301.3099999996</v>
      </c>
      <c r="AY33" s="48">
        <f>-(Datos!BI646+Datos!BI649+Datos!BI650)</f>
        <v>430</v>
      </c>
      <c r="AZ33" s="48">
        <f>-(Datos!BJ646+Datos!BJ649+Datos!BJ650)</f>
        <v>556494</v>
      </c>
      <c r="BA33" s="48">
        <f>-(Datos!BK646+Datos!BK649+Datos!BK650)</f>
        <v>4</v>
      </c>
      <c r="BB33" s="48">
        <f>-(Datos!BL646+Datos!BL649+Datos!BL650)</f>
        <v>39994100</v>
      </c>
      <c r="BC33" s="48">
        <f>-(Datos!BM646+Datos!BM649+Datos!BM650)</f>
        <v>15185831</v>
      </c>
      <c r="BD33" s="48">
        <f>-(Datos!BN646+Datos!BN649+Datos!BN650)</f>
        <v>10631126</v>
      </c>
      <c r="BE33" s="48">
        <f>-(Datos!BO646+Datos!BO649+Datos!BO650)</f>
        <v>771534</v>
      </c>
      <c r="BF33" s="48">
        <f>-(Datos!BP646+Datos!BP649+Datos!BP650)</f>
        <v>16738867</v>
      </c>
      <c r="BG33" s="48">
        <f>-(Datos!BQ646+Datos!BQ649+Datos!BQ650)</f>
        <v>0</v>
      </c>
      <c r="BH33" s="48">
        <f>-(Datos!BR646+Datos!BR649+Datos!BR650)</f>
        <v>0</v>
      </c>
      <c r="BI33" s="48">
        <f>-(Datos!BS646+Datos!BS649+Datos!BS650)</f>
        <v>0</v>
      </c>
      <c r="BJ33" s="48">
        <f>-(Datos!BT646+Datos!BT649+Datos!BT650)</f>
        <v>0</v>
      </c>
      <c r="BL33" s="48">
        <f>-(Datos!BV646+Datos!BV649+Datos!BV650)</f>
        <v>9250000</v>
      </c>
      <c r="BM33" s="48">
        <f>-(Datos!BW646+Datos!BW649+Datos!BW650)</f>
        <v>9250000</v>
      </c>
      <c r="BN33" s="48">
        <f>-(Datos!BX646+Datos!BX649+Datos!BX650)</f>
        <v>9250000</v>
      </c>
      <c r="BO33" s="48">
        <f>-(Datos!BY646+Datos!BY649+Datos!BY650)</f>
        <v>9250000</v>
      </c>
      <c r="BP33" s="48">
        <f>-(Datos!BZ646+Datos!BZ649+Datos!BZ650)</f>
        <v>9250000</v>
      </c>
      <c r="BQ33" s="48">
        <f>-(Datos!CA646+Datos!CA649+Datos!CA650)</f>
        <v>9250000</v>
      </c>
      <c r="BR33" s="48">
        <f>-(Datos!CB646+Datos!CB649+Datos!CB650)</f>
        <v>9250000</v>
      </c>
      <c r="BS33" s="48">
        <f>-(Datos!CC646+Datos!CC649+Datos!CC650)</f>
        <v>9250000</v>
      </c>
      <c r="BT33" s="48">
        <f>-(Datos!CD646+Datos!CD649+Datos!CD650)</f>
        <v>9250000</v>
      </c>
      <c r="BU33" s="48">
        <f>-(Datos!CE646+Datos!CE649+Datos!CE650)</f>
        <v>9250000</v>
      </c>
      <c r="BV33" s="48">
        <f>-(Datos!CF646+Datos!CF649+Datos!CF650)</f>
        <v>9250000</v>
      </c>
      <c r="BW33" s="48">
        <f>-(Datos!CG646+Datos!CG649+Datos!CG650)</f>
        <v>9250000</v>
      </c>
    </row>
    <row r="34" spans="2:75" collapsed="1" x14ac:dyDescent="0.25">
      <c r="B34" s="213" t="s">
        <v>1698</v>
      </c>
      <c r="C34" s="26">
        <f>IF(Datos!M654-Datos!M702=SUM(C35:C51),Datos!M654-Datos!M702,Datos!M654-Datos!M702-SUM(C35:C51))</f>
        <v>125726280.18000001</v>
      </c>
      <c r="D34" s="26">
        <f>IF(Datos!N654-Datos!N702=SUM(D35:D51),Datos!N654-Datos!N702,Datos!N654-Datos!N702-SUM(D35:D51))</f>
        <v>167277159.61000001</v>
      </c>
      <c r="E34" s="26">
        <f>IF(Datos!O654-Datos!O702=SUM(E35:E51),Datos!O654-Datos!O702,Datos!O654-Datos!O702-SUM(E35:E51))</f>
        <v>226057481.47999999</v>
      </c>
      <c r="F34" s="26">
        <f>IF(Datos!P654-Datos!P702=SUM(F35:F51),Datos!P654-Datos!P702,Datos!P654-Datos!P702-SUM(F35:F51))</f>
        <v>173859129.66999999</v>
      </c>
      <c r="G34" s="26">
        <f>IF(Datos!Q654-Datos!Q702=SUM(G35:G51),Datos!Q654-Datos!Q702,Datos!Q654-Datos!Q702-SUM(G35:G51))</f>
        <v>223632789.78999999</v>
      </c>
      <c r="H34" s="26">
        <f>IF(Datos!R654-Datos!R702=SUM(H35:H51),Datos!R654-Datos!R702,Datos!R654-Datos!R702-SUM(H35:H51))</f>
        <v>220786287.05000001</v>
      </c>
      <c r="I34" s="26">
        <f>IF(Datos!S654-Datos!S702=SUM(I35:I51),Datos!S654-Datos!S702,Datos!S654-Datos!S702-SUM(I35:I51))</f>
        <v>183765819.19999999</v>
      </c>
      <c r="J34" s="26">
        <f>IF(Datos!T654-Datos!T702=SUM(J35:J51),Datos!T654-Datos!T702,Datos!T654-Datos!T702-SUM(J35:J51))</f>
        <v>261342923.05000001</v>
      </c>
      <c r="K34" s="26">
        <f>IF(Datos!U654-Datos!U702=SUM(K35:K51),Datos!U654-Datos!U702,Datos!U654-Datos!U702-SUM(K35:K51))</f>
        <v>246562223.41999999</v>
      </c>
      <c r="L34" s="26">
        <f>IF(Datos!V654-Datos!V702=SUM(L35:L51),Datos!V654-Datos!V702,Datos!V654-Datos!V702-SUM(L35:L51))</f>
        <v>413485088.55000001</v>
      </c>
      <c r="M34" s="26">
        <f>IF(Datos!W654-Datos!W702=SUM(M35:M51),Datos!W654-Datos!W702,Datos!W654-Datos!W702-SUM(M35:M51))</f>
        <v>508147662.95999998</v>
      </c>
      <c r="N34" s="26">
        <f>IF(Datos!X654-Datos!X702=SUM(N35:N51),Datos!X654-Datos!X702,Datos!X654-Datos!X702-SUM(N35:N51))</f>
        <v>1536574610.0699999</v>
      </c>
      <c r="O34" s="26">
        <f>IF(Datos!Y654-Datos!Y702=SUM(O35:O51),Datos!Y654-Datos!Y702,Datos!Y654-Datos!Y702-SUM(O35:O51))</f>
        <v>221313591.87</v>
      </c>
      <c r="P34" s="26">
        <f>IF(Datos!Z654-Datos!Z702=SUM(P35:P51),Datos!Z654-Datos!Z702,Datos!Z654-Datos!Z702-SUM(P35:P51))</f>
        <v>355523715.87</v>
      </c>
      <c r="Q34" s="26">
        <f>IF(Datos!AA654-Datos!AA702=SUM(Q35:Q51),Datos!AA654-Datos!AA702,Datos!AA654-Datos!AA702-SUM(Q35:Q51))</f>
        <v>334451852.25999999</v>
      </c>
      <c r="R34" s="26">
        <f>IF(Datos!AB654-Datos!AB702=SUM(R35:R51),Datos!AB654-Datos!AB702,Datos!AB654-Datos!AB702-SUM(R35:R51))</f>
        <v>365634644.04000002</v>
      </c>
      <c r="S34" s="26">
        <f>IF(Datos!AC654-Datos!AC702=SUM(S35:S51),Datos!AC654-Datos!AC702,Datos!AC654-Datos!AC702-SUM(S35:S51))</f>
        <v>274134476.44</v>
      </c>
      <c r="T34" s="26">
        <f>IF(Datos!AD654-Datos!AD702=SUM(T35:T51),Datos!AD654-Datos!AD702,Datos!AD654-Datos!AD702-SUM(T35:T51))</f>
        <v>383801019.44</v>
      </c>
      <c r="U34" s="26">
        <f>IF(Datos!AE654-Datos!AE702=SUM(U35:U51),Datos!AE654-Datos!AE702,Datos!AE654-Datos!AE702-SUM(U35:U51))</f>
        <v>312257826.61000001</v>
      </c>
      <c r="V34" s="26">
        <f>IF(Datos!AF654-Datos!AF702=SUM(V35:V51),Datos!AF654-Datos!AF702,Datos!AF654-Datos!AF702-SUM(V35:V51))</f>
        <v>365348575.5</v>
      </c>
      <c r="W34" s="26">
        <f>IF(Datos!AG654-Datos!AG702=SUM(W35:W51),Datos!AG654-Datos!AG702,Datos!AG654-Datos!AG702-SUM(W35:W51))</f>
        <v>295148765.24000001</v>
      </c>
      <c r="X34" s="26">
        <f>IF(Datos!AH654-Datos!AH702=SUM(X35:X51),Datos!AH654-Datos!AH702,Datos!AH654-Datos!AH702-SUM(X35:X51))</f>
        <v>350060908.25</v>
      </c>
      <c r="Y34" s="26">
        <f>IF(Datos!AI654-Datos!AI702=SUM(Y35:Y51),Datos!AI654-Datos!AI702,Datos!AI654-Datos!AI702-SUM(Y35:Y51))</f>
        <v>305191361.25999999</v>
      </c>
      <c r="Z34" s="26">
        <f>IF(Datos!AJ654-Datos!AJ702=SUM(Z35:Z51),Datos!AJ654-Datos!AJ702,Datos!AJ654-Datos!AJ702-SUM(Z35:Z51))</f>
        <v>826315829.25</v>
      </c>
      <c r="AA34" s="26">
        <f>IF(Datos!AK654-Datos!AK702=SUM(AA35:AA51),Datos!AK654-Datos!AK702,Datos!AK654-Datos!AK702-SUM(AA35:AA51))</f>
        <v>286340907.12</v>
      </c>
      <c r="AB34" s="26">
        <f>IF(Datos!AL654-Datos!AL702=SUM(AB35:AB51),Datos!AL654-Datos!AL702,Datos!AL654-Datos!AL702-SUM(AB35:AB51))</f>
        <v>422080519.58999997</v>
      </c>
      <c r="AC34" s="26">
        <f>IF(Datos!AM654-Datos!AM702=SUM(AC35:AC51),Datos!AM654-Datos!AM702,Datos!AM654-Datos!AM702-SUM(AC35:AC51))</f>
        <v>259441236.43000001</v>
      </c>
      <c r="AD34" s="26">
        <f>IF(Datos!AN654-Datos!AN702=SUM(AD35:AD51),Datos!AN654-Datos!AN702,Datos!AN654-Datos!AN702-SUM(AD35:AD51))</f>
        <v>359637968.44</v>
      </c>
      <c r="AE34" s="26">
        <f>IF(Datos!AO654-Datos!AO702=SUM(AE35:AE51),Datos!AO654-Datos!AO702,Datos!AO654-Datos!AO702-SUM(AE35:AE51))</f>
        <v>343849125.06</v>
      </c>
      <c r="AF34" s="26">
        <f>IF(Datos!AP654-Datos!AP702=SUM(AF35:AF51),Datos!AP654-Datos!AP702,Datos!AP654-Datos!AP702-SUM(AF35:AF51))</f>
        <v>379482651.13</v>
      </c>
      <c r="AG34" s="26">
        <f>IF(Datos!AQ654-Datos!AQ702=SUM(AG35:AG51),Datos!AQ654-Datos!AQ702,Datos!AQ654-Datos!AQ702-SUM(AG35:AG51))</f>
        <v>257566182.12</v>
      </c>
      <c r="AH34" s="26">
        <f>IF(Datos!AR654-Datos!AR702=SUM(AH35:AH51),Datos!AR654-Datos!AR702,Datos!AR654-Datos!AR702-SUM(AH35:AH51))</f>
        <v>249857498.00999999</v>
      </c>
      <c r="AI34" s="26">
        <f>IF(Datos!AS654-Datos!AS702=SUM(AI35:AI51),Datos!AS654-Datos!AS702,Datos!AS654-Datos!AS702-SUM(AI35:AI51))</f>
        <v>284773133.38</v>
      </c>
      <c r="AJ34" s="26">
        <f>IF(Datos!AT654-Datos!AT702=SUM(AJ35:AJ51),Datos!AT654-Datos!AT702,Datos!AT654-Datos!AT702-SUM(AJ35:AJ51))</f>
        <v>311109690.69999999</v>
      </c>
      <c r="AK34" s="26">
        <f>IF(Datos!AU654-Datos!AU702=SUM(AK35:AK51),Datos!AU654-Datos!AU702,Datos!AU654-Datos!AU702-SUM(AK35:AK51))</f>
        <v>319548996.79000002</v>
      </c>
      <c r="AL34" s="26">
        <f>IF(Datos!AV654-Datos!AV702=SUM(AL35:AL51),Datos!AV654-Datos!AV702,Datos!AV654-Datos!AV702-SUM(AL35:AL51))</f>
        <v>489232254.75</v>
      </c>
      <c r="AM34" s="26">
        <f>IF(Datos!AW654-Datos!AW702=SUM(AM35:AM51),Datos!AW654-Datos!AW702,Datos!AW654-Datos!AW702-SUM(AM35:AM51))</f>
        <v>267451346.76999998</v>
      </c>
      <c r="AN34" s="26">
        <f>IF(Datos!AX654-Datos!AX702=SUM(AN35:AN51),Datos!AX654-Datos!AX702,Datos!AX654-Datos!AX702-SUM(AN35:AN51))</f>
        <v>315102396.74000001</v>
      </c>
      <c r="AO34" s="26">
        <f>IF(Datos!AY654-Datos!AY702=SUM(AO35:AO51),Datos!AY654-Datos!AY702,Datos!AY654-Datos!AY702-SUM(AO35:AO51))</f>
        <v>318905105.80000001</v>
      </c>
      <c r="AP34" s="26">
        <f>IF(Datos!AZ654-Datos!AZ702=SUM(AP35:AP51),Datos!AZ654-Datos!AZ702,Datos!AZ654-Datos!AZ702-SUM(AP35:AP51))</f>
        <v>309339235.70999998</v>
      </c>
      <c r="AQ34" s="26">
        <f>IF(Datos!BA654-Datos!BA702=SUM(AQ35:AQ51),Datos!BA654-Datos!BA702,Datos!BA654-Datos!BA702-SUM(AQ35:AQ51))</f>
        <v>345315552.81999999</v>
      </c>
      <c r="AR34" s="26">
        <f>IF(Datos!BB654-Datos!BB702=SUM(AR35:AR51),Datos!BB654-Datos!BB702,Datos!BB654-Datos!BB702-SUM(AR35:AR51))</f>
        <v>354476608.19</v>
      </c>
      <c r="AS34" s="26">
        <f>IF(Datos!BC654-Datos!BC702=SUM(AS35:AS51),Datos!BC654-Datos!BC702,Datos!BC654-Datos!BC702-SUM(AS35:AS51))</f>
        <v>384553680.32999998</v>
      </c>
      <c r="AT34" s="26">
        <f>IF(Datos!BD654-Datos!BD702=SUM(AT35:AT51),Datos!BD654-Datos!BD702,Datos!BD654-Datos!BD702-SUM(AT35:AT51))</f>
        <v>334638802.88</v>
      </c>
      <c r="AU34" s="26">
        <f>IF(Datos!BE654-Datos!BE702=SUM(AU35:AU51),Datos!BE654-Datos!BE702,Datos!BE654-Datos!BE702-SUM(AU35:AU51))</f>
        <v>315284152.17000002</v>
      </c>
      <c r="AV34" s="26">
        <f>IF(Datos!BF654-Datos!BF702=SUM(AV35:AV51),Datos!BF654-Datos!BF702,Datos!BF654-Datos!BF702-SUM(AV35:AV51))</f>
        <v>320853219.67000002</v>
      </c>
      <c r="AW34" s="26">
        <f>IF(Datos!BG654-Datos!BG702=SUM(AW35:AW51),Datos!BG654-Datos!BG702,Datos!BG654-Datos!BG702-SUM(AW35:AW51))</f>
        <v>461978483.32999998</v>
      </c>
      <c r="AX34" s="26">
        <f>IF(Datos!BH654-Datos!BH702=SUM(AX35:AX51),Datos!BH654-Datos!BH702,Datos!BH654-Datos!BH702-SUM(AX35:AX51))</f>
        <v>408431966.77999997</v>
      </c>
      <c r="AY34" s="26">
        <f>IF(Datos!BI654-Datos!BI702=SUM(AY35:AY51),Datos!BI654-Datos!BI702,Datos!BI654-Datos!BI702-SUM(AY35:AY51))+Datos!BI798</f>
        <v>282595912</v>
      </c>
      <c r="AZ34" s="26">
        <f>IF(Datos!BJ654-Datos!BJ702=SUM(AZ35:AZ51),Datos!BJ654-Datos!BJ702,Datos!BJ654-Datos!BJ702-SUM(AZ35:AZ51))</f>
        <v>297009943.88999999</v>
      </c>
      <c r="BA34" s="26">
        <f>IF(Datos!BK654-Datos!BK702=SUM(BA35:BA51),Datos!BK654-Datos!BK702,Datos!BK654-Datos!BK702-SUM(BA35:BA51))</f>
        <v>326437564.88999999</v>
      </c>
      <c r="BB34" s="26">
        <f>IF(Datos!BL654-Datos!BL702=SUM(BB35:BB51),Datos!BL654-Datos!BL702,Datos!BL654-Datos!BL702-SUM(BB35:BB51))</f>
        <v>364745300.67000002</v>
      </c>
      <c r="BC34" s="26">
        <f>IF(Datos!BM654-Datos!BM702=SUM(BC35:BC51),Datos!BM654-Datos!BM702,Datos!BM654-Datos!BM702-SUM(BC35:BC51))</f>
        <v>320459841.67000002</v>
      </c>
      <c r="BD34" s="26">
        <f>IF(Datos!BN654-Datos!BN702=SUM(BD35:BD51),Datos!BN654-Datos!BN702,Datos!BN654-Datos!BN702-SUM(BD35:BD51))</f>
        <v>321115278</v>
      </c>
      <c r="BE34" s="26">
        <f>IF(Datos!BO654-Datos!BO702=SUM(BE35:BE51),Datos!BO654-Datos!BO702,Datos!BO654-Datos!BO702-SUM(BE35:BE51))</f>
        <v>318386288</v>
      </c>
      <c r="BF34" s="26">
        <f>IF(Datos!BP654-Datos!BP702=SUM(BF35:BF51),Datos!BP654-Datos!BP702,Datos!BP654-Datos!BP702-SUM(BF35:BF51))</f>
        <v>338864058.55000001</v>
      </c>
      <c r="BG34" s="26">
        <f>IF(Datos!BQ654-Datos!BQ702=SUM(BG35:BG51),Datos!BQ654-Datos!BQ702,Datos!BQ654-Datos!BQ702-SUM(BG35:BG51))</f>
        <v>0</v>
      </c>
      <c r="BH34" s="26">
        <f>IF(Datos!BR654-Datos!BR702=SUM(BH35:BH51),Datos!BR654-Datos!BR702,Datos!BR654-Datos!BR702-SUM(BH35:BH51))</f>
        <v>0</v>
      </c>
      <c r="BI34" s="26">
        <f>IF(Datos!BS654-Datos!BS702=SUM(BI35:BI51),Datos!BS654-Datos!BS702,Datos!BS654-Datos!BS702-SUM(BI35:BI51))</f>
        <v>0</v>
      </c>
      <c r="BJ34" s="26">
        <f>IF(Datos!BT654-Datos!BT702=SUM(BJ35:BJ51),Datos!BT654-Datos!BT702,Datos!BT654-Datos!BT702-SUM(BJ35:BJ51))</f>
        <v>0</v>
      </c>
      <c r="BL34" s="26">
        <f>IF(Datos!BV654-Datos!BV702=SUM(BL35:BL51),Datos!BV654-Datos!BV702,Datos!BV654-Datos!BV702-SUM(BL35:BL51))</f>
        <v>352956796.25557327</v>
      </c>
      <c r="BM34" s="26">
        <f>IF(Datos!BW654-Datos!BW702=SUM(BM35:BM51),Datos!BW654-Datos!BW702,Datos!BW654-Datos!BW702-SUM(BM35:BM51))</f>
        <v>349424709.25557327</v>
      </c>
      <c r="BN34" s="26">
        <f>IF(Datos!BX654-Datos!BX702=SUM(BN35:BN51),Datos!BX654-Datos!BX702,Datos!BX654-Datos!BX702-SUM(BN35:BN51))</f>
        <v>375742361.44917333</v>
      </c>
      <c r="BO34" s="26">
        <f>IF(Datos!BY654-Datos!BY702=SUM(BO35:BO51),Datos!BY654-Datos!BY702,Datos!BY654-Datos!BY702-SUM(BO35:BO51))</f>
        <v>368885466.24917328</v>
      </c>
      <c r="BP34" s="26">
        <f>IF(Datos!BZ654-Datos!BZ702=SUM(BP35:BP51),Datos!BZ654-Datos!BZ702,Datos!BZ654-Datos!BZ702-SUM(BP35:BP51))</f>
        <v>361785466.24917328</v>
      </c>
      <c r="BQ34" s="26">
        <f>IF(Datos!CA654-Datos!CA702=SUM(BQ35:BQ51),Datos!CA654-Datos!CA702,Datos!CA654-Datos!CA702-SUM(BQ35:BQ51))</f>
        <v>384858685.74917328</v>
      </c>
      <c r="BR34" s="26">
        <f>IF(Datos!CB654-Datos!CB702=SUM(BR35:BR51),Datos!CB654-Datos!CB702,Datos!CB654-Datos!CB702-SUM(BR35:BR51))</f>
        <v>364468478.24917328</v>
      </c>
      <c r="BS34" s="26">
        <f>IF(Datos!CC654-Datos!CC702=SUM(BS35:BS51),Datos!CC654-Datos!CC702,Datos!CC654-Datos!CC702-SUM(BS35:BS51))</f>
        <v>345233478.24917328</v>
      </c>
      <c r="BT34" s="26">
        <f>IF(Datos!CD654-Datos!CD702=SUM(BT35:BT51),Datos!CD654-Datos!CD702,Datos!CD654-Datos!CD702-SUM(BT35:BT51))</f>
        <v>356983478.24917328</v>
      </c>
      <c r="BU34" s="26">
        <f>IF(Datos!CE654-Datos!CE702=SUM(BU35:BU51),Datos!CE654-Datos!CE702,Datos!CE654-Datos!CE702-SUM(BU35:BU51))</f>
        <v>358907478.24917328</v>
      </c>
      <c r="BV34" s="26">
        <f>IF(Datos!CF654-Datos!CF702=SUM(BV35:BV51),Datos!CF654-Datos!CF702,Datos!CF654-Datos!CF702-SUM(BV35:BV51))</f>
        <v>447383478.24917328</v>
      </c>
      <c r="BW34" s="26">
        <f>IF(Datos!CG654-Datos!CG702=SUM(BW35:BW51),Datos!CG654-Datos!CG702,Datos!CG654-Datos!CG702-SUM(BW35:BW51))</f>
        <v>346499458.25917333</v>
      </c>
    </row>
    <row r="35" spans="2:75" s="52" customFormat="1" ht="12.75" hidden="1" customHeight="1" outlineLevel="1" x14ac:dyDescent="0.2">
      <c r="B35" s="214" t="s">
        <v>1785</v>
      </c>
      <c r="C35" s="48">
        <f>Datos!M655</f>
        <v>72665961.180000007</v>
      </c>
      <c r="D35" s="48">
        <f>Datos!N655</f>
        <v>103794312.61</v>
      </c>
      <c r="E35" s="48">
        <f>Datos!O655</f>
        <v>101835868.48</v>
      </c>
      <c r="F35" s="48">
        <f>Datos!P655</f>
        <v>98431293.670000002</v>
      </c>
      <c r="G35" s="48">
        <f>Datos!Q655</f>
        <v>145232973.78999999</v>
      </c>
      <c r="H35" s="48">
        <f>Datos!R655</f>
        <v>147263337.05000001</v>
      </c>
      <c r="I35" s="48">
        <f>Datos!S655</f>
        <v>117791724.2</v>
      </c>
      <c r="J35" s="48">
        <f>Datos!T655</f>
        <v>135442124.05000001</v>
      </c>
      <c r="K35" s="48">
        <f>Datos!U655</f>
        <v>119626506.42</v>
      </c>
      <c r="L35" s="48">
        <f>Datos!V655</f>
        <v>115739515.55</v>
      </c>
      <c r="M35" s="48">
        <f>Datos!W655</f>
        <v>120797463.95999999</v>
      </c>
      <c r="N35" s="48">
        <f>Datos!X655</f>
        <v>1146392760.0699999</v>
      </c>
      <c r="O35" s="48">
        <f>Datos!Y655</f>
        <v>102442723</v>
      </c>
      <c r="P35" s="48">
        <f>Datos!Z655</f>
        <v>124104649</v>
      </c>
      <c r="Q35" s="48">
        <f>Datos!AA655</f>
        <v>120624901</v>
      </c>
      <c r="R35" s="48">
        <f>Datos!AB655</f>
        <v>123107917</v>
      </c>
      <c r="S35" s="48">
        <f>Datos!AC655</f>
        <v>133456330</v>
      </c>
      <c r="T35" s="48">
        <f>Datos!AD655</f>
        <v>148101706</v>
      </c>
      <c r="U35" s="48">
        <f>Datos!AE655</f>
        <v>138929841</v>
      </c>
      <c r="V35" s="48">
        <f>Datos!AF655</f>
        <v>131949129</v>
      </c>
      <c r="W35" s="48">
        <f>Datos!AG655</f>
        <v>134169860</v>
      </c>
      <c r="X35" s="48">
        <f>Datos!AH655</f>
        <v>126085819</v>
      </c>
      <c r="Y35" s="48">
        <f>Datos!AI655</f>
        <v>133293533</v>
      </c>
      <c r="Z35" s="48">
        <f>Datos!AJ655</f>
        <v>142686800</v>
      </c>
      <c r="AA35" s="48">
        <f>Datos!AK655</f>
        <v>149381092</v>
      </c>
      <c r="AB35" s="48">
        <f>Datos!AL655</f>
        <v>138338750</v>
      </c>
      <c r="AC35" s="48">
        <f>Datos!AM655</f>
        <v>129930778</v>
      </c>
      <c r="AD35" s="48">
        <f>Datos!AN655</f>
        <v>137027780</v>
      </c>
      <c r="AE35" s="48">
        <f>Datos!AO655</f>
        <v>131962450</v>
      </c>
      <c r="AF35" s="48">
        <f>Datos!AP655</f>
        <v>167842472</v>
      </c>
      <c r="AG35" s="48">
        <f>Datos!AQ655</f>
        <v>110017963</v>
      </c>
      <c r="AH35" s="48">
        <f>Datos!AR655</f>
        <v>124503423</v>
      </c>
      <c r="AI35" s="48">
        <f>Datos!AS655</f>
        <v>119421412</v>
      </c>
      <c r="AJ35" s="48">
        <f>Datos!AT655</f>
        <v>139156188</v>
      </c>
      <c r="AK35" s="48">
        <f>Datos!AU655</f>
        <v>150492706</v>
      </c>
      <c r="AL35" s="48">
        <f>Datos!AV655</f>
        <v>147941744</v>
      </c>
      <c r="AM35" s="48">
        <f>Datos!AW655</f>
        <v>124446865</v>
      </c>
      <c r="AN35" s="48">
        <f>Datos!AX655</f>
        <v>160363629</v>
      </c>
      <c r="AO35" s="48">
        <f>Datos!AY655</f>
        <v>147918611</v>
      </c>
      <c r="AP35" s="48">
        <f>Datos!AZ655</f>
        <v>159535642</v>
      </c>
      <c r="AQ35" s="48">
        <f>Datos!BA655</f>
        <v>148212528</v>
      </c>
      <c r="AR35" s="48">
        <f>Datos!BB655</f>
        <v>153521630.46000001</v>
      </c>
      <c r="AS35" s="48">
        <f>Datos!BC655</f>
        <v>200781824.75999999</v>
      </c>
      <c r="AT35" s="48">
        <f>Datos!BD655</f>
        <v>138814211.66999999</v>
      </c>
      <c r="AU35" s="48">
        <f>Datos!BE655</f>
        <v>141442235</v>
      </c>
      <c r="AV35" s="48">
        <f>Datos!BF655</f>
        <v>158220561.66999999</v>
      </c>
      <c r="AW35" s="48">
        <f>Datos!BG655</f>
        <v>152735475.33000001</v>
      </c>
      <c r="AX35" s="48">
        <f>Datos!BH655</f>
        <v>157494564.78</v>
      </c>
      <c r="AY35" s="48">
        <f>Datos!BI655</f>
        <v>126708445</v>
      </c>
      <c r="AZ35" s="48">
        <f>Datos!BJ655</f>
        <v>148880558.88999999</v>
      </c>
      <c r="BA35" s="48">
        <f>Datos!BK655</f>
        <v>152133806.88999999</v>
      </c>
      <c r="BB35" s="48">
        <f>Datos!BL655</f>
        <v>157385992.66999999</v>
      </c>
      <c r="BC35" s="48">
        <f>Datos!BM655</f>
        <v>158913725.66999999</v>
      </c>
      <c r="BD35" s="48">
        <f>Datos!BN655</f>
        <v>158418863</v>
      </c>
      <c r="BE35" s="48">
        <f>Datos!BO655</f>
        <v>159243251</v>
      </c>
      <c r="BF35" s="48">
        <f>Datos!BP655</f>
        <v>174688179.55000001</v>
      </c>
      <c r="BG35" s="48">
        <f>Datos!BQ655</f>
        <v>0</v>
      </c>
      <c r="BH35" s="48">
        <f>Datos!BR655</f>
        <v>0</v>
      </c>
      <c r="BI35" s="48">
        <f>Datos!BS655</f>
        <v>0</v>
      </c>
      <c r="BJ35" s="48">
        <f>Datos!BT655</f>
        <v>0</v>
      </c>
      <c r="BL35" s="48">
        <f>Datos!BV655</f>
        <v>168363062.42833999</v>
      </c>
      <c r="BM35" s="48">
        <f>Datos!BW655</f>
        <v>168363062.42833999</v>
      </c>
      <c r="BN35" s="48">
        <f>Datos!BX655</f>
        <v>168363062.42833999</v>
      </c>
      <c r="BO35" s="48">
        <f>Datos!BY655</f>
        <v>168363062.42833999</v>
      </c>
      <c r="BP35" s="48">
        <f>Datos!BZ655</f>
        <v>168363062.42833999</v>
      </c>
      <c r="BQ35" s="48">
        <f>Datos!CA655</f>
        <v>168363062.42833999</v>
      </c>
      <c r="BR35" s="48">
        <f>Datos!CB655</f>
        <v>168363062.42833999</v>
      </c>
      <c r="BS35" s="48">
        <f>Datos!CC655</f>
        <v>168363062.42833999</v>
      </c>
      <c r="BT35" s="48">
        <f>Datos!CD655</f>
        <v>168363062.42833999</v>
      </c>
      <c r="BU35" s="48">
        <f>Datos!CE655</f>
        <v>168363062.42833999</v>
      </c>
      <c r="BV35" s="48">
        <f>Datos!CF655</f>
        <v>168363062.42833999</v>
      </c>
      <c r="BW35" s="48">
        <f>Datos!CG655</f>
        <v>168363062.42833999</v>
      </c>
    </row>
    <row r="36" spans="2:75" s="52" customFormat="1" ht="12.75" hidden="1" customHeight="1" outlineLevel="1" x14ac:dyDescent="0.2">
      <c r="B36" s="214" t="s">
        <v>1784</v>
      </c>
      <c r="C36" s="48">
        <f>Datos!M690</f>
        <v>4928000</v>
      </c>
      <c r="D36" s="48">
        <f>Datos!N690</f>
        <v>3932000</v>
      </c>
      <c r="E36" s="48">
        <f>Datos!O690</f>
        <v>6032000</v>
      </c>
      <c r="F36" s="48">
        <f>Datos!P690</f>
        <v>14132000</v>
      </c>
      <c r="G36" s="48">
        <f>Datos!Q690</f>
        <v>27428000</v>
      </c>
      <c r="H36" s="48">
        <f>Datos!R690</f>
        <v>4800000</v>
      </c>
      <c r="I36" s="48">
        <f>Datos!S690</f>
        <v>4928000</v>
      </c>
      <c r="J36" s="48">
        <f>Datos!T690</f>
        <v>17300000</v>
      </c>
      <c r="K36" s="48">
        <f>Datos!U690</f>
        <v>17927840</v>
      </c>
      <c r="L36" s="48">
        <f>Datos!V690</f>
        <v>85221000</v>
      </c>
      <c r="M36" s="48">
        <f>Datos!W690</f>
        <v>21532000</v>
      </c>
      <c r="N36" s="48">
        <f>Datos!X690</f>
        <v>17064046</v>
      </c>
      <c r="O36" s="48">
        <f>Datos!Y690</f>
        <v>15988700</v>
      </c>
      <c r="P36" s="48">
        <f>Datos!Z690</f>
        <v>136824400</v>
      </c>
      <c r="Q36" s="48">
        <f>Datos!AA690</f>
        <v>148812164</v>
      </c>
      <c r="R36" s="48">
        <f>Datos!AB690</f>
        <v>98579522</v>
      </c>
      <c r="S36" s="48">
        <f>Datos!AC690</f>
        <v>83308471</v>
      </c>
      <c r="T36" s="48">
        <f>Datos!AD690</f>
        <v>79738432</v>
      </c>
      <c r="U36" s="48">
        <f>Datos!AE690</f>
        <v>81296189</v>
      </c>
      <c r="V36" s="48">
        <f>Datos!AF690</f>
        <v>76461189</v>
      </c>
      <c r="W36" s="48">
        <f>Datos!AG690</f>
        <v>78876889</v>
      </c>
      <c r="X36" s="48">
        <f>Datos!AH690</f>
        <v>83893587</v>
      </c>
      <c r="Y36" s="48">
        <f>Datos!AI690</f>
        <v>88604520</v>
      </c>
      <c r="Z36" s="48">
        <f>Datos!AJ690</f>
        <v>168807525</v>
      </c>
      <c r="AA36" s="48">
        <f>Datos!AK690</f>
        <v>96383236</v>
      </c>
      <c r="AB36" s="48">
        <f>Datos!AL690</f>
        <v>153531118</v>
      </c>
      <c r="AC36" s="48">
        <f>Datos!AM690</f>
        <v>82241903</v>
      </c>
      <c r="AD36" s="48">
        <f>Datos!AN690</f>
        <v>79863723</v>
      </c>
      <c r="AE36" s="48">
        <f>Datos!AO690</f>
        <v>108121903</v>
      </c>
      <c r="AF36" s="48">
        <f>Datos!AP690</f>
        <v>118828585</v>
      </c>
      <c r="AG36" s="48">
        <f>Datos!AQ690</f>
        <v>54048426</v>
      </c>
      <c r="AH36" s="48">
        <f>Datos!AR690</f>
        <v>27740290</v>
      </c>
      <c r="AI36" s="48">
        <f>Datos!AS690</f>
        <v>74826802</v>
      </c>
      <c r="AJ36" s="48">
        <f>Datos!AT690</f>
        <v>69706960</v>
      </c>
      <c r="AK36" s="48">
        <f>Datos!AU690</f>
        <v>67289134</v>
      </c>
      <c r="AL36" s="48">
        <f>Datos!AV690</f>
        <v>78584355</v>
      </c>
      <c r="AM36" s="48">
        <f>Datos!AW690</f>
        <v>46301181</v>
      </c>
      <c r="AN36" s="48">
        <f>Datos!AX690</f>
        <v>57090404</v>
      </c>
      <c r="AO36" s="48">
        <f>Datos!AY690</f>
        <v>64472853</v>
      </c>
      <c r="AP36" s="48">
        <f>Datos!AZ690</f>
        <v>50301181</v>
      </c>
      <c r="AQ36" s="48">
        <f>Datos!BA690</f>
        <v>66835271</v>
      </c>
      <c r="AR36" s="48">
        <f>Datos!BB690</f>
        <v>73221282</v>
      </c>
      <c r="AS36" s="48">
        <f>Datos!BC690</f>
        <v>51900590</v>
      </c>
      <c r="AT36" s="48">
        <f>Datos!BD690</f>
        <v>53121806</v>
      </c>
      <c r="AU36" s="48">
        <f>Datos!BE690</f>
        <v>70250146</v>
      </c>
      <c r="AV36" s="48">
        <f>Datos!BF690</f>
        <v>53790065</v>
      </c>
      <c r="AW36" s="48">
        <f>Datos!BG690</f>
        <v>68946365</v>
      </c>
      <c r="AX36" s="48">
        <f>Datos!BH690</f>
        <v>72370551</v>
      </c>
      <c r="AY36" s="48">
        <f>Datos!BI690</f>
        <v>63784046</v>
      </c>
      <c r="AZ36" s="48">
        <f>Datos!BJ690</f>
        <v>49577620</v>
      </c>
      <c r="BA36" s="48">
        <f>Datos!BK690</f>
        <v>60547885</v>
      </c>
      <c r="BB36" s="48">
        <f>Datos!BL690</f>
        <v>96506722</v>
      </c>
      <c r="BC36" s="48">
        <f>Datos!BM690</f>
        <v>57602308</v>
      </c>
      <c r="BD36" s="48">
        <f>Datos!BN690</f>
        <v>59833572</v>
      </c>
      <c r="BE36" s="48">
        <f>Datos!BO690</f>
        <v>53624029</v>
      </c>
      <c r="BF36" s="48">
        <f>Datos!BP690</f>
        <v>51096884</v>
      </c>
      <c r="BG36" s="48">
        <f>Datos!BQ690</f>
        <v>0</v>
      </c>
      <c r="BH36" s="48">
        <f>Datos!BR690</f>
        <v>0</v>
      </c>
      <c r="BI36" s="48">
        <f>Datos!BS690</f>
        <v>0</v>
      </c>
      <c r="BJ36" s="48">
        <f>Datos!BT690</f>
        <v>0</v>
      </c>
      <c r="BL36" s="48">
        <f>Datos!BV690</f>
        <v>61836900.761199996</v>
      </c>
      <c r="BM36" s="48">
        <f>Datos!BW690</f>
        <v>56384813.761199996</v>
      </c>
      <c r="BN36" s="48">
        <f>Datos!BX690</f>
        <v>78188987.761199996</v>
      </c>
      <c r="BO36" s="48">
        <f>Datos!BY690</f>
        <v>73294346.161199987</v>
      </c>
      <c r="BP36" s="48">
        <f>Datos!BZ690</f>
        <v>67794346.161199987</v>
      </c>
      <c r="BQ36" s="48">
        <f>Datos!CA690</f>
        <v>82673565.661199987</v>
      </c>
      <c r="BR36" s="48">
        <f>Datos!CB690</f>
        <v>70842358.161199987</v>
      </c>
      <c r="BS36" s="48">
        <f>Datos!CC690</f>
        <v>49842358.161199994</v>
      </c>
      <c r="BT36" s="48">
        <f>Datos!CD690</f>
        <v>61842358.161199994</v>
      </c>
      <c r="BU36" s="48">
        <f>Datos!CE690</f>
        <v>63342358.161199994</v>
      </c>
      <c r="BV36" s="48">
        <f>Datos!CF690</f>
        <v>64842358.161199994</v>
      </c>
      <c r="BW36" s="48">
        <f>Datos!CG690</f>
        <v>51441409.661200002</v>
      </c>
    </row>
    <row r="37" spans="2:75" s="52" customFormat="1" ht="12.75" hidden="1" customHeight="1" outlineLevel="1" x14ac:dyDescent="0.2">
      <c r="B37" s="214" t="s">
        <v>1833</v>
      </c>
      <c r="C37" s="48">
        <f>Datos!M708</f>
        <v>3151177</v>
      </c>
      <c r="D37" s="48">
        <f>Datos!N708</f>
        <v>2960164</v>
      </c>
      <c r="E37" s="48">
        <f>Datos!O708</f>
        <v>2725552</v>
      </c>
      <c r="F37" s="48">
        <f>Datos!P708</f>
        <v>2503926</v>
      </c>
      <c r="G37" s="48">
        <f>Datos!Q708</f>
        <v>2271601</v>
      </c>
      <c r="H37" s="48">
        <f>Datos!R708</f>
        <v>2128055</v>
      </c>
      <c r="I37" s="48">
        <f>Datos!S708</f>
        <v>0</v>
      </c>
      <c r="J37" s="48">
        <f>Datos!T708</f>
        <v>0</v>
      </c>
      <c r="K37" s="48">
        <f>Datos!U708</f>
        <v>0</v>
      </c>
      <c r="L37" s="48">
        <f>Datos!V708</f>
        <v>0</v>
      </c>
      <c r="M37" s="48">
        <f>Datos!W708</f>
        <v>320000000</v>
      </c>
      <c r="N37" s="48">
        <f>Datos!X708</f>
        <v>81100000</v>
      </c>
      <c r="O37" s="48">
        <f>Datos!Y708</f>
        <v>40523945</v>
      </c>
      <c r="P37" s="48">
        <f>Datos!Z708</f>
        <v>40000000</v>
      </c>
      <c r="Q37" s="48">
        <f>Datos!AA708</f>
        <v>0</v>
      </c>
      <c r="R37" s="48">
        <f>Datos!AB708</f>
        <v>82928000</v>
      </c>
      <c r="S37" s="48">
        <f>Datos!AC708</f>
        <v>0</v>
      </c>
      <c r="T37" s="48">
        <f>Datos!AD708</f>
        <v>86848000</v>
      </c>
      <c r="U37" s="48">
        <f>Datos!AE708</f>
        <v>600000</v>
      </c>
      <c r="V37" s="48">
        <f>Datos!AF708</f>
        <v>83488000</v>
      </c>
      <c r="W37" s="48">
        <f>Datos!AG708</f>
        <v>560000</v>
      </c>
      <c r="X37" s="48">
        <f>Datos!AH708</f>
        <v>83488000</v>
      </c>
      <c r="Y37" s="48">
        <f>Datos!AI708</f>
        <v>560000</v>
      </c>
      <c r="Z37" s="48">
        <f>Datos!AJ708</f>
        <v>104488000</v>
      </c>
      <c r="AA37" s="48">
        <f>Datos!AK708</f>
        <v>560000</v>
      </c>
      <c r="AB37" s="48">
        <f>Datos!AL708</f>
        <v>83576000</v>
      </c>
      <c r="AC37" s="48">
        <f>Datos!AM708</f>
        <v>1244434</v>
      </c>
      <c r="AD37" s="48">
        <f>Datos!AN708</f>
        <v>90106226</v>
      </c>
      <c r="AE37" s="48">
        <f>Datos!AO708</f>
        <v>45355114</v>
      </c>
      <c r="AF37" s="48">
        <f>Datos!AP708</f>
        <v>45355114</v>
      </c>
      <c r="AG37" s="48">
        <f>Datos!AQ708</f>
        <v>45355114</v>
      </c>
      <c r="AH37" s="48">
        <f>Datos!AR708</f>
        <v>45355114</v>
      </c>
      <c r="AI37" s="48">
        <f>Datos!AS708</f>
        <v>45355114</v>
      </c>
      <c r="AJ37" s="48">
        <f>Datos!AT708</f>
        <v>45355114</v>
      </c>
      <c r="AK37" s="48">
        <f>Datos!AU708</f>
        <v>45735114</v>
      </c>
      <c r="AL37" s="48">
        <f>Datos!AV708</f>
        <v>46465114</v>
      </c>
      <c r="AM37" s="48">
        <f>Datos!AW708</f>
        <v>45255114</v>
      </c>
      <c r="AN37" s="48">
        <f>Datos!AX708</f>
        <v>45339114</v>
      </c>
      <c r="AO37" s="48">
        <f>Datos!AY708</f>
        <v>45297114</v>
      </c>
      <c r="AP37" s="48">
        <f>Datos!AZ708</f>
        <v>45297114</v>
      </c>
      <c r="AQ37" s="48">
        <f>Datos!BA708</f>
        <v>52933882</v>
      </c>
      <c r="AR37" s="48">
        <f>Datos!BB708</f>
        <v>47842704</v>
      </c>
      <c r="AS37" s="48">
        <f>Datos!BC708</f>
        <v>47842704</v>
      </c>
      <c r="AT37" s="48">
        <f>Datos!BD708</f>
        <v>47842704</v>
      </c>
      <c r="AU37" s="48">
        <f>Datos!BE708</f>
        <v>47842704</v>
      </c>
      <c r="AV37" s="48">
        <f>Datos!BF708</f>
        <v>49192704</v>
      </c>
      <c r="AW37" s="48">
        <f>Datos!BG708</f>
        <v>47842704</v>
      </c>
      <c r="AX37" s="48">
        <f>Datos!BH708</f>
        <v>47876604</v>
      </c>
      <c r="AY37" s="48">
        <f>Datos!BI708</f>
        <v>47914604</v>
      </c>
      <c r="AZ37" s="48">
        <f>Datos!BJ708</f>
        <v>47914604</v>
      </c>
      <c r="BA37" s="48">
        <f>Datos!BK708</f>
        <v>49829406</v>
      </c>
      <c r="BB37" s="48">
        <f>Datos!BL708</f>
        <v>49829406</v>
      </c>
      <c r="BC37" s="48">
        <f>Datos!BM708</f>
        <v>49145406</v>
      </c>
      <c r="BD37" s="48">
        <f>Datos!BN708</f>
        <v>49145406</v>
      </c>
      <c r="BE37" s="48">
        <f>Datos!BO708</f>
        <v>49145406</v>
      </c>
      <c r="BF37" s="48">
        <f>Datos!BP708</f>
        <v>49145406</v>
      </c>
      <c r="BG37" s="48">
        <f>Datos!BQ708</f>
        <v>0</v>
      </c>
      <c r="BH37" s="48">
        <f>Datos!BR708</f>
        <v>0</v>
      </c>
      <c r="BI37" s="48">
        <f>Datos!BS708</f>
        <v>0</v>
      </c>
      <c r="BJ37" s="48">
        <f>Datos!BT708</f>
        <v>0</v>
      </c>
      <c r="BL37" s="48">
        <f>Datos!BV708</f>
        <v>48001604</v>
      </c>
      <c r="BM37" s="48">
        <f>Datos!BW708</f>
        <v>48001604</v>
      </c>
      <c r="BN37" s="48">
        <f>Datos!BX708</f>
        <v>49942828.593599997</v>
      </c>
      <c r="BO37" s="48">
        <f>Datos!BY708</f>
        <v>49942828.593599997</v>
      </c>
      <c r="BP37" s="48">
        <f>Datos!BZ708</f>
        <v>49942828.593599997</v>
      </c>
      <c r="BQ37" s="48">
        <f>Datos!CA708</f>
        <v>49942828.593599997</v>
      </c>
      <c r="BR37" s="48">
        <f>Datos!CB708</f>
        <v>49942828.593599997</v>
      </c>
      <c r="BS37" s="48">
        <f>Datos!CC708</f>
        <v>49942828.593599997</v>
      </c>
      <c r="BT37" s="48">
        <f>Datos!CD708</f>
        <v>49942828.593599997</v>
      </c>
      <c r="BU37" s="48">
        <f>Datos!CE708</f>
        <v>49942828.593599997</v>
      </c>
      <c r="BV37" s="48">
        <f>Datos!CF708</f>
        <v>49942828.593599997</v>
      </c>
      <c r="BW37" s="48">
        <f>Datos!CG708</f>
        <v>49959757.103599995</v>
      </c>
    </row>
    <row r="38" spans="2:75" s="52" customFormat="1" ht="12.75" hidden="1" customHeight="1" outlineLevel="1" x14ac:dyDescent="0.2">
      <c r="B38" s="214" t="s">
        <v>1789</v>
      </c>
      <c r="C38" s="48">
        <f>Datos!M729</f>
        <v>15733550</v>
      </c>
      <c r="D38" s="48">
        <f>Datos!N729</f>
        <v>17797185</v>
      </c>
      <c r="E38" s="48">
        <f>Datos!O729</f>
        <v>16598472</v>
      </c>
      <c r="F38" s="48">
        <f>Datos!P729</f>
        <v>18655255</v>
      </c>
      <c r="G38" s="48">
        <f>Datos!Q729</f>
        <v>6208237</v>
      </c>
      <c r="H38" s="48">
        <f>Datos!R729</f>
        <v>15998903</v>
      </c>
      <c r="I38" s="48">
        <f>Datos!S729</f>
        <v>13604795</v>
      </c>
      <c r="J38" s="48">
        <f>Datos!T729</f>
        <v>15703838</v>
      </c>
      <c r="K38" s="48">
        <f>Datos!U729</f>
        <v>13542269</v>
      </c>
      <c r="L38" s="48">
        <f>Datos!V729</f>
        <v>15631881</v>
      </c>
      <c r="M38" s="48">
        <f>Datos!W729</f>
        <v>13292464</v>
      </c>
      <c r="N38" s="48">
        <f>Datos!X729</f>
        <v>20061727</v>
      </c>
      <c r="O38" s="48">
        <f>Datos!Y729</f>
        <v>16289381</v>
      </c>
      <c r="P38" s="48">
        <f>Datos!Z729</f>
        <v>17939705</v>
      </c>
      <c r="Q38" s="48">
        <f>Datos!AA729</f>
        <v>15334476</v>
      </c>
      <c r="R38" s="48">
        <f>Datos!AB729</f>
        <v>16580720</v>
      </c>
      <c r="S38" s="48">
        <f>Datos!AC729</f>
        <v>16239251</v>
      </c>
      <c r="T38" s="48">
        <f>Datos!AD729</f>
        <v>15221574</v>
      </c>
      <c r="U38" s="48">
        <f>Datos!AE729</f>
        <v>14553319</v>
      </c>
      <c r="V38" s="48">
        <f>Datos!AF729</f>
        <v>15585128</v>
      </c>
      <c r="W38" s="48">
        <f>Datos!AG729</f>
        <v>12361274</v>
      </c>
      <c r="X38" s="48">
        <f>Datos!AH729</f>
        <v>16828892</v>
      </c>
      <c r="Y38" s="48">
        <f>Datos!AI729</f>
        <v>16939713</v>
      </c>
      <c r="Z38" s="48">
        <f>Datos!AJ729</f>
        <v>15095559</v>
      </c>
      <c r="AA38" s="48">
        <f>Datos!AK729</f>
        <v>14815131</v>
      </c>
      <c r="AB38" s="48">
        <f>Datos!AL729</f>
        <v>18151309</v>
      </c>
      <c r="AC38" s="48">
        <f>Datos!AM729</f>
        <v>13156870</v>
      </c>
      <c r="AD38" s="48">
        <f>Datos!AN729</f>
        <v>19568080</v>
      </c>
      <c r="AE38" s="48">
        <f>Datos!AO729</f>
        <v>15891986</v>
      </c>
      <c r="AF38" s="48">
        <f>Datos!AP729</f>
        <v>16907412</v>
      </c>
      <c r="AG38" s="48">
        <f>Datos!AQ729</f>
        <v>15613796</v>
      </c>
      <c r="AH38" s="48">
        <f>Datos!AR729</f>
        <v>16910713</v>
      </c>
      <c r="AI38" s="48">
        <f>Datos!AS729</f>
        <v>15977757</v>
      </c>
      <c r="AJ38" s="48">
        <f>Datos!AT729</f>
        <v>17085085</v>
      </c>
      <c r="AK38" s="48">
        <f>Datos!AU729</f>
        <v>16054600</v>
      </c>
      <c r="AL38" s="48">
        <f>Datos!AV729</f>
        <v>19445825</v>
      </c>
      <c r="AM38" s="48">
        <f>Datos!AW729</f>
        <v>17265595</v>
      </c>
      <c r="AN38" s="48">
        <f>Datos!AX729</f>
        <v>18374967</v>
      </c>
      <c r="AO38" s="48">
        <f>Datos!AY729</f>
        <v>20820139</v>
      </c>
      <c r="AP38" s="48">
        <f>Datos!AZ729</f>
        <v>24207661</v>
      </c>
      <c r="AQ38" s="48">
        <f>Datos!BA729</f>
        <v>18633346</v>
      </c>
      <c r="AR38" s="48">
        <f>Datos!BB729</f>
        <v>22810062</v>
      </c>
      <c r="AS38" s="48">
        <f>Datos!BC729</f>
        <v>24586727</v>
      </c>
      <c r="AT38" s="48">
        <f>Datos!BD729</f>
        <v>17396903</v>
      </c>
      <c r="AU38" s="48">
        <f>Datos!BE729</f>
        <v>18986535</v>
      </c>
      <c r="AV38" s="48">
        <f>Datos!BF729</f>
        <v>13741154</v>
      </c>
      <c r="AW38" s="48">
        <f>Datos!BG729</f>
        <v>17294691</v>
      </c>
      <c r="AX38" s="48">
        <f>Datos!BH729</f>
        <v>21169207</v>
      </c>
      <c r="AY38" s="48">
        <f>Datos!BI729</f>
        <v>11978773</v>
      </c>
      <c r="AZ38" s="48">
        <f>Datos!BJ729</f>
        <v>14266586</v>
      </c>
      <c r="BA38" s="48">
        <f>Datos!BK729</f>
        <v>30637806</v>
      </c>
      <c r="BB38" s="48">
        <f>Datos!BL729</f>
        <v>19074978</v>
      </c>
      <c r="BC38" s="48">
        <f>Datos!BM729</f>
        <v>25133978</v>
      </c>
      <c r="BD38" s="48">
        <f>Datos!BN729</f>
        <v>21608929</v>
      </c>
      <c r="BE38" s="48">
        <f>Datos!BO729</f>
        <v>22035101</v>
      </c>
      <c r="BF38" s="48">
        <f>Datos!BP729</f>
        <v>21023603</v>
      </c>
      <c r="BG38" s="48">
        <f>Datos!BQ729</f>
        <v>0</v>
      </c>
      <c r="BH38" s="48">
        <f>Datos!BR729</f>
        <v>0</v>
      </c>
      <c r="BI38" s="48">
        <f>Datos!BS729</f>
        <v>0</v>
      </c>
      <c r="BJ38" s="48">
        <f>Datos!BT729</f>
        <v>0</v>
      </c>
      <c r="BL38" s="48">
        <f>Datos!BV729</f>
        <v>19500505.017166667</v>
      </c>
      <c r="BM38" s="48">
        <f>Datos!BW729</f>
        <v>21100505.017166667</v>
      </c>
      <c r="BN38" s="48">
        <f>Datos!BX729</f>
        <v>19500505.017166667</v>
      </c>
      <c r="BO38" s="48">
        <f>Datos!BY729</f>
        <v>21100505.017166667</v>
      </c>
      <c r="BP38" s="48">
        <f>Datos!BZ729</f>
        <v>19550505.017166667</v>
      </c>
      <c r="BQ38" s="48">
        <f>Datos!CA729</f>
        <v>21340505.017166667</v>
      </c>
      <c r="BR38" s="48">
        <f>Datos!CB729</f>
        <v>19500505.017166667</v>
      </c>
      <c r="BS38" s="48">
        <f>Datos!CC729</f>
        <v>21100505.017166667</v>
      </c>
      <c r="BT38" s="48">
        <f>Datos!CD729</f>
        <v>19600505.017166667</v>
      </c>
      <c r="BU38" s="48">
        <f>Datos!CE729</f>
        <v>21100505.017166667</v>
      </c>
      <c r="BV38" s="48">
        <f>Datos!CF729</f>
        <v>23000505.017166667</v>
      </c>
      <c r="BW38" s="48">
        <f>Datos!CG729</f>
        <v>21100505.017166667</v>
      </c>
    </row>
    <row r="39" spans="2:75" s="52" customFormat="1" ht="12.75" hidden="1" customHeight="1" outlineLevel="1" x14ac:dyDescent="0.2">
      <c r="B39" s="214" t="s">
        <v>1733</v>
      </c>
      <c r="C39" s="48">
        <f>Datos!M770</f>
        <v>0</v>
      </c>
      <c r="D39" s="48">
        <f>Datos!N770</f>
        <v>0</v>
      </c>
      <c r="E39" s="48">
        <f>Datos!O770</f>
        <v>0</v>
      </c>
      <c r="F39" s="48">
        <f>Datos!P770</f>
        <v>0</v>
      </c>
      <c r="G39" s="48">
        <f>Datos!Q770</f>
        <v>0</v>
      </c>
      <c r="H39" s="48">
        <f>Datos!R770</f>
        <v>0</v>
      </c>
      <c r="I39" s="48">
        <f>Datos!S770</f>
        <v>0</v>
      </c>
      <c r="J39" s="48">
        <f>Datos!T770</f>
        <v>26818536</v>
      </c>
      <c r="K39" s="48">
        <f>Datos!U770</f>
        <v>0</v>
      </c>
      <c r="L39" s="48">
        <f>Datos!V770</f>
        <v>0</v>
      </c>
      <c r="M39" s="48">
        <f>Datos!W770</f>
        <v>0</v>
      </c>
      <c r="N39" s="48">
        <f>Datos!X770</f>
        <v>74470507</v>
      </c>
      <c r="O39" s="48">
        <f>Datos!Y770</f>
        <v>4209109</v>
      </c>
      <c r="P39" s="48">
        <f>Datos!Z770</f>
        <v>4209109</v>
      </c>
      <c r="Q39" s="48">
        <f>Datos!AA770</f>
        <v>4720343</v>
      </c>
      <c r="R39" s="48">
        <f>Datos!AB770</f>
        <v>4720343</v>
      </c>
      <c r="S39" s="48">
        <f>Datos!AC770</f>
        <v>5281632</v>
      </c>
      <c r="T39" s="48">
        <f>Datos!AD770</f>
        <v>5498067</v>
      </c>
      <c r="U39" s="48">
        <f>Datos!AE770</f>
        <v>6838382</v>
      </c>
      <c r="V39" s="48">
        <f>Datos!AF770</f>
        <v>6838382</v>
      </c>
      <c r="W39" s="48">
        <f>Datos!AG770</f>
        <v>5843241</v>
      </c>
      <c r="X39" s="48">
        <f>Datos!AH770</f>
        <v>6628117</v>
      </c>
      <c r="Y39" s="48">
        <f>Datos!AI770</f>
        <v>6782376</v>
      </c>
      <c r="Z39" s="48">
        <f>Datos!AJ770</f>
        <v>6845084</v>
      </c>
      <c r="AA39" s="48">
        <f>Datos!AK770</f>
        <v>6845084</v>
      </c>
      <c r="AB39" s="48">
        <f>Datos!AL770</f>
        <v>6845078</v>
      </c>
      <c r="AC39" s="48">
        <f>Datos!AM770</f>
        <v>6845078</v>
      </c>
      <c r="AD39" s="48">
        <f>Datos!AN770</f>
        <v>6845078</v>
      </c>
      <c r="AE39" s="48">
        <f>Datos!AO770</f>
        <v>7037093</v>
      </c>
      <c r="AF39" s="48">
        <f>Datos!AP770</f>
        <v>7037093</v>
      </c>
      <c r="AG39" s="48">
        <f>Datos!AQ770</f>
        <v>7201313</v>
      </c>
      <c r="AH39" s="48">
        <f>Datos!AR770</f>
        <v>7315289</v>
      </c>
      <c r="AI39" s="48">
        <f>Datos!AS770</f>
        <v>7315289</v>
      </c>
      <c r="AJ39" s="48">
        <f>Datos!AT770</f>
        <v>7315289</v>
      </c>
      <c r="AK39" s="48">
        <f>Datos!AU770</f>
        <v>7663477</v>
      </c>
      <c r="AL39" s="48">
        <f>Datos!AV770</f>
        <v>7663477</v>
      </c>
      <c r="AM39" s="48">
        <f>Datos!AW770</f>
        <v>7663482</v>
      </c>
      <c r="AN39" s="48">
        <f>Datos!AX770</f>
        <v>7663482</v>
      </c>
      <c r="AO39" s="48">
        <f>Datos!AY770</f>
        <v>7881872</v>
      </c>
      <c r="AP39" s="48">
        <f>Datos!AZ770</f>
        <v>7881872</v>
      </c>
      <c r="AQ39" s="48">
        <f>Datos!BA770</f>
        <v>8265915</v>
      </c>
      <c r="AR39" s="48">
        <f>Datos!BB770</f>
        <v>8660242</v>
      </c>
      <c r="AS39" s="48">
        <f>Datos!BC770</f>
        <v>8660242</v>
      </c>
      <c r="AT39" s="48">
        <f>Datos!BD770</f>
        <v>8660242</v>
      </c>
      <c r="AU39" s="48">
        <f>Datos!BE770</f>
        <v>8660242</v>
      </c>
      <c r="AV39" s="48">
        <f>Datos!BF770</f>
        <v>8660242</v>
      </c>
      <c r="AW39" s="48">
        <f>Datos!BG770</f>
        <v>8660242</v>
      </c>
      <c r="AX39" s="48">
        <f>Datos!BH770</f>
        <v>8660242</v>
      </c>
      <c r="AY39" s="48">
        <f>Datos!BI770</f>
        <v>8660242</v>
      </c>
      <c r="AZ39" s="48">
        <f>Datos!BJ770</f>
        <v>8660242</v>
      </c>
      <c r="BA39" s="48">
        <f>Datos!BK770</f>
        <v>8860813</v>
      </c>
      <c r="BB39" s="48">
        <f>Datos!BL770</f>
        <v>8760527</v>
      </c>
      <c r="BC39" s="48">
        <f>Datos!BM770</f>
        <v>9250459</v>
      </c>
      <c r="BD39" s="48">
        <f>Datos!BN770</f>
        <v>9250459</v>
      </c>
      <c r="BE39" s="48">
        <f>Datos!BO770</f>
        <v>10208738</v>
      </c>
      <c r="BF39" s="48">
        <f>Datos!BP770</f>
        <v>10208738</v>
      </c>
      <c r="BG39" s="48">
        <f>Datos!BQ770</f>
        <v>0</v>
      </c>
      <c r="BH39" s="48">
        <f>Datos!BR770</f>
        <v>0</v>
      </c>
      <c r="BI39" s="48">
        <f>Datos!BS770</f>
        <v>0</v>
      </c>
      <c r="BJ39" s="48">
        <f>Datos!BT770</f>
        <v>0</v>
      </c>
      <c r="BL39" s="48">
        <f>Datos!BV770</f>
        <v>8333333.333333333</v>
      </c>
      <c r="BM39" s="48">
        <f>Datos!BW770</f>
        <v>8333333.333333333</v>
      </c>
      <c r="BN39" s="48">
        <f>Datos!BX770</f>
        <v>8333333.333333333</v>
      </c>
      <c r="BO39" s="48">
        <f>Datos!BY770</f>
        <v>8333333.333333333</v>
      </c>
      <c r="BP39" s="48">
        <f>Datos!BZ770</f>
        <v>8333333.333333333</v>
      </c>
      <c r="BQ39" s="48">
        <f>Datos!CA770</f>
        <v>8333333.333333333</v>
      </c>
      <c r="BR39" s="48">
        <f>Datos!CB770</f>
        <v>8333333.333333333</v>
      </c>
      <c r="BS39" s="48">
        <f>Datos!CC770</f>
        <v>8333333.333333333</v>
      </c>
      <c r="BT39" s="48">
        <f>Datos!CD770</f>
        <v>8333333.333333333</v>
      </c>
      <c r="BU39" s="48">
        <f>Datos!CE770</f>
        <v>8333333.333333333</v>
      </c>
      <c r="BV39" s="48">
        <f>Datos!CF770</f>
        <v>8333333.333333333</v>
      </c>
      <c r="BW39" s="48">
        <f>Datos!CG770</f>
        <v>8333333.333333333</v>
      </c>
    </row>
    <row r="40" spans="2:75" s="52" customFormat="1" ht="12.75" hidden="1" customHeight="1" outlineLevel="1" x14ac:dyDescent="0.2">
      <c r="B40" s="214" t="s">
        <v>1764</v>
      </c>
      <c r="C40" s="48">
        <f>Datos!M718</f>
        <v>0</v>
      </c>
      <c r="D40" s="48">
        <f>Datos!N718</f>
        <v>0</v>
      </c>
      <c r="E40" s="48">
        <f>Datos!O718</f>
        <v>0</v>
      </c>
      <c r="F40" s="48">
        <f>Datos!P718</f>
        <v>0</v>
      </c>
      <c r="G40" s="48">
        <f>Datos!Q718</f>
        <v>0</v>
      </c>
      <c r="H40" s="48">
        <f>Datos!R718</f>
        <v>0</v>
      </c>
      <c r="I40" s="48">
        <f>Datos!S718</f>
        <v>0</v>
      </c>
      <c r="J40" s="48">
        <f>Datos!T718</f>
        <v>0</v>
      </c>
      <c r="K40" s="48">
        <f>Datos!U718</f>
        <v>0</v>
      </c>
      <c r="L40" s="48">
        <f>Datos!V718</f>
        <v>3108800</v>
      </c>
      <c r="M40" s="48">
        <f>Datos!W718</f>
        <v>0</v>
      </c>
      <c r="N40" s="48">
        <f>Datos!X718</f>
        <v>0</v>
      </c>
      <c r="O40" s="48">
        <f>Datos!Y718</f>
        <v>0</v>
      </c>
      <c r="P40" s="48">
        <f>Datos!Z718</f>
        <v>0</v>
      </c>
      <c r="Q40" s="48">
        <f>Datos!AA718</f>
        <v>0</v>
      </c>
      <c r="R40" s="48">
        <f>Datos!AB718</f>
        <v>0</v>
      </c>
      <c r="S40" s="48">
        <f>Datos!AC718</f>
        <v>0</v>
      </c>
      <c r="T40" s="48">
        <f>Datos!AD718</f>
        <v>0</v>
      </c>
      <c r="U40" s="48">
        <f>Datos!AE718</f>
        <v>0</v>
      </c>
      <c r="V40" s="48">
        <f>Datos!AF718</f>
        <v>0</v>
      </c>
      <c r="W40" s="48">
        <f>Datos!AG718</f>
        <v>0</v>
      </c>
      <c r="X40" s="48">
        <f>Datos!AH718</f>
        <v>0</v>
      </c>
      <c r="Y40" s="48">
        <f>Datos!AI718</f>
        <v>2811600</v>
      </c>
      <c r="Z40" s="48">
        <f>Datos!AJ718</f>
        <v>76565752</v>
      </c>
      <c r="AA40" s="48">
        <f>Datos!AK718</f>
        <v>0</v>
      </c>
      <c r="AB40" s="48">
        <f>Datos!AL718</f>
        <v>0</v>
      </c>
      <c r="AC40" s="48">
        <f>Datos!AM718</f>
        <v>0</v>
      </c>
      <c r="AD40" s="48">
        <f>Datos!AN718</f>
        <v>0</v>
      </c>
      <c r="AE40" s="48">
        <f>Datos!AO718</f>
        <v>0</v>
      </c>
      <c r="AF40" s="48">
        <f>Datos!AP718</f>
        <v>0</v>
      </c>
      <c r="AG40" s="48">
        <f>Datos!AQ718</f>
        <v>0</v>
      </c>
      <c r="AH40" s="48">
        <f>Datos!AR718</f>
        <v>0</v>
      </c>
      <c r="AI40" s="48">
        <f>Datos!AS718</f>
        <v>0</v>
      </c>
      <c r="AJ40" s="48">
        <f>Datos!AT718</f>
        <v>0</v>
      </c>
      <c r="AK40" s="48">
        <f>Datos!AU718</f>
        <v>0</v>
      </c>
      <c r="AL40" s="48">
        <f>Datos!AV718</f>
        <v>88942333</v>
      </c>
      <c r="AM40" s="48">
        <f>Datos!AW718</f>
        <v>0</v>
      </c>
      <c r="AN40" s="48">
        <f>Datos!AX718</f>
        <v>0</v>
      </c>
      <c r="AO40" s="48">
        <f>Datos!AY718</f>
        <v>0</v>
      </c>
      <c r="AP40" s="48">
        <f>Datos!AZ718</f>
        <v>0</v>
      </c>
      <c r="AQ40" s="48">
        <f>Datos!BA718</f>
        <v>37360</v>
      </c>
      <c r="AR40" s="48">
        <f>Datos!BB718</f>
        <v>0</v>
      </c>
      <c r="AS40" s="48">
        <f>Datos!BC718</f>
        <v>122000</v>
      </c>
      <c r="AT40" s="48">
        <f>Datos!BD718</f>
        <v>0</v>
      </c>
      <c r="AU40" s="48">
        <f>Datos!BE718</f>
        <v>0</v>
      </c>
      <c r="AV40" s="48">
        <f>Datos!BF718</f>
        <v>0</v>
      </c>
      <c r="AW40" s="48">
        <f>Datos!BG718</f>
        <v>83333256</v>
      </c>
      <c r="AX40" s="48">
        <f>Datos!BH718</f>
        <v>0</v>
      </c>
      <c r="AY40" s="48">
        <f>Datos!BI718</f>
        <v>0</v>
      </c>
      <c r="AZ40" s="48">
        <f>Datos!BJ718</f>
        <v>0</v>
      </c>
      <c r="BA40" s="48">
        <f>Datos!BK718</f>
        <v>0</v>
      </c>
      <c r="BB40" s="48">
        <f>Datos!BL718</f>
        <v>0</v>
      </c>
      <c r="BC40" s="48">
        <f>Datos!BM718</f>
        <v>0</v>
      </c>
      <c r="BD40" s="48">
        <f>Datos!BN718</f>
        <v>0</v>
      </c>
      <c r="BE40" s="48">
        <f>Datos!BO718</f>
        <v>0</v>
      </c>
      <c r="BF40" s="48">
        <f>Datos!BP718</f>
        <v>0</v>
      </c>
      <c r="BG40" s="48">
        <f>Datos!BQ718</f>
        <v>0</v>
      </c>
      <c r="BH40" s="48">
        <f>Datos!BR718</f>
        <v>0</v>
      </c>
      <c r="BI40" s="48">
        <f>Datos!BS718</f>
        <v>0</v>
      </c>
      <c r="BJ40" s="48">
        <f>Datos!BT718</f>
        <v>0</v>
      </c>
      <c r="BL40" s="48">
        <f>Datos!BV718</f>
        <v>0</v>
      </c>
      <c r="BM40" s="48">
        <f>Datos!BW718</f>
        <v>0</v>
      </c>
      <c r="BN40" s="48">
        <f>Datos!BX718</f>
        <v>0</v>
      </c>
      <c r="BO40" s="48">
        <f>Datos!BY718</f>
        <v>0</v>
      </c>
      <c r="BP40" s="48">
        <f>Datos!BZ718</f>
        <v>0</v>
      </c>
      <c r="BQ40" s="48">
        <f>Datos!CA718</f>
        <v>0</v>
      </c>
      <c r="BR40" s="48">
        <f>Datos!CB718</f>
        <v>0</v>
      </c>
      <c r="BS40" s="48">
        <f>Datos!CC718</f>
        <v>0</v>
      </c>
      <c r="BT40" s="48">
        <f>Datos!CD718</f>
        <v>0</v>
      </c>
      <c r="BU40" s="48">
        <f>Datos!CE718</f>
        <v>0</v>
      </c>
      <c r="BV40" s="48">
        <f>Datos!CF718</f>
        <v>85500000</v>
      </c>
      <c r="BW40" s="48">
        <f>Datos!CG718</f>
        <v>0</v>
      </c>
    </row>
    <row r="41" spans="2:75" s="52" customFormat="1" ht="12.75" hidden="1" customHeight="1" outlineLevel="1" x14ac:dyDescent="0.2">
      <c r="B41" s="214" t="s">
        <v>1793</v>
      </c>
      <c r="C41" s="48">
        <f>Datos!M779</f>
        <v>4577737</v>
      </c>
      <c r="D41" s="48">
        <f>Datos!N779</f>
        <v>6835918</v>
      </c>
      <c r="E41" s="48">
        <f>Datos!O779</f>
        <v>19835997</v>
      </c>
      <c r="F41" s="48">
        <f>Datos!P779</f>
        <v>6713267</v>
      </c>
      <c r="G41" s="48">
        <f>Datos!Q779</f>
        <v>-3748939</v>
      </c>
      <c r="H41" s="48">
        <f>Datos!R779</f>
        <v>5967960</v>
      </c>
      <c r="I41" s="48">
        <f>Datos!S779</f>
        <v>12006353</v>
      </c>
      <c r="J41" s="48">
        <f>Datos!T779</f>
        <v>4102044</v>
      </c>
      <c r="K41" s="48">
        <f>Datos!U779</f>
        <v>5637285</v>
      </c>
      <c r="L41" s="48">
        <f>Datos!V779</f>
        <v>10634039</v>
      </c>
      <c r="M41" s="48">
        <f>Datos!W779</f>
        <v>13342298</v>
      </c>
      <c r="N41" s="48">
        <f>Datos!X779</f>
        <v>72517438</v>
      </c>
      <c r="O41" s="48">
        <f>Datos!Y779</f>
        <v>5405158</v>
      </c>
      <c r="P41" s="48">
        <f>Datos!Z779</f>
        <v>19468717</v>
      </c>
      <c r="Q41" s="48">
        <f>Datos!AA779</f>
        <v>6926203</v>
      </c>
      <c r="R41" s="48">
        <f>Datos!AB779</f>
        <v>7126894</v>
      </c>
      <c r="S41" s="48">
        <f>Datos!AC779</f>
        <v>11327004</v>
      </c>
      <c r="T41" s="48">
        <f>Datos!AD779</f>
        <v>7035463</v>
      </c>
      <c r="U41" s="48">
        <f>Datos!AE779</f>
        <v>46655594</v>
      </c>
      <c r="V41" s="48">
        <f>Datos!AF779</f>
        <v>2584738</v>
      </c>
      <c r="W41" s="48">
        <f>Datos!AG779</f>
        <v>11858405</v>
      </c>
      <c r="X41" s="48">
        <f>Datos!AH779</f>
        <v>4018763</v>
      </c>
      <c r="Y41" s="48">
        <f>Datos!AI779</f>
        <v>6753127</v>
      </c>
      <c r="Z41" s="48">
        <f>Datos!AJ779</f>
        <v>17173710</v>
      </c>
      <c r="AA41" s="48">
        <f>Datos!AK779</f>
        <v>7995273</v>
      </c>
      <c r="AB41" s="48">
        <f>Datos!AL779</f>
        <v>5244234</v>
      </c>
      <c r="AC41" s="48">
        <f>Datos!AM779</f>
        <v>4119732</v>
      </c>
      <c r="AD41" s="48">
        <f>Datos!AN779</f>
        <v>5965215</v>
      </c>
      <c r="AE41" s="48">
        <f>Datos!AO779</f>
        <v>8505560</v>
      </c>
      <c r="AF41" s="48">
        <f>Datos!AP779</f>
        <v>5597587</v>
      </c>
      <c r="AG41" s="48">
        <f>Datos!AQ779</f>
        <v>4735396</v>
      </c>
      <c r="AH41" s="48">
        <f>Datos!AR779</f>
        <v>5839460</v>
      </c>
      <c r="AI41" s="48">
        <f>Datos!AS779</f>
        <v>7581171</v>
      </c>
      <c r="AJ41" s="48">
        <f>Datos!AT779</f>
        <v>4344670</v>
      </c>
      <c r="AK41" s="48">
        <f>Datos!AU779</f>
        <v>3622445</v>
      </c>
      <c r="AL41" s="48">
        <f>Datos!AV779</f>
        <v>5438166</v>
      </c>
      <c r="AM41" s="48">
        <f>Datos!AW779</f>
        <v>5954005</v>
      </c>
      <c r="AN41" s="48">
        <f>Datos!AX779</f>
        <v>2728755</v>
      </c>
      <c r="AO41" s="48">
        <f>Datos!AY779</f>
        <v>7825122</v>
      </c>
      <c r="AP41" s="48">
        <f>Datos!AZ779</f>
        <v>4241682</v>
      </c>
      <c r="AQ41" s="48">
        <f>Datos!BA779</f>
        <v>5577996</v>
      </c>
      <c r="AR41" s="48">
        <f>Datos!BB779</f>
        <v>5766236</v>
      </c>
      <c r="AS41" s="48">
        <f>Datos!BC779</f>
        <v>11572500</v>
      </c>
      <c r="AT41" s="48">
        <f>Datos!BD779</f>
        <v>7653544</v>
      </c>
      <c r="AU41" s="48">
        <f>Datos!BE779</f>
        <v>7173649</v>
      </c>
      <c r="AV41" s="48">
        <f>Datos!BF779</f>
        <v>7084231</v>
      </c>
      <c r="AW41" s="48">
        <f>Datos!BG779</f>
        <v>47401709</v>
      </c>
      <c r="AX41" s="48">
        <f>Datos!BH779</f>
        <v>6144002</v>
      </c>
      <c r="AY41" s="48">
        <f>Datos!BI779</f>
        <v>6345323</v>
      </c>
      <c r="AZ41" s="48">
        <f>Datos!BJ779</f>
        <v>5086313</v>
      </c>
      <c r="BA41" s="48">
        <f>Datos!BK779</f>
        <v>6390606</v>
      </c>
      <c r="BB41" s="48">
        <f>Datos!BL779</f>
        <v>9839420</v>
      </c>
      <c r="BC41" s="48">
        <f>Datos!BM779</f>
        <v>2761181</v>
      </c>
      <c r="BD41" s="48">
        <f>Datos!BN779</f>
        <v>3572582</v>
      </c>
      <c r="BE41" s="48">
        <f>Datos!BO779</f>
        <v>5649734</v>
      </c>
      <c r="BF41" s="48">
        <f>Datos!BP779</f>
        <v>8552895</v>
      </c>
      <c r="BG41" s="48">
        <f>Datos!BQ779</f>
        <v>0</v>
      </c>
      <c r="BH41" s="48">
        <f>Datos!BR779</f>
        <v>0</v>
      </c>
      <c r="BI41" s="48">
        <f>Datos!BS779</f>
        <v>0</v>
      </c>
      <c r="BJ41" s="48">
        <f>Datos!BT779</f>
        <v>0</v>
      </c>
      <c r="BL41" s="48">
        <f>Datos!BV779</f>
        <v>10000000</v>
      </c>
      <c r="BM41" s="48">
        <f>Datos!BW779</f>
        <v>10000000</v>
      </c>
      <c r="BN41" s="48">
        <f>Datos!BX779</f>
        <v>10000000</v>
      </c>
      <c r="BO41" s="48">
        <f>Datos!BY779</f>
        <v>10000000</v>
      </c>
      <c r="BP41" s="48">
        <f>Datos!BZ779</f>
        <v>10000000</v>
      </c>
      <c r="BQ41" s="48">
        <f>Datos!CA779</f>
        <v>10000000</v>
      </c>
      <c r="BR41" s="48">
        <f>Datos!CB779</f>
        <v>10000000</v>
      </c>
      <c r="BS41" s="48">
        <f>Datos!CC779</f>
        <v>10000000</v>
      </c>
      <c r="BT41" s="48">
        <f>Datos!CD779</f>
        <v>10000000</v>
      </c>
      <c r="BU41" s="48">
        <f>Datos!CE779</f>
        <v>10000000</v>
      </c>
      <c r="BV41" s="48">
        <f>Datos!CF779</f>
        <v>10000000</v>
      </c>
      <c r="BW41" s="48">
        <f>Datos!CG779</f>
        <v>10000000</v>
      </c>
    </row>
    <row r="42" spans="2:75" s="52" customFormat="1" ht="12.75" hidden="1" customHeight="1" outlineLevel="1" x14ac:dyDescent="0.2">
      <c r="B42" s="214" t="s">
        <v>1834</v>
      </c>
      <c r="C42" s="48">
        <f>Datos!M758</f>
        <v>0</v>
      </c>
      <c r="D42" s="48">
        <f>Datos!N758</f>
        <v>0</v>
      </c>
      <c r="E42" s="48">
        <f>Datos!O758</f>
        <v>0</v>
      </c>
      <c r="F42" s="48">
        <f>Datos!P758</f>
        <v>0</v>
      </c>
      <c r="G42" s="48">
        <f>Datos!Q758</f>
        <v>0</v>
      </c>
      <c r="H42" s="48">
        <f>Datos!R758</f>
        <v>0</v>
      </c>
      <c r="I42" s="48">
        <f>Datos!S758</f>
        <v>0</v>
      </c>
      <c r="J42" s="48">
        <f>Datos!T758</f>
        <v>0</v>
      </c>
      <c r="K42" s="48">
        <f>Datos!U758</f>
        <v>0</v>
      </c>
      <c r="L42" s="48">
        <f>Datos!V758</f>
        <v>0</v>
      </c>
      <c r="M42" s="48">
        <f>Datos!W758</f>
        <v>0</v>
      </c>
      <c r="N42" s="48">
        <f>Datos!X758</f>
        <v>0</v>
      </c>
      <c r="O42" s="48">
        <f>Datos!Y758</f>
        <v>0</v>
      </c>
      <c r="P42" s="48">
        <f>Datos!Z758</f>
        <v>0</v>
      </c>
      <c r="Q42" s="48">
        <f>Datos!AA758</f>
        <v>11052648</v>
      </c>
      <c r="R42" s="48">
        <f>Datos!AB758</f>
        <v>17809930</v>
      </c>
      <c r="S42" s="48">
        <f>Datos!AC758</f>
        <v>3630572</v>
      </c>
      <c r="T42" s="48">
        <f>Datos!AD758</f>
        <v>20364291</v>
      </c>
      <c r="U42" s="48">
        <f>Datos!AE758</f>
        <v>4603297</v>
      </c>
      <c r="V42" s="48">
        <f>Datos!AF758</f>
        <v>14963870</v>
      </c>
      <c r="W42" s="48">
        <f>Datos!AG758</f>
        <v>29065834</v>
      </c>
      <c r="X42" s="48">
        <f>Datos!AH758</f>
        <v>6589917</v>
      </c>
      <c r="Y42" s="48">
        <f>Datos!AI758</f>
        <v>6470347</v>
      </c>
      <c r="Z42" s="48">
        <f>Datos!AJ758</f>
        <v>0</v>
      </c>
      <c r="AA42" s="48">
        <f>Datos!AK758</f>
        <v>1742185</v>
      </c>
      <c r="AB42" s="48">
        <f>Datos!AL758</f>
        <v>0</v>
      </c>
      <c r="AC42" s="48">
        <f>Datos!AM758</f>
        <v>0</v>
      </c>
      <c r="AD42" s="48">
        <f>Datos!AN758</f>
        <v>0</v>
      </c>
      <c r="AE42" s="48">
        <f>Datos!AO758</f>
        <v>0</v>
      </c>
      <c r="AF42" s="48">
        <f>Datos!AP758</f>
        <v>0</v>
      </c>
      <c r="AG42" s="48">
        <f>Datos!AQ758</f>
        <v>2001080</v>
      </c>
      <c r="AH42" s="48">
        <f>Datos!AR758</f>
        <v>3004590</v>
      </c>
      <c r="AI42" s="48">
        <f>Datos!AS758</f>
        <v>4419610</v>
      </c>
      <c r="AJ42" s="48">
        <f>Datos!AT758</f>
        <v>3885688</v>
      </c>
      <c r="AK42" s="48">
        <f>Datos!AU758</f>
        <v>0</v>
      </c>
      <c r="AL42" s="48">
        <f>Datos!AV758</f>
        <v>0</v>
      </c>
      <c r="AM42" s="48">
        <f>Datos!AW758</f>
        <v>0</v>
      </c>
      <c r="AN42" s="48">
        <f>Datos!AX758</f>
        <v>1897924</v>
      </c>
      <c r="AO42" s="48">
        <f>Datos!AY758</f>
        <v>2243528</v>
      </c>
      <c r="AP42" s="48">
        <f>Datos!AZ758</f>
        <v>3799197</v>
      </c>
      <c r="AQ42" s="48">
        <f>Datos!BA758</f>
        <v>19998299</v>
      </c>
      <c r="AR42" s="48">
        <f>Datos!BB758</f>
        <v>10624285</v>
      </c>
      <c r="AS42" s="48">
        <f>Datos!BC758</f>
        <v>14819479</v>
      </c>
      <c r="AT42" s="48">
        <f>Datos!BD758</f>
        <v>10397588</v>
      </c>
      <c r="AU42" s="48">
        <f>Datos!BE758</f>
        <v>0</v>
      </c>
      <c r="AV42" s="48">
        <f>Datos!BF758</f>
        <v>4866675</v>
      </c>
      <c r="AW42" s="48">
        <f>Datos!BG758</f>
        <v>11060897</v>
      </c>
      <c r="AX42" s="48">
        <f>Datos!BH758</f>
        <v>22912256</v>
      </c>
      <c r="AY42" s="48">
        <f>Datos!BI758</f>
        <v>0</v>
      </c>
      <c r="AZ42" s="48">
        <f>Datos!BJ758</f>
        <v>0</v>
      </c>
      <c r="BA42" s="48">
        <f>Datos!BK758</f>
        <v>0</v>
      </c>
      <c r="BB42" s="48">
        <f>Datos!BL758</f>
        <v>0</v>
      </c>
      <c r="BC42" s="48">
        <f>Datos!BM758</f>
        <v>0</v>
      </c>
      <c r="BD42" s="48">
        <f>Datos!BN758</f>
        <v>0</v>
      </c>
      <c r="BE42" s="48">
        <f>Datos!BO758</f>
        <v>0</v>
      </c>
      <c r="BF42" s="48">
        <f>Datos!BP758</f>
        <v>0</v>
      </c>
      <c r="BG42" s="48">
        <f>Datos!BQ758</f>
        <v>0</v>
      </c>
      <c r="BH42" s="48">
        <f>Datos!BR758</f>
        <v>0</v>
      </c>
      <c r="BI42" s="48">
        <f>Datos!BS758</f>
        <v>0</v>
      </c>
      <c r="BJ42" s="48">
        <f>Datos!BT758</f>
        <v>0</v>
      </c>
      <c r="BL42" s="48">
        <f>Datos!BV758</f>
        <v>8833333.3333333321</v>
      </c>
      <c r="BM42" s="48">
        <f>Datos!BW758</f>
        <v>8833333.3333333321</v>
      </c>
      <c r="BN42" s="48">
        <f>Datos!BX758</f>
        <v>8833333.3333333321</v>
      </c>
      <c r="BO42" s="48">
        <f>Datos!BY758</f>
        <v>8833333.3333333321</v>
      </c>
      <c r="BP42" s="48">
        <f>Datos!BZ758</f>
        <v>8833333.3333333321</v>
      </c>
      <c r="BQ42" s="48">
        <f>Datos!CA758</f>
        <v>8833333.3333333321</v>
      </c>
      <c r="BR42" s="48">
        <f>Datos!CB758</f>
        <v>8833333.3333333321</v>
      </c>
      <c r="BS42" s="48">
        <f>Datos!CC758</f>
        <v>8833333.3333333321</v>
      </c>
      <c r="BT42" s="48">
        <f>Datos!CD758</f>
        <v>8833333.3333333321</v>
      </c>
      <c r="BU42" s="48">
        <f>Datos!CE758</f>
        <v>8833333.3333333321</v>
      </c>
      <c r="BV42" s="48">
        <f>Datos!CF758</f>
        <v>8833333.3333333321</v>
      </c>
      <c r="BW42" s="48">
        <f>Datos!CG758</f>
        <v>8833333.3333333321</v>
      </c>
    </row>
    <row r="43" spans="2:75" s="52" customFormat="1" ht="12.75" hidden="1" customHeight="1" outlineLevel="1" x14ac:dyDescent="0.2">
      <c r="B43" s="214" t="s">
        <v>1734</v>
      </c>
      <c r="C43" s="48">
        <f>Datos!M766</f>
        <v>0</v>
      </c>
      <c r="D43" s="48">
        <f>Datos!N766</f>
        <v>0</v>
      </c>
      <c r="E43" s="48">
        <f>Datos!O766</f>
        <v>0</v>
      </c>
      <c r="F43" s="48">
        <f>Datos!P766</f>
        <v>0</v>
      </c>
      <c r="G43" s="48">
        <f>Datos!Q766</f>
        <v>0</v>
      </c>
      <c r="H43" s="48">
        <f>Datos!R766</f>
        <v>0</v>
      </c>
      <c r="I43" s="48">
        <f>Datos!S766</f>
        <v>0</v>
      </c>
      <c r="J43" s="48">
        <f>Datos!T766</f>
        <v>0</v>
      </c>
      <c r="K43" s="48">
        <f>Datos!U766</f>
        <v>0</v>
      </c>
      <c r="L43" s="48">
        <f>Datos!V766</f>
        <v>0</v>
      </c>
      <c r="M43" s="48">
        <f>Datos!W766</f>
        <v>0</v>
      </c>
      <c r="N43" s="48">
        <f>Datos!X766</f>
        <v>20326323</v>
      </c>
      <c r="O43" s="48">
        <f>Datos!Y766</f>
        <v>712950.87</v>
      </c>
      <c r="P43" s="48">
        <f>Datos!Z766</f>
        <v>712950.87</v>
      </c>
      <c r="Q43" s="48">
        <f>Datos!AA766</f>
        <v>734494.26</v>
      </c>
      <c r="R43" s="48">
        <f>Datos!AB766</f>
        <v>1590537.04</v>
      </c>
      <c r="S43" s="48">
        <f>Datos!AC766</f>
        <v>3050107.44</v>
      </c>
      <c r="T43" s="48">
        <f>Datos!AD766</f>
        <v>3050107.44</v>
      </c>
      <c r="U43" s="48">
        <f>Datos!AE766</f>
        <v>3566938.61</v>
      </c>
      <c r="V43" s="48">
        <f>Datos!AF766</f>
        <v>3659737.5</v>
      </c>
      <c r="W43" s="48">
        <f>Datos!AG766</f>
        <v>4184251.24</v>
      </c>
      <c r="X43" s="48">
        <f>Datos!AH766</f>
        <v>4298498.25</v>
      </c>
      <c r="Y43" s="48">
        <f>Datos!AI766</f>
        <v>4355448.26</v>
      </c>
      <c r="Z43" s="48">
        <f>Datos!AJ766</f>
        <v>4355448.25</v>
      </c>
      <c r="AA43" s="48">
        <f>Datos!AK766</f>
        <v>4278226.12</v>
      </c>
      <c r="AB43" s="48">
        <f>Datos!AL766</f>
        <v>4378877.59</v>
      </c>
      <c r="AC43" s="48">
        <f>Datos!AM766</f>
        <v>4447926.43</v>
      </c>
      <c r="AD43" s="48">
        <f>Datos!AN766</f>
        <v>4559602.4400000004</v>
      </c>
      <c r="AE43" s="48">
        <f>Datos!AO766</f>
        <v>4775631.0599999996</v>
      </c>
      <c r="AF43" s="48">
        <f>Datos!AP766</f>
        <v>4913738.13</v>
      </c>
      <c r="AG43" s="48">
        <f>Datos!AQ766</f>
        <v>5382921.1200000001</v>
      </c>
      <c r="AH43" s="48">
        <f>Datos!AR766</f>
        <v>5566555.0099999998</v>
      </c>
      <c r="AI43" s="48">
        <f>Datos!AS766</f>
        <v>5711479.3799999999</v>
      </c>
      <c r="AJ43" s="48">
        <f>Datos!AT766</f>
        <v>5842082.7000000002</v>
      </c>
      <c r="AK43" s="48">
        <f>Datos!AU766</f>
        <v>6038070.79</v>
      </c>
      <c r="AL43" s="48">
        <f>Datos!AV766</f>
        <v>6038070.75</v>
      </c>
      <c r="AM43" s="48">
        <f>Datos!AW766</f>
        <v>6038070.7699999996</v>
      </c>
      <c r="AN43" s="48">
        <f>Datos!AX766</f>
        <v>6038070.7400000002</v>
      </c>
      <c r="AO43" s="48">
        <f>Datos!AY766</f>
        <v>6038070.7999999998</v>
      </c>
      <c r="AP43" s="48">
        <f>Datos!AZ766</f>
        <v>6334021.71</v>
      </c>
      <c r="AQ43" s="48">
        <f>Datos!BA766</f>
        <v>6334021.8200000003</v>
      </c>
      <c r="AR43" s="48">
        <f>Datos!BB766</f>
        <v>6334021.7300000004</v>
      </c>
      <c r="AS43" s="48">
        <f>Datos!BC766</f>
        <v>6612295.5700000003</v>
      </c>
      <c r="AT43" s="48">
        <f>Datos!BD766</f>
        <v>6271169.21</v>
      </c>
      <c r="AU43" s="48">
        <f>Datos!BE766</f>
        <v>6798245.1699999999</v>
      </c>
      <c r="AV43" s="48">
        <f>Datos!BF766</f>
        <v>6798246</v>
      </c>
      <c r="AW43" s="48">
        <f>Datos!BG766</f>
        <v>6872315</v>
      </c>
      <c r="AX43" s="48">
        <f>Datos!BH766</f>
        <v>7085073</v>
      </c>
      <c r="AY43" s="48">
        <f>Datos!BI766</f>
        <v>7846239</v>
      </c>
      <c r="AZ43" s="48">
        <f>Datos!BJ766</f>
        <v>7846239</v>
      </c>
      <c r="BA43" s="48">
        <f>Datos!BK766</f>
        <v>8639379</v>
      </c>
      <c r="BB43" s="48">
        <f>Datos!BL766</f>
        <v>7783336</v>
      </c>
      <c r="BC43" s="48">
        <f>Datos!BM766</f>
        <v>6443766</v>
      </c>
      <c r="BD43" s="48">
        <f>Datos!BN766</f>
        <v>6581105</v>
      </c>
      <c r="BE43" s="48">
        <f>Datos!BO766</f>
        <v>6933248</v>
      </c>
      <c r="BF43" s="48">
        <f>Datos!BP766</f>
        <v>6840449</v>
      </c>
      <c r="BG43" s="48">
        <f>Datos!BQ766</f>
        <v>0</v>
      </c>
      <c r="BH43" s="48">
        <f>Datos!BR766</f>
        <v>0</v>
      </c>
      <c r="BI43" s="48">
        <f>Datos!BS766</f>
        <v>0</v>
      </c>
      <c r="BJ43" s="48">
        <f>Datos!BT766</f>
        <v>0</v>
      </c>
      <c r="BL43" s="48">
        <f>Datos!BV766</f>
        <v>6650000</v>
      </c>
      <c r="BM43" s="48">
        <f>Datos!BW766</f>
        <v>6650000</v>
      </c>
      <c r="BN43" s="48">
        <f>Datos!BX766</f>
        <v>6650000</v>
      </c>
      <c r="BO43" s="48">
        <f>Datos!BY766</f>
        <v>6650000</v>
      </c>
      <c r="BP43" s="48">
        <f>Datos!BZ766</f>
        <v>6650000</v>
      </c>
      <c r="BQ43" s="48">
        <f>Datos!CA766</f>
        <v>6650000</v>
      </c>
      <c r="BR43" s="48">
        <f>Datos!CB766</f>
        <v>6650000</v>
      </c>
      <c r="BS43" s="48">
        <f>Datos!CC766</f>
        <v>6650000</v>
      </c>
      <c r="BT43" s="48">
        <f>Datos!CD766</f>
        <v>6650000</v>
      </c>
      <c r="BU43" s="48">
        <f>Datos!CE766</f>
        <v>6650000</v>
      </c>
      <c r="BV43" s="48">
        <f>Datos!CF766</f>
        <v>6650000</v>
      </c>
      <c r="BW43" s="48">
        <f>Datos!CG766</f>
        <v>6650000</v>
      </c>
    </row>
    <row r="44" spans="2:75" s="52" customFormat="1" ht="12.75" hidden="1" customHeight="1" outlineLevel="1" x14ac:dyDescent="0.2">
      <c r="B44" s="214" t="s">
        <v>1835</v>
      </c>
      <c r="C44" s="48">
        <f>Datos!M714</f>
        <v>0</v>
      </c>
      <c r="D44" s="48">
        <f>Datos!N714</f>
        <v>2832552</v>
      </c>
      <c r="E44" s="48">
        <f>Datos!O714</f>
        <v>4737401</v>
      </c>
      <c r="F44" s="48">
        <f>Datos!P714</f>
        <v>4163605</v>
      </c>
      <c r="G44" s="48">
        <f>Datos!Q714</f>
        <v>3165384</v>
      </c>
      <c r="H44" s="48">
        <f>Datos!R714</f>
        <v>3318769</v>
      </c>
      <c r="I44" s="48">
        <f>Datos!S714</f>
        <v>5208750</v>
      </c>
      <c r="J44" s="48">
        <f>Datos!T714</f>
        <v>3380246</v>
      </c>
      <c r="K44" s="48">
        <f>Datos!U714</f>
        <v>9579547</v>
      </c>
      <c r="L44" s="48">
        <f>Datos!V714</f>
        <v>3429155</v>
      </c>
      <c r="M44" s="48">
        <f>Datos!W714</f>
        <v>3237648</v>
      </c>
      <c r="N44" s="48">
        <f>Datos!X714</f>
        <v>7846841</v>
      </c>
      <c r="O44" s="48">
        <f>Datos!Y714</f>
        <v>3346841</v>
      </c>
      <c r="P44" s="48">
        <f>Datos!Z714</f>
        <v>3586966</v>
      </c>
      <c r="Q44" s="48">
        <f>Datos!AA714</f>
        <v>2899637</v>
      </c>
      <c r="R44" s="48">
        <f>Datos!AB714</f>
        <v>3425782</v>
      </c>
      <c r="S44" s="48">
        <f>Datos!AC714</f>
        <v>6914268</v>
      </c>
      <c r="T44" s="48">
        <f>Datos!AD714</f>
        <v>3544215</v>
      </c>
      <c r="U44" s="48">
        <f>Datos!AE714</f>
        <v>6365490</v>
      </c>
      <c r="V44" s="48">
        <f>Datos!AF714</f>
        <v>3536978</v>
      </c>
      <c r="W44" s="48">
        <f>Datos!AG714</f>
        <v>3555313</v>
      </c>
      <c r="X44" s="48">
        <f>Datos!AH714</f>
        <v>3610481</v>
      </c>
      <c r="Y44" s="48">
        <f>Datos!AI714</f>
        <v>6475704</v>
      </c>
      <c r="Z44" s="48">
        <f>Datos!AJ714</f>
        <v>12363259</v>
      </c>
      <c r="AA44" s="48">
        <f>Datos!AK714</f>
        <v>0</v>
      </c>
      <c r="AB44" s="48">
        <f>Datos!AL714</f>
        <v>3354649</v>
      </c>
      <c r="AC44" s="48">
        <f>Datos!AM714</f>
        <v>3951641</v>
      </c>
      <c r="AD44" s="48">
        <f>Datos!AN714</f>
        <v>3938348</v>
      </c>
      <c r="AE44" s="48">
        <f>Datos!AO714</f>
        <v>3829617</v>
      </c>
      <c r="AF44" s="48">
        <f>Datos!AP714</f>
        <v>5822504</v>
      </c>
      <c r="AG44" s="48">
        <f>Datos!AQ714</f>
        <v>5221810</v>
      </c>
      <c r="AH44" s="48">
        <f>Datos!AR714</f>
        <v>3927001</v>
      </c>
      <c r="AI44" s="48">
        <f>Datos!AS714</f>
        <v>3967667</v>
      </c>
      <c r="AJ44" s="48">
        <f>Datos!AT714</f>
        <v>3761826</v>
      </c>
      <c r="AK44" s="48">
        <f>Datos!AU714</f>
        <v>10030118</v>
      </c>
      <c r="AL44" s="48">
        <f>Datos!AV714</f>
        <v>3941529</v>
      </c>
      <c r="AM44" s="48">
        <f>Datos!AW714</f>
        <v>8461880</v>
      </c>
      <c r="AN44" s="48">
        <f>Datos!AX714</f>
        <v>3461983</v>
      </c>
      <c r="AO44" s="48">
        <f>Datos!AY714</f>
        <v>4016035</v>
      </c>
      <c r="AP44" s="48">
        <f>Datos!AZ714</f>
        <v>0</v>
      </c>
      <c r="AQ44" s="48">
        <f>Datos!BA714</f>
        <v>7787021</v>
      </c>
      <c r="AR44" s="48">
        <f>Datos!BB714</f>
        <v>5229783</v>
      </c>
      <c r="AS44" s="48">
        <f>Datos!BC714</f>
        <v>3811430</v>
      </c>
      <c r="AT44" s="48">
        <f>Datos!BD714</f>
        <v>7909875</v>
      </c>
      <c r="AU44" s="48">
        <f>Datos!BE714</f>
        <v>4104686</v>
      </c>
      <c r="AV44" s="48">
        <f>Datos!BF714</f>
        <v>4210598</v>
      </c>
      <c r="AW44" s="48">
        <f>Datos!BG714</f>
        <v>4382901</v>
      </c>
      <c r="AX44" s="48">
        <f>Datos!BH714</f>
        <v>4442875</v>
      </c>
      <c r="AY44" s="48">
        <f>Datos!BI714</f>
        <v>3999134</v>
      </c>
      <c r="AZ44" s="48">
        <f>Datos!BJ714</f>
        <v>4531978</v>
      </c>
      <c r="BA44" s="48">
        <f>Datos!BK714</f>
        <v>875000</v>
      </c>
      <c r="BB44" s="48">
        <f>Datos!BL714</f>
        <v>4297147</v>
      </c>
      <c r="BC44" s="48">
        <f>Datos!BM714</f>
        <v>4349139</v>
      </c>
      <c r="BD44" s="48">
        <f>Datos!BN714</f>
        <v>4236417</v>
      </c>
      <c r="BE44" s="48">
        <f>Datos!BO714</f>
        <v>5743081</v>
      </c>
      <c r="BF44" s="48">
        <f>Datos!BP714</f>
        <v>4228660</v>
      </c>
      <c r="BG44" s="48">
        <f>Datos!BQ714</f>
        <v>0</v>
      </c>
      <c r="BH44" s="48">
        <f>Datos!BR714</f>
        <v>0</v>
      </c>
      <c r="BI44" s="48">
        <f>Datos!BS714</f>
        <v>0</v>
      </c>
      <c r="BJ44" s="48">
        <f>Datos!BT714</f>
        <v>0</v>
      </c>
      <c r="BL44" s="48">
        <f>Datos!BV714</f>
        <v>4439915.2321999995</v>
      </c>
      <c r="BM44" s="48">
        <f>Datos!BW714</f>
        <v>4439915.2321999995</v>
      </c>
      <c r="BN44" s="48">
        <f>Datos!BX714</f>
        <v>4439915.2321999995</v>
      </c>
      <c r="BO44" s="48">
        <f>Datos!BY714</f>
        <v>4439915.2321999995</v>
      </c>
      <c r="BP44" s="48">
        <f>Datos!BZ714</f>
        <v>4439915.2321999995</v>
      </c>
      <c r="BQ44" s="48">
        <f>Datos!CA714</f>
        <v>9939915.2322000004</v>
      </c>
      <c r="BR44" s="48">
        <f>Datos!CB714</f>
        <v>4439915.2321999995</v>
      </c>
      <c r="BS44" s="48">
        <f>Datos!CC714</f>
        <v>4439915.2321999995</v>
      </c>
      <c r="BT44" s="48">
        <f>Datos!CD714</f>
        <v>4439915.2321999995</v>
      </c>
      <c r="BU44" s="48">
        <f>Datos!CE714</f>
        <v>4439915.2321999995</v>
      </c>
      <c r="BV44" s="48">
        <f>Datos!CF714</f>
        <v>4439915.2321999995</v>
      </c>
      <c r="BW44" s="48">
        <f>Datos!CG714</f>
        <v>4439915.2321999995</v>
      </c>
    </row>
    <row r="45" spans="2:75" s="52" customFormat="1" ht="12.75" hidden="1" customHeight="1" outlineLevel="1" x14ac:dyDescent="0.2">
      <c r="B45" s="214" t="s">
        <v>1836</v>
      </c>
      <c r="C45" s="48">
        <f>Datos!M747</f>
        <v>765750</v>
      </c>
      <c r="D45" s="48">
        <f>Datos!N747</f>
        <v>4000</v>
      </c>
      <c r="E45" s="48">
        <f>Datos!O747</f>
        <v>395000</v>
      </c>
      <c r="F45" s="48">
        <f>Datos!P747</f>
        <v>120000</v>
      </c>
      <c r="G45" s="48">
        <f>Datos!Q747</f>
        <v>0</v>
      </c>
      <c r="H45" s="48">
        <f>Datos!R747</f>
        <v>9765012</v>
      </c>
      <c r="I45" s="48">
        <f>Datos!S747</f>
        <v>2760566</v>
      </c>
      <c r="J45" s="48">
        <f>Datos!T747</f>
        <v>853000</v>
      </c>
      <c r="K45" s="48">
        <f>Datos!U747</f>
        <v>1166400</v>
      </c>
      <c r="L45" s="48">
        <f>Datos!V747</f>
        <v>4376944</v>
      </c>
      <c r="M45" s="48">
        <f>Datos!W747</f>
        <v>1643000</v>
      </c>
      <c r="N45" s="48">
        <f>Datos!X747</f>
        <v>625655</v>
      </c>
      <c r="O45" s="48">
        <f>Datos!Y747</f>
        <v>108800</v>
      </c>
      <c r="P45" s="48">
        <f>Datos!Z747</f>
        <v>1163449</v>
      </c>
      <c r="Q45" s="48">
        <f>Datos!AA747</f>
        <v>14500000</v>
      </c>
      <c r="R45" s="48">
        <f>Datos!AB747</f>
        <v>2613920</v>
      </c>
      <c r="S45" s="48">
        <f>Datos!AC747</f>
        <v>500000</v>
      </c>
      <c r="T45" s="48">
        <f>Datos!AD747</f>
        <v>2736430</v>
      </c>
      <c r="U45" s="48">
        <f>Datos!AE747</f>
        <v>1330000</v>
      </c>
      <c r="V45" s="48">
        <f>Datos!AF747</f>
        <v>739897</v>
      </c>
      <c r="W45" s="48">
        <f>Datos!AG747</f>
        <v>404080</v>
      </c>
      <c r="X45" s="48">
        <f>Datos!AH747</f>
        <v>3064600</v>
      </c>
      <c r="Y45" s="48">
        <f>Datos!AI747</f>
        <v>260000</v>
      </c>
      <c r="Z45" s="48">
        <f>Datos!AJ747</f>
        <v>1925655</v>
      </c>
      <c r="AA45" s="48">
        <f>Datos!AK747</f>
        <v>0</v>
      </c>
      <c r="AB45" s="48">
        <f>Datos!AL747</f>
        <v>2584000</v>
      </c>
      <c r="AC45" s="48">
        <f>Datos!AM747</f>
        <v>5180000</v>
      </c>
      <c r="AD45" s="48">
        <f>Datos!AN747</f>
        <v>5830000</v>
      </c>
      <c r="AE45" s="48">
        <f>Datos!AO747</f>
        <v>755400</v>
      </c>
      <c r="AF45" s="48">
        <f>Datos!AP747</f>
        <v>65000</v>
      </c>
      <c r="AG45" s="48">
        <f>Datos!AQ747</f>
        <v>3263000</v>
      </c>
      <c r="AH45" s="48">
        <f>Datos!AR747</f>
        <v>2570660</v>
      </c>
      <c r="AI45" s="48">
        <f>Datos!AS747</f>
        <v>-9660000</v>
      </c>
      <c r="AJ45" s="48">
        <f>Datos!AT747</f>
        <v>326500</v>
      </c>
      <c r="AK45" s="48">
        <f>Datos!AU747</f>
        <v>40000</v>
      </c>
      <c r="AL45" s="48">
        <f>Datos!AV747</f>
        <v>1520454</v>
      </c>
      <c r="AM45" s="48">
        <f>Datos!AW747</f>
        <v>1154400</v>
      </c>
      <c r="AN45" s="48">
        <f>Datos!AX747</f>
        <v>4671682</v>
      </c>
      <c r="AO45" s="48">
        <f>Datos!AY747</f>
        <v>1020000</v>
      </c>
      <c r="AP45" s="48">
        <f>Datos!AZ747</f>
        <v>0</v>
      </c>
      <c r="AQ45" s="48">
        <f>Datos!BA747</f>
        <v>2399288</v>
      </c>
      <c r="AR45" s="48">
        <f>Datos!BB747</f>
        <v>5354788</v>
      </c>
      <c r="AS45" s="48">
        <f>Datos!BC747</f>
        <v>1655000</v>
      </c>
      <c r="AT45" s="48">
        <f>Datos!BD747</f>
        <v>1608044</v>
      </c>
      <c r="AU45" s="48">
        <f>Datos!BE747</f>
        <v>315000</v>
      </c>
      <c r="AV45" s="48">
        <f>Datos!BF747</f>
        <v>4539941</v>
      </c>
      <c r="AW45" s="48">
        <f>Datos!BG747</f>
        <v>1836049</v>
      </c>
      <c r="AX45" s="48">
        <f>Datos!BH747</f>
        <v>363529</v>
      </c>
      <c r="AY45" s="48">
        <f>Datos!BI747</f>
        <v>2640000</v>
      </c>
      <c r="AZ45" s="48">
        <f>Datos!BJ747</f>
        <v>670657</v>
      </c>
      <c r="BA45" s="48">
        <f>Datos!BK747</f>
        <v>180000</v>
      </c>
      <c r="BB45" s="48">
        <f>Datos!BL747</f>
        <v>3705000</v>
      </c>
      <c r="BC45" s="48">
        <f>Datos!BM747</f>
        <v>940000</v>
      </c>
      <c r="BD45" s="48">
        <f>Datos!BN747</f>
        <v>302000</v>
      </c>
      <c r="BE45" s="48">
        <f>Datos!BO747</f>
        <v>740420</v>
      </c>
      <c r="BF45" s="48">
        <f>Datos!BP747</f>
        <v>1478026</v>
      </c>
      <c r="BG45" s="48">
        <f>Datos!BQ747</f>
        <v>0</v>
      </c>
      <c r="BH45" s="48">
        <f>Datos!BR747</f>
        <v>0</v>
      </c>
      <c r="BI45" s="48">
        <f>Datos!BS747</f>
        <v>0</v>
      </c>
      <c r="BJ45" s="48">
        <f>Datos!BT747</f>
        <v>0</v>
      </c>
      <c r="BL45" s="48">
        <f>Datos!BV747</f>
        <v>1063333.3333333335</v>
      </c>
      <c r="BM45" s="48">
        <f>Datos!BW747</f>
        <v>1183333.3333333335</v>
      </c>
      <c r="BN45" s="48">
        <f>Datos!BX747</f>
        <v>2633333.3333333335</v>
      </c>
      <c r="BO45" s="48">
        <f>Datos!BY747</f>
        <v>1783333.3333333335</v>
      </c>
      <c r="BP45" s="48">
        <f>Datos!BZ747</f>
        <v>1433333.3333333335</v>
      </c>
      <c r="BQ45" s="48">
        <f>Datos!CA747</f>
        <v>2613333.3333333335</v>
      </c>
      <c r="BR45" s="48">
        <f>Datos!CB747</f>
        <v>1618333.3333333335</v>
      </c>
      <c r="BS45" s="48">
        <f>Datos!CC747</f>
        <v>1583333.3333333335</v>
      </c>
      <c r="BT45" s="48">
        <f>Datos!CD747</f>
        <v>3033333.3333333335</v>
      </c>
      <c r="BU45" s="48">
        <f>Datos!CE747</f>
        <v>1733333.3333333335</v>
      </c>
      <c r="BV45" s="48">
        <f>Datos!CF747</f>
        <v>1533333.3333333335</v>
      </c>
      <c r="BW45" s="48">
        <f>Datos!CG747</f>
        <v>1233333.3333333335</v>
      </c>
    </row>
    <row r="46" spans="2:75" s="52" customFormat="1" ht="12.75" hidden="1" customHeight="1" outlineLevel="1" x14ac:dyDescent="0.2">
      <c r="B46" s="214" t="s">
        <v>1869</v>
      </c>
      <c r="C46" s="48">
        <f>Datos!M751</f>
        <v>0</v>
      </c>
      <c r="D46" s="48">
        <f>Datos!N751</f>
        <v>2149218</v>
      </c>
      <c r="E46" s="48">
        <f>Datos!O751</f>
        <v>632672</v>
      </c>
      <c r="F46" s="48">
        <f>Datos!P751</f>
        <v>3200000</v>
      </c>
      <c r="G46" s="48">
        <f>Datos!Q751</f>
        <v>1445862</v>
      </c>
      <c r="H46" s="48">
        <f>Datos!R751</f>
        <v>-7448226</v>
      </c>
      <c r="I46" s="48">
        <f>Datos!S751</f>
        <v>0</v>
      </c>
      <c r="J46" s="48">
        <f>Datos!T751</f>
        <v>0</v>
      </c>
      <c r="K46" s="48">
        <f>Datos!U751</f>
        <v>47240384</v>
      </c>
      <c r="L46" s="48">
        <f>Datos!V751</f>
        <v>146785076</v>
      </c>
      <c r="M46" s="48">
        <f>Datos!W751</f>
        <v>350000</v>
      </c>
      <c r="N46" s="48">
        <f>Datos!X751</f>
        <v>2109586</v>
      </c>
      <c r="O46" s="48">
        <f>Datos!Y751</f>
        <v>0</v>
      </c>
      <c r="P46" s="48">
        <f>Datos!Z751</f>
        <v>1419000</v>
      </c>
      <c r="Q46" s="48">
        <f>Datos!AA751</f>
        <v>465000</v>
      </c>
      <c r="R46" s="48">
        <f>Datos!AB751</f>
        <v>0</v>
      </c>
      <c r="S46" s="48">
        <f>Datos!AC751</f>
        <v>1732500</v>
      </c>
      <c r="T46" s="48">
        <f>Datos!AD751</f>
        <v>442328</v>
      </c>
      <c r="U46" s="48">
        <f>Datos!AE751</f>
        <v>245000</v>
      </c>
      <c r="V46" s="48">
        <f>Datos!AF751</f>
        <v>19491635</v>
      </c>
      <c r="W46" s="48">
        <f>Datos!AG751</f>
        <v>7298088</v>
      </c>
      <c r="X46" s="48">
        <f>Datos!AH751</f>
        <v>2249020</v>
      </c>
      <c r="Y46" s="48">
        <f>Datos!AI751</f>
        <v>0</v>
      </c>
      <c r="Z46" s="48">
        <f>Datos!AJ751</f>
        <v>1870000</v>
      </c>
      <c r="AA46" s="48">
        <f>Datos!AK751</f>
        <v>40000</v>
      </c>
      <c r="AB46" s="48">
        <f>Datos!AL751</f>
        <v>90000</v>
      </c>
      <c r="AC46" s="48">
        <f>Datos!AM751</f>
        <v>0</v>
      </c>
      <c r="AD46" s="48">
        <f>Datos!AN751</f>
        <v>30000</v>
      </c>
      <c r="AE46" s="48">
        <f>Datos!AO751</f>
        <v>140000</v>
      </c>
      <c r="AF46" s="48">
        <f>Datos!AP751</f>
        <v>0</v>
      </c>
      <c r="AG46" s="48">
        <f>Datos!AQ751</f>
        <v>0</v>
      </c>
      <c r="AH46" s="48">
        <f>Datos!AR751</f>
        <v>78000</v>
      </c>
      <c r="AI46" s="48">
        <f>Datos!AS751</f>
        <v>943199</v>
      </c>
      <c r="AJ46" s="48">
        <f>Datos!AT751</f>
        <v>809500</v>
      </c>
      <c r="AK46" s="48">
        <f>Datos!AU751</f>
        <v>0</v>
      </c>
      <c r="AL46" s="48">
        <f>Datos!AV751</f>
        <v>75000</v>
      </c>
      <c r="AM46" s="48">
        <f>Datos!AW751</f>
        <v>0</v>
      </c>
      <c r="AN46" s="48">
        <f>Datos!AX751</f>
        <v>0</v>
      </c>
      <c r="AO46" s="48">
        <f>Datos!AY751</f>
        <v>0</v>
      </c>
      <c r="AP46" s="48">
        <f>Datos!AZ751</f>
        <v>1095000</v>
      </c>
      <c r="AQ46" s="48">
        <f>Datos!BA751</f>
        <v>0</v>
      </c>
      <c r="AR46" s="48">
        <f>Datos!BB751</f>
        <v>25000</v>
      </c>
      <c r="AS46" s="48">
        <f>Datos!BC751</f>
        <v>1586920</v>
      </c>
      <c r="AT46" s="48">
        <f>Datos!BD751</f>
        <v>17288631</v>
      </c>
      <c r="AU46" s="48">
        <f>Datos!BE751</f>
        <v>0</v>
      </c>
      <c r="AV46" s="48">
        <f>Datos!BF751</f>
        <v>408655</v>
      </c>
      <c r="AW46" s="48">
        <f>Datos!BG751</f>
        <v>172268</v>
      </c>
      <c r="AX46" s="48">
        <f>Datos!BH751</f>
        <v>71430</v>
      </c>
      <c r="AY46" s="48">
        <f>Datos!BI751</f>
        <v>0</v>
      </c>
      <c r="AZ46" s="48">
        <f>Datos!BJ751</f>
        <v>79832</v>
      </c>
      <c r="BA46" s="48">
        <f>Datos!BK751</f>
        <v>0</v>
      </c>
      <c r="BB46" s="48">
        <f>Datos!BL751</f>
        <v>490000</v>
      </c>
      <c r="BC46" s="48">
        <f>Datos!BM751</f>
        <v>54622</v>
      </c>
      <c r="BD46" s="48">
        <f>Datos!BN751</f>
        <v>110211</v>
      </c>
      <c r="BE46" s="48">
        <f>Datos!BO751</f>
        <v>99160</v>
      </c>
      <c r="BF46" s="48">
        <f>Datos!BP751</f>
        <v>1892744</v>
      </c>
      <c r="BG46" s="48">
        <f>Datos!BQ751</f>
        <v>0</v>
      </c>
      <c r="BH46" s="48">
        <f>Datos!BR751</f>
        <v>0</v>
      </c>
      <c r="BI46" s="48">
        <f>Datos!BS751</f>
        <v>0</v>
      </c>
      <c r="BJ46" s="48">
        <f>Datos!BT751</f>
        <v>0</v>
      </c>
      <c r="BL46" s="48">
        <f>Datos!BV751</f>
        <v>1766666.6666666667</v>
      </c>
      <c r="BM46" s="48">
        <f>Datos!BW751</f>
        <v>1766666.6666666667</v>
      </c>
      <c r="BN46" s="48">
        <f>Datos!BX751</f>
        <v>1766666.6666666667</v>
      </c>
      <c r="BO46" s="48">
        <f>Datos!BY751</f>
        <v>1766666.6666666667</v>
      </c>
      <c r="BP46" s="48">
        <f>Datos!BZ751</f>
        <v>1766666.6666666667</v>
      </c>
      <c r="BQ46" s="48">
        <f>Datos!CA751</f>
        <v>1766666.6666666667</v>
      </c>
      <c r="BR46" s="48">
        <f>Datos!CB751</f>
        <v>1766666.6666666667</v>
      </c>
      <c r="BS46" s="48">
        <f>Datos!CC751</f>
        <v>1766666.6666666667</v>
      </c>
      <c r="BT46" s="48">
        <f>Datos!CD751</f>
        <v>1766666.6666666667</v>
      </c>
      <c r="BU46" s="48">
        <f>Datos!CE751</f>
        <v>1766666.6666666667</v>
      </c>
      <c r="BV46" s="48">
        <f>Datos!CF751</f>
        <v>1766666.6666666667</v>
      </c>
      <c r="BW46" s="48">
        <f>Datos!CG751</f>
        <v>1766666.6666666667</v>
      </c>
    </row>
    <row r="47" spans="2:75" s="52" customFormat="1" ht="12.75" hidden="1" customHeight="1" outlineLevel="1" x14ac:dyDescent="0.2">
      <c r="B47" s="214" t="s">
        <v>1837</v>
      </c>
      <c r="C47" s="48">
        <f>Datos!M778</f>
        <v>5216400</v>
      </c>
      <c r="D47" s="48">
        <f>Datos!N778</f>
        <v>7420490</v>
      </c>
      <c r="E47" s="48">
        <f>Datos!O778</f>
        <v>6781362</v>
      </c>
      <c r="F47" s="48">
        <f>Datos!P778</f>
        <v>7107318</v>
      </c>
      <c r="G47" s="48">
        <f>Datos!Q778</f>
        <v>4268885</v>
      </c>
      <c r="H47" s="48">
        <f>Datos!R778</f>
        <v>17283769</v>
      </c>
      <c r="I47" s="48">
        <f>Datos!S778</f>
        <v>6640059</v>
      </c>
      <c r="J47" s="48">
        <f>Datos!T778</f>
        <v>7454868</v>
      </c>
      <c r="K47" s="48">
        <f>Datos!U778</f>
        <v>7882719</v>
      </c>
      <c r="L47" s="48">
        <f>Datos!V778</f>
        <v>5309031</v>
      </c>
      <c r="M47" s="48">
        <f>Datos!W778</f>
        <v>6919827</v>
      </c>
      <c r="N47" s="48">
        <f>Datos!X778</f>
        <v>22965549</v>
      </c>
      <c r="O47" s="48">
        <f>Datos!Y778</f>
        <v>3126871</v>
      </c>
      <c r="P47" s="48">
        <f>Datos!Z778</f>
        <v>3629462</v>
      </c>
      <c r="Q47" s="48">
        <f>Datos!AA778</f>
        <v>4105236</v>
      </c>
      <c r="R47" s="48">
        <f>Datos!AB778</f>
        <v>4211643</v>
      </c>
      <c r="S47" s="48">
        <f>Datos!AC778</f>
        <v>4378654</v>
      </c>
      <c r="T47" s="48">
        <f>Datos!AD778</f>
        <v>4605044</v>
      </c>
      <c r="U47" s="48">
        <f>Datos!AE778</f>
        <v>3283409</v>
      </c>
      <c r="V47" s="48">
        <f>Datos!AF778</f>
        <v>1899616</v>
      </c>
      <c r="W47" s="48">
        <f>Datos!AG778</f>
        <v>1131593</v>
      </c>
      <c r="X47" s="48">
        <f>Datos!AH778</f>
        <v>4294228</v>
      </c>
      <c r="Y47" s="48">
        <f>Datos!AI778</f>
        <v>2318709</v>
      </c>
      <c r="Z47" s="48">
        <f>Datos!AJ778</f>
        <v>2570605</v>
      </c>
      <c r="AA47" s="48">
        <f>Datos!AK778</f>
        <v>2140599</v>
      </c>
      <c r="AB47" s="48">
        <f>Datos!AL778</f>
        <v>2124707</v>
      </c>
      <c r="AC47" s="48">
        <f>Datos!AM778</f>
        <v>1917206</v>
      </c>
      <c r="AD47" s="48">
        <f>Datos!AN778</f>
        <v>1101842</v>
      </c>
      <c r="AE47" s="48">
        <f>Datos!AO778</f>
        <v>2138024</v>
      </c>
      <c r="AF47" s="48">
        <f>Datos!AP778</f>
        <v>2109301</v>
      </c>
      <c r="AG47" s="48">
        <f>Datos!AQ778</f>
        <v>1347883</v>
      </c>
      <c r="AH47" s="48">
        <f>Datos!AR778</f>
        <v>1837852</v>
      </c>
      <c r="AI47" s="48">
        <f>Datos!AS778</f>
        <v>1807012</v>
      </c>
      <c r="AJ47" s="48">
        <f>Datos!AT778</f>
        <v>1619278</v>
      </c>
      <c r="AK47" s="48">
        <f>Datos!AU778</f>
        <v>1999182</v>
      </c>
      <c r="AL47" s="48">
        <f>Datos!AV778</f>
        <v>377241</v>
      </c>
      <c r="AM47" s="48">
        <f>Datos!AW778</f>
        <v>803836</v>
      </c>
      <c r="AN47" s="48">
        <f>Datos!AX778</f>
        <v>1696272</v>
      </c>
      <c r="AO47" s="48">
        <f>Datos!AY778</f>
        <v>2428659</v>
      </c>
      <c r="AP47" s="48">
        <f>Datos!AZ778</f>
        <v>2065842</v>
      </c>
      <c r="AQ47" s="48">
        <f>Datos!BA778</f>
        <v>1805766</v>
      </c>
      <c r="AR47" s="48">
        <f>Datos!BB778</f>
        <v>2328791</v>
      </c>
      <c r="AS47" s="48">
        <f>Datos!BC778</f>
        <v>2338210</v>
      </c>
      <c r="AT47" s="48">
        <f>Datos!BD778</f>
        <v>2104660</v>
      </c>
      <c r="AU47" s="48">
        <f>Datos!BE778</f>
        <v>2076480</v>
      </c>
      <c r="AV47" s="48">
        <f>Datos!BF778</f>
        <v>3291797</v>
      </c>
      <c r="AW47" s="48">
        <f>Datos!BG778</f>
        <v>2320651</v>
      </c>
      <c r="AX47" s="48">
        <f>Datos!BH778</f>
        <v>3115837</v>
      </c>
      <c r="AY47" s="48">
        <f>Datos!BI778</f>
        <v>85600</v>
      </c>
      <c r="AZ47" s="48">
        <f>Datos!BJ778</f>
        <v>2512001</v>
      </c>
      <c r="BA47" s="48">
        <f>Datos!BK778</f>
        <v>2369883</v>
      </c>
      <c r="BB47" s="48">
        <f>Datos!BL778</f>
        <v>2265141</v>
      </c>
      <c r="BC47" s="48">
        <f>Datos!BM778</f>
        <v>2194152</v>
      </c>
      <c r="BD47" s="48">
        <f>Datos!BN778</f>
        <v>2398191</v>
      </c>
      <c r="BE47" s="48">
        <f>Datos!BO778</f>
        <v>2336299</v>
      </c>
      <c r="BF47" s="48">
        <f>Datos!BP778</f>
        <v>3781723</v>
      </c>
      <c r="BG47" s="48">
        <f>Datos!BQ778</f>
        <v>0</v>
      </c>
      <c r="BH47" s="48">
        <f>Datos!BR778</f>
        <v>0</v>
      </c>
      <c r="BI47" s="48">
        <f>Datos!BS778</f>
        <v>0</v>
      </c>
      <c r="BJ47" s="48">
        <f>Datos!BT778</f>
        <v>0</v>
      </c>
      <c r="BL47" s="48">
        <f>Datos!BV778</f>
        <v>2250000</v>
      </c>
      <c r="BM47" s="48">
        <f>Datos!BW778</f>
        <v>2250000</v>
      </c>
      <c r="BN47" s="48">
        <f>Datos!BX778</f>
        <v>2250000</v>
      </c>
      <c r="BO47" s="48">
        <f>Datos!BY778</f>
        <v>2250000</v>
      </c>
      <c r="BP47" s="48">
        <f>Datos!BZ778</f>
        <v>2250000</v>
      </c>
      <c r="BQ47" s="48">
        <f>Datos!CA778</f>
        <v>2250000</v>
      </c>
      <c r="BR47" s="48">
        <f>Datos!CB778</f>
        <v>2250000</v>
      </c>
      <c r="BS47" s="48">
        <f>Datos!CC778</f>
        <v>2250000</v>
      </c>
      <c r="BT47" s="48">
        <f>Datos!CD778</f>
        <v>2250000</v>
      </c>
      <c r="BU47" s="48">
        <f>Datos!CE778</f>
        <v>2250000</v>
      </c>
      <c r="BV47" s="48">
        <f>Datos!CF778</f>
        <v>2250000</v>
      </c>
      <c r="BW47" s="48">
        <f>Datos!CG778</f>
        <v>2250000</v>
      </c>
    </row>
    <row r="48" spans="2:75" s="52" customFormat="1" ht="12.75" hidden="1" customHeight="1" outlineLevel="1" x14ac:dyDescent="0.2">
      <c r="B48" s="214" t="s">
        <v>1838</v>
      </c>
      <c r="C48" s="48">
        <f>Datos!M786</f>
        <v>1310133</v>
      </c>
      <c r="D48" s="48">
        <f>Datos!N786</f>
        <v>1838800</v>
      </c>
      <c r="E48" s="48">
        <f>Datos!O786</f>
        <v>1819300</v>
      </c>
      <c r="F48" s="48">
        <f>Datos!P786</f>
        <v>1870800</v>
      </c>
      <c r="G48" s="48">
        <f>Datos!Q786</f>
        <v>1961200</v>
      </c>
      <c r="H48" s="48">
        <f>Datos!R786</f>
        <v>1858550</v>
      </c>
      <c r="I48" s="48">
        <f>Datos!S786</f>
        <v>1797000</v>
      </c>
      <c r="J48" s="48">
        <f>Datos!T786</f>
        <v>1870200</v>
      </c>
      <c r="K48" s="48">
        <f>Datos!U786</f>
        <v>1951900</v>
      </c>
      <c r="L48" s="48">
        <f>Datos!V786</f>
        <v>1777700</v>
      </c>
      <c r="M48" s="48">
        <f>Datos!W786</f>
        <v>1522766</v>
      </c>
      <c r="N48" s="48">
        <f>Datos!X786</f>
        <v>2031200</v>
      </c>
      <c r="O48" s="48">
        <f>Datos!Y786</f>
        <v>1426000</v>
      </c>
      <c r="P48" s="48">
        <f>Datos!Z786</f>
        <v>1952800</v>
      </c>
      <c r="Q48" s="48">
        <f>Datos!AA786</f>
        <v>1852500</v>
      </c>
      <c r="R48" s="48">
        <f>Datos!AB786</f>
        <v>2012167</v>
      </c>
      <c r="S48" s="48">
        <f>Datos!AC786</f>
        <v>1895800</v>
      </c>
      <c r="T48" s="48">
        <f>Datos!AD786</f>
        <v>1976867</v>
      </c>
      <c r="U48" s="48">
        <f>Datos!AE786</f>
        <v>1780967</v>
      </c>
      <c r="V48" s="48">
        <f>Datos!AF786</f>
        <v>1975550</v>
      </c>
      <c r="W48" s="48">
        <f>Datos!AG786</f>
        <v>1970600</v>
      </c>
      <c r="X48" s="48">
        <f>Datos!AH786</f>
        <v>1925100</v>
      </c>
      <c r="Y48" s="48">
        <f>Datos!AI786</f>
        <v>1984100</v>
      </c>
      <c r="Z48" s="48">
        <f>Datos!AJ786</f>
        <v>1778967</v>
      </c>
      <c r="AA48" s="48">
        <f>Datos!AK786</f>
        <v>1541267</v>
      </c>
      <c r="AB48" s="48">
        <f>Datos!AL786</f>
        <v>1934100</v>
      </c>
      <c r="AC48" s="48">
        <f>Datos!AM786</f>
        <v>1802500</v>
      </c>
      <c r="AD48" s="48">
        <f>Datos!AN786</f>
        <v>2043000</v>
      </c>
      <c r="AE48" s="48">
        <f>Datos!AO786</f>
        <v>2065100</v>
      </c>
      <c r="AF48" s="48">
        <f>Datos!AP786</f>
        <v>2111233</v>
      </c>
      <c r="AG48" s="48">
        <f>Datos!AQ786</f>
        <v>2116200</v>
      </c>
      <c r="AH48" s="48">
        <f>Datos!AR786</f>
        <v>2172500</v>
      </c>
      <c r="AI48" s="48">
        <f>Datos!AS786</f>
        <v>2109000</v>
      </c>
      <c r="AJ48" s="48">
        <f>Datos!AT786</f>
        <v>2142000</v>
      </c>
      <c r="AK48" s="48">
        <f>Datos!AU786</f>
        <v>2191500</v>
      </c>
      <c r="AL48" s="48">
        <f>Datos!AV786</f>
        <v>1659200</v>
      </c>
      <c r="AM48" s="48">
        <f>Datos!AW786</f>
        <v>1671000</v>
      </c>
      <c r="AN48" s="48">
        <f>Datos!AX786</f>
        <v>2107800</v>
      </c>
      <c r="AO48" s="48">
        <f>Datos!AY786</f>
        <v>2049800</v>
      </c>
      <c r="AP48" s="48">
        <f>Datos!AZ786</f>
        <v>2106200</v>
      </c>
      <c r="AQ48" s="48">
        <f>Datos!BA786</f>
        <v>2100800</v>
      </c>
      <c r="AR48" s="48">
        <f>Datos!BB786</f>
        <v>2116100</v>
      </c>
      <c r="AS48" s="48">
        <f>Datos!BC786</f>
        <v>2299700</v>
      </c>
      <c r="AT48" s="48">
        <f>Datos!BD786</f>
        <v>2087500</v>
      </c>
      <c r="AU48" s="48">
        <f>Datos!BE786</f>
        <v>2213600</v>
      </c>
      <c r="AV48" s="48">
        <f>Datos!BF786</f>
        <v>2165800</v>
      </c>
      <c r="AW48" s="48">
        <f>Datos!BG786</f>
        <v>2457300</v>
      </c>
      <c r="AX48" s="48">
        <f>Datos!BH786</f>
        <v>2042173</v>
      </c>
      <c r="AY48" s="48">
        <f>Datos!BI786</f>
        <v>1674500</v>
      </c>
      <c r="AZ48" s="48">
        <f>Datos!BJ786</f>
        <v>2014700</v>
      </c>
      <c r="BA48" s="48">
        <f>Datos!BK786</f>
        <v>1558900</v>
      </c>
      <c r="BB48" s="48">
        <f>Datos!BL786</f>
        <v>3054029</v>
      </c>
      <c r="BC48" s="48">
        <f>Datos!BM786</f>
        <v>945300</v>
      </c>
      <c r="BD48" s="48">
        <f>Datos!BN786</f>
        <v>2001328</v>
      </c>
      <c r="BE48" s="48">
        <f>Datos!BO786</f>
        <v>1433167</v>
      </c>
      <c r="BF48" s="48">
        <f>Datos!BP786</f>
        <v>1570800</v>
      </c>
      <c r="BG48" s="48">
        <f>Datos!BQ786</f>
        <v>0</v>
      </c>
      <c r="BH48" s="48">
        <f>Datos!BR786</f>
        <v>0</v>
      </c>
      <c r="BI48" s="48">
        <f>Datos!BS786</f>
        <v>0</v>
      </c>
      <c r="BJ48" s="48">
        <f>Datos!BT786</f>
        <v>0</v>
      </c>
      <c r="BL48" s="48">
        <f>Datos!BV786</f>
        <v>2166666.6666666665</v>
      </c>
      <c r="BM48" s="48">
        <f>Datos!BW786</f>
        <v>2166666.6666666665</v>
      </c>
      <c r="BN48" s="48">
        <f>Datos!BX786</f>
        <v>2166666.6666666665</v>
      </c>
      <c r="BO48" s="48">
        <f>Datos!BY786</f>
        <v>2166666.6666666665</v>
      </c>
      <c r="BP48" s="48">
        <f>Datos!BZ786</f>
        <v>2166666.6666666665</v>
      </c>
      <c r="BQ48" s="48">
        <f>Datos!CA786</f>
        <v>2166666.6666666665</v>
      </c>
      <c r="BR48" s="48">
        <f>Datos!CB786</f>
        <v>2166666.6666666665</v>
      </c>
      <c r="BS48" s="48">
        <f>Datos!CC786</f>
        <v>2166666.6666666665</v>
      </c>
      <c r="BT48" s="48">
        <f>Datos!CD786</f>
        <v>2166666.6666666665</v>
      </c>
      <c r="BU48" s="48">
        <f>Datos!CE786</f>
        <v>2166666.6666666665</v>
      </c>
      <c r="BV48" s="48">
        <f>Datos!CF786</f>
        <v>2166666.6666666665</v>
      </c>
      <c r="BW48" s="48">
        <f>Datos!CG786</f>
        <v>2166666.6666666665</v>
      </c>
    </row>
    <row r="49" spans="1:75" s="52" customFormat="1" ht="12.75" hidden="1" customHeight="1" outlineLevel="1" x14ac:dyDescent="0.2">
      <c r="B49" s="214" t="s">
        <v>1839</v>
      </c>
      <c r="C49" s="48">
        <f>Datos!M787</f>
        <v>0</v>
      </c>
      <c r="D49" s="48">
        <f>Datos!N787</f>
        <v>0</v>
      </c>
      <c r="E49" s="48">
        <f>Datos!O787</f>
        <v>0</v>
      </c>
      <c r="F49" s="48">
        <f>Datos!P787</f>
        <v>0</v>
      </c>
      <c r="G49" s="48">
        <f>Datos!Q787</f>
        <v>0</v>
      </c>
      <c r="H49" s="48">
        <f>Datos!R787</f>
        <v>0</v>
      </c>
      <c r="I49" s="48">
        <f>Datos!S787</f>
        <v>0</v>
      </c>
      <c r="J49" s="48">
        <f>Datos!T787</f>
        <v>0</v>
      </c>
      <c r="K49" s="48">
        <f>Datos!U787</f>
        <v>0</v>
      </c>
      <c r="L49" s="48">
        <f>Datos!V787</f>
        <v>0</v>
      </c>
      <c r="M49" s="48">
        <f>Datos!W787</f>
        <v>0</v>
      </c>
      <c r="N49" s="48">
        <f>Datos!X787</f>
        <v>0</v>
      </c>
      <c r="O49" s="48">
        <f>Datos!Y787</f>
        <v>0</v>
      </c>
      <c r="P49" s="48">
        <f>Datos!Z787</f>
        <v>0</v>
      </c>
      <c r="Q49" s="48">
        <f>Datos!AA787</f>
        <v>0</v>
      </c>
      <c r="R49" s="48">
        <f>Datos!AB787</f>
        <v>0</v>
      </c>
      <c r="S49" s="48">
        <f>Datos!AC787</f>
        <v>0</v>
      </c>
      <c r="T49" s="48">
        <f>Datos!AD787</f>
        <v>0</v>
      </c>
      <c r="U49" s="48">
        <f>Datos!AE787</f>
        <v>1718263</v>
      </c>
      <c r="V49" s="48">
        <f>Datos!AF787</f>
        <v>1709516</v>
      </c>
      <c r="W49" s="48">
        <f>Datos!AG787</f>
        <v>3662027</v>
      </c>
      <c r="X49" s="48">
        <f>Datos!AH787</f>
        <v>2210453</v>
      </c>
      <c r="Y49" s="48">
        <f>Datos!AI787</f>
        <v>1974804</v>
      </c>
      <c r="Z49" s="48">
        <f>Datos!AJ787</f>
        <v>6070016</v>
      </c>
      <c r="AA49" s="48">
        <f>Datos!AK787</f>
        <v>517474</v>
      </c>
      <c r="AB49" s="48">
        <f>Datos!AL787</f>
        <v>1276500</v>
      </c>
      <c r="AC49" s="48">
        <f>Datos!AM787</f>
        <v>1719912</v>
      </c>
      <c r="AD49" s="48">
        <f>Datos!AN787</f>
        <v>2044749</v>
      </c>
      <c r="AE49" s="48">
        <f>Datos!AO787</f>
        <v>2731600</v>
      </c>
      <c r="AF49" s="48">
        <f>Datos!AP787</f>
        <v>1874175</v>
      </c>
      <c r="AG49" s="48">
        <f>Datos!AQ787</f>
        <v>643000</v>
      </c>
      <c r="AH49" s="48">
        <f>Datos!AR787</f>
        <v>818536</v>
      </c>
      <c r="AI49" s="48">
        <f>Datos!AS787</f>
        <v>3167021</v>
      </c>
      <c r="AJ49" s="48">
        <f>Datos!AT787</f>
        <v>472026</v>
      </c>
      <c r="AK49" s="48">
        <f>Datos!AU787</f>
        <v>2179881</v>
      </c>
      <c r="AL49" s="48">
        <f>Datos!AV787</f>
        <v>26615565</v>
      </c>
      <c r="AM49" s="48">
        <f>Datos!AW787</f>
        <v>350998</v>
      </c>
      <c r="AN49" s="48">
        <f>Datos!AX787</f>
        <v>2586249</v>
      </c>
      <c r="AO49" s="48">
        <f>Datos!AY787</f>
        <v>2657299</v>
      </c>
      <c r="AP49" s="48">
        <f>Datos!AZ787</f>
        <v>790709</v>
      </c>
      <c r="AQ49" s="48">
        <f>Datos!BA787</f>
        <v>2418253</v>
      </c>
      <c r="AR49" s="48">
        <f>Datos!BB787</f>
        <v>800805</v>
      </c>
      <c r="AS49" s="48">
        <f>Datos!BC787</f>
        <v>548053</v>
      </c>
      <c r="AT49" s="48">
        <f>Datos!BD787</f>
        <v>1962433</v>
      </c>
      <c r="AU49" s="48">
        <f>Datos!BE787</f>
        <v>4207699</v>
      </c>
      <c r="AV49" s="48">
        <f>Datos!BF787</f>
        <v>1316090</v>
      </c>
      <c r="AW49" s="48">
        <f>Datos!BG787</f>
        <v>1986868</v>
      </c>
      <c r="AX49" s="48">
        <f>Datos!BH787</f>
        <v>7224831</v>
      </c>
      <c r="AY49" s="48">
        <f>Datos!BI787</f>
        <v>317762</v>
      </c>
      <c r="AZ49" s="48">
        <f>Datos!BJ787</f>
        <v>2887921</v>
      </c>
      <c r="BA49" s="48">
        <f>Datos!BK787</f>
        <v>1025130</v>
      </c>
      <c r="BB49" s="48">
        <f>Datos!BL787</f>
        <v>901262</v>
      </c>
      <c r="BC49" s="48">
        <f>Datos!BM787</f>
        <v>759670</v>
      </c>
      <c r="BD49" s="48">
        <f>Datos!BN787</f>
        <v>233086</v>
      </c>
      <c r="BE49" s="48">
        <f>Datos!BO787</f>
        <v>295334</v>
      </c>
      <c r="BF49" s="48">
        <f>Datos!BP787</f>
        <v>3431918</v>
      </c>
      <c r="BG49" s="48">
        <f>Datos!BQ787</f>
        <v>0</v>
      </c>
      <c r="BH49" s="48">
        <f>Datos!BR787</f>
        <v>0</v>
      </c>
      <c r="BI49" s="48">
        <f>Datos!BS787</f>
        <v>0</v>
      </c>
      <c r="BJ49" s="48">
        <f>Datos!BT787</f>
        <v>0</v>
      </c>
      <c r="BL49" s="48">
        <f>Datos!BV787</f>
        <v>2250000</v>
      </c>
      <c r="BM49" s="48">
        <f>Datos!BW787</f>
        <v>2250000</v>
      </c>
      <c r="BN49" s="48">
        <f>Datos!BX787</f>
        <v>2250000</v>
      </c>
      <c r="BO49" s="48">
        <f>Datos!BY787</f>
        <v>2250000</v>
      </c>
      <c r="BP49" s="48">
        <f>Datos!BZ787</f>
        <v>2250000</v>
      </c>
      <c r="BQ49" s="48">
        <f>Datos!CA787</f>
        <v>2250000</v>
      </c>
      <c r="BR49" s="48">
        <f>Datos!CB787</f>
        <v>2250000</v>
      </c>
      <c r="BS49" s="48">
        <f>Datos!CC787</f>
        <v>2250000</v>
      </c>
      <c r="BT49" s="48">
        <f>Datos!CD787</f>
        <v>2250000</v>
      </c>
      <c r="BU49" s="48">
        <f>Datos!CE787</f>
        <v>2250000</v>
      </c>
      <c r="BV49" s="48">
        <f>Datos!CF787</f>
        <v>2250000</v>
      </c>
      <c r="BW49" s="48">
        <f>Datos!CG787</f>
        <v>2250000</v>
      </c>
    </row>
    <row r="50" spans="1:75" s="52" customFormat="1" ht="12.75" hidden="1" customHeight="1" outlineLevel="1" x14ac:dyDescent="0.2">
      <c r="B50" s="214" t="s">
        <v>1763</v>
      </c>
      <c r="C50" s="48">
        <f>Datos!M754</f>
        <v>0</v>
      </c>
      <c r="D50" s="48">
        <f>Datos!N754</f>
        <v>0</v>
      </c>
      <c r="E50" s="48">
        <f>Datos!O754</f>
        <v>0</v>
      </c>
      <c r="F50" s="48">
        <f>Datos!P754</f>
        <v>0</v>
      </c>
      <c r="G50" s="48">
        <f>Datos!Q754</f>
        <v>0</v>
      </c>
      <c r="H50" s="48">
        <f>Datos!R754</f>
        <v>0</v>
      </c>
      <c r="I50" s="48">
        <f>Datos!S754</f>
        <v>0</v>
      </c>
      <c r="J50" s="48">
        <f>Datos!T754</f>
        <v>0</v>
      </c>
      <c r="K50" s="48">
        <f>Datos!U754</f>
        <v>0</v>
      </c>
      <c r="L50" s="48">
        <f>Datos!V754</f>
        <v>0</v>
      </c>
      <c r="M50" s="48">
        <f>Datos!W754</f>
        <v>0</v>
      </c>
      <c r="N50" s="48">
        <f>Datos!X754</f>
        <v>0</v>
      </c>
      <c r="O50" s="48">
        <f>Datos!Y754</f>
        <v>0</v>
      </c>
      <c r="P50" s="48">
        <f>Datos!Z754</f>
        <v>0</v>
      </c>
      <c r="Q50" s="48">
        <f>Datos!AA754</f>
        <v>0</v>
      </c>
      <c r="R50" s="48">
        <f>Datos!AB754</f>
        <v>0</v>
      </c>
      <c r="S50" s="48">
        <f>Datos!AC754</f>
        <v>1595240</v>
      </c>
      <c r="T50" s="48">
        <f>Datos!AD754</f>
        <v>3178646</v>
      </c>
      <c r="U50" s="48">
        <f>Datos!AE754</f>
        <v>0</v>
      </c>
      <c r="V50" s="48">
        <f>Datos!AF754</f>
        <v>0</v>
      </c>
      <c r="W50" s="48">
        <f>Datos!AG754</f>
        <v>0</v>
      </c>
      <c r="X50" s="48">
        <f>Datos!AH754</f>
        <v>0</v>
      </c>
      <c r="Y50" s="48">
        <f>Datos!AI754</f>
        <v>630900</v>
      </c>
      <c r="Z50" s="48">
        <f>Datos!AJ754</f>
        <v>0</v>
      </c>
      <c r="AA50" s="48">
        <f>Datos!AK754</f>
        <v>0</v>
      </c>
      <c r="AB50" s="48">
        <f>Datos!AL754</f>
        <v>0</v>
      </c>
      <c r="AC50" s="48">
        <f>Datos!AM754</f>
        <v>0</v>
      </c>
      <c r="AD50" s="48">
        <f>Datos!AN754</f>
        <v>0</v>
      </c>
      <c r="AE50" s="48">
        <f>Datos!AO754</f>
        <v>9821407</v>
      </c>
      <c r="AF50" s="48">
        <f>Datos!AP754</f>
        <v>0</v>
      </c>
      <c r="AG50" s="48">
        <f>Datos!AQ754</f>
        <v>0</v>
      </c>
      <c r="AH50" s="48">
        <f>Datos!AR754</f>
        <v>1100000</v>
      </c>
      <c r="AI50" s="48">
        <f>Datos!AS754</f>
        <v>1496200</v>
      </c>
      <c r="AJ50" s="48">
        <f>Datos!AT754</f>
        <v>18450</v>
      </c>
      <c r="AK50" s="48">
        <f>Datos!AU754</f>
        <v>4058500</v>
      </c>
      <c r="AL50" s="48">
        <f>Datos!AV754</f>
        <v>489090</v>
      </c>
      <c r="AM50" s="48">
        <f>Datos!AW754</f>
        <v>0</v>
      </c>
      <c r="AN50" s="48">
        <f>Datos!AX754</f>
        <v>0</v>
      </c>
      <c r="AO50" s="48">
        <f>Datos!AY754</f>
        <v>110000</v>
      </c>
      <c r="AP50" s="48">
        <f>Datos!AZ754</f>
        <v>0</v>
      </c>
      <c r="AQ50" s="48">
        <f>Datos!BA754</f>
        <v>0</v>
      </c>
      <c r="AR50" s="48">
        <f>Datos!BB754</f>
        <v>0</v>
      </c>
      <c r="AS50" s="48">
        <f>Datos!BC754</f>
        <v>1720900</v>
      </c>
      <c r="AT50" s="48">
        <f>Datos!BD754</f>
        <v>10791924</v>
      </c>
      <c r="AU50" s="48">
        <f>Datos!BE754</f>
        <v>564700</v>
      </c>
      <c r="AV50" s="48">
        <f>Datos!BF754</f>
        <v>643000</v>
      </c>
      <c r="AW50" s="48">
        <f>Datos!BG754</f>
        <v>2031000</v>
      </c>
      <c r="AX50" s="48">
        <f>Datos!BH754</f>
        <v>752000</v>
      </c>
      <c r="AY50" s="48">
        <f>Datos!BI754</f>
        <v>403400</v>
      </c>
      <c r="AZ50" s="48">
        <f>Datos!BJ754</f>
        <v>0</v>
      </c>
      <c r="BA50" s="48">
        <f>Datos!BK754</f>
        <v>859580</v>
      </c>
      <c r="BB50" s="48">
        <f>Datos!BL754</f>
        <v>73800</v>
      </c>
      <c r="BC50" s="48">
        <f>Datos!BM754</f>
        <v>0</v>
      </c>
      <c r="BD50" s="48">
        <f>Datos!BN754</f>
        <v>350000</v>
      </c>
      <c r="BE50" s="48">
        <f>Datos!BO754</f>
        <v>0</v>
      </c>
      <c r="BF50" s="48">
        <f>Datos!BP754</f>
        <v>0</v>
      </c>
      <c r="BG50" s="48">
        <f>Datos!BQ754</f>
        <v>0</v>
      </c>
      <c r="BH50" s="48">
        <f>Datos!BR754</f>
        <v>0</v>
      </c>
      <c r="BI50" s="48">
        <f>Datos!BS754</f>
        <v>0</v>
      </c>
      <c r="BJ50" s="48">
        <f>Datos!BT754</f>
        <v>0</v>
      </c>
      <c r="BL50" s="48">
        <f>Datos!BV754</f>
        <v>1425000</v>
      </c>
      <c r="BM50" s="48">
        <f>Datos!BW754</f>
        <v>1425000</v>
      </c>
      <c r="BN50" s="48">
        <f>Datos!BX754</f>
        <v>1425000</v>
      </c>
      <c r="BO50" s="48">
        <f>Datos!BY754</f>
        <v>1425000</v>
      </c>
      <c r="BP50" s="48">
        <f>Datos!BZ754</f>
        <v>1425000</v>
      </c>
      <c r="BQ50" s="48">
        <f>Datos!CA754</f>
        <v>1425000</v>
      </c>
      <c r="BR50" s="48">
        <f>Datos!CB754</f>
        <v>1425000</v>
      </c>
      <c r="BS50" s="48">
        <f>Datos!CC754</f>
        <v>1425000</v>
      </c>
      <c r="BT50" s="48">
        <f>Datos!CD754</f>
        <v>1425000</v>
      </c>
      <c r="BU50" s="48">
        <f>Datos!CE754</f>
        <v>1425000</v>
      </c>
      <c r="BV50" s="48">
        <f>Datos!CF754</f>
        <v>1425000</v>
      </c>
      <c r="BW50" s="48">
        <f>Datos!CG754</f>
        <v>1425000</v>
      </c>
    </row>
    <row r="51" spans="1:75" s="52" customFormat="1" ht="12.75" hidden="1" customHeight="1" outlineLevel="1" x14ac:dyDescent="0.2">
      <c r="B51" s="214" t="s">
        <v>1787</v>
      </c>
      <c r="C51" s="48">
        <f>(Datos!M700-Datos!M702)+(Datos!M741)+(Datos!M773-Datos!M778-Datos!M779-Datos!M786-Datos!M787)+Datos!M790</f>
        <v>17377572</v>
      </c>
      <c r="D51" s="48">
        <f>(Datos!N700-Datos!N702)+(Datos!N741)+(Datos!N773-Datos!N778-Datos!N779-Datos!N786-Datos!N787)+Datos!N790</f>
        <v>17712520</v>
      </c>
      <c r="E51" s="48">
        <f>(Datos!O700-Datos!O702)+(Datos!O741)+(Datos!O773-Datos!O778-Datos!O779-Datos!O786-Datos!O787)+Datos!O790</f>
        <v>64663857</v>
      </c>
      <c r="F51" s="48">
        <f>(Datos!P700-Datos!P702)+(Datos!P741)+(Datos!P773-Datos!P778-Datos!P779-Datos!P786-Datos!P787)+Datos!P790</f>
        <v>16961665</v>
      </c>
      <c r="G51" s="48">
        <f>(Datos!Q700-Datos!Q702)+(Datos!Q741)+(Datos!Q773-Datos!Q778-Datos!Q779-Datos!Q786-Datos!Q787)+Datos!Q790</f>
        <v>35399586</v>
      </c>
      <c r="H51" s="48">
        <f>(Datos!R700-Datos!R702)+(Datos!R741)+(Datos!R773-Datos!R778-Datos!R779-Datos!R786-Datos!R787)+Datos!R790</f>
        <v>19850158</v>
      </c>
      <c r="I51" s="48">
        <f>(Datos!S700-Datos!S702)+(Datos!S741)+(Datos!S773-Datos!S778-Datos!S779-Datos!S786-Datos!S787)+Datos!S790</f>
        <v>19028572</v>
      </c>
      <c r="J51" s="48">
        <f>(Datos!T700-Datos!T702)+(Datos!T741)+(Datos!T773-Datos!T778-Datos!T779-Datos!T786-Datos!T787)+Datos!T790</f>
        <v>48418067</v>
      </c>
      <c r="K51" s="48">
        <f>(Datos!U700-Datos!U702)+(Datos!U741)+(Datos!U773-Datos!U778-Datos!U779-Datos!U786-Datos!U787)+Datos!U790</f>
        <v>22007373</v>
      </c>
      <c r="L51" s="48">
        <f>(Datos!V700-Datos!V702)+(Datos!V741)+(Datos!V773-Datos!V778-Datos!V779-Datos!V786-Datos!V787)+Datos!V790</f>
        <v>21471947</v>
      </c>
      <c r="M51" s="48">
        <f>(Datos!W700-Datos!W702)+(Datos!W741)+(Datos!W773-Datos!W778-Datos!W779-Datos!W786-Datos!W787)+Datos!W790</f>
        <v>5510196</v>
      </c>
      <c r="N51" s="48">
        <f>(Datos!X700-Datos!X702)+(Datos!X741)+(Datos!X773-Datos!X778-Datos!X779-Datos!X786-Datos!X787)+Datos!X790</f>
        <v>69062978</v>
      </c>
      <c r="O51" s="48">
        <f>(Datos!Y700-Datos!Y702)+(Datos!Y741)+(Datos!Y773-Datos!Y778-Datos!Y779-Datos!Y786-Datos!Y787)+Datos!Y790</f>
        <v>27733113</v>
      </c>
      <c r="P51" s="48">
        <f>(Datos!Z700-Datos!Z702)+(Datos!Z741)+(Datos!Z773-Datos!Z778-Datos!Z779-Datos!Z786-Datos!Z787)+Datos!Z790</f>
        <v>512508</v>
      </c>
      <c r="Q51" s="48">
        <f>(Datos!AA700-Datos!AA702)+(Datos!AA741)+(Datos!AA773-Datos!AA778-Datos!AA779-Datos!AA786-Datos!AA787)+Datos!AA790</f>
        <v>2424250</v>
      </c>
      <c r="R51" s="48">
        <f>(Datos!AB700-Datos!AB702)+(Datos!AB741)+(Datos!AB773-Datos!AB778-Datos!AB779-Datos!AB786-Datos!AB787)+Datos!AB790</f>
        <v>927269</v>
      </c>
      <c r="S51" s="48">
        <f>(Datos!AC700-Datos!AC702)+(Datos!AC741)+(Datos!AC773-Datos!AC778-Datos!AC779-Datos!AC786-Datos!AC787)+Datos!AC790</f>
        <v>824647</v>
      </c>
      <c r="T51" s="48">
        <f>(Datos!AD700-Datos!AD702)+(Datos!AD741)+(Datos!AD773-Datos!AD778-Datos!AD779-Datos!AD786-Datos!AD787)+Datos!AD790</f>
        <v>1459849</v>
      </c>
      <c r="U51" s="48">
        <f>(Datos!AE700-Datos!AE702)+(Datos!AE741)+(Datos!AE773-Datos!AE778-Datos!AE779-Datos!AE786-Datos!AE787)+Datos!AE790</f>
        <v>491137</v>
      </c>
      <c r="V51" s="48">
        <f>(Datos!AF700-Datos!AF702)+(Datos!AF741)+(Datos!AF773-Datos!AF778-Datos!AF779-Datos!AF786-Datos!AF787)+Datos!AF790</f>
        <v>465210</v>
      </c>
      <c r="W51" s="48">
        <f>(Datos!AG700-Datos!AG702)+(Datos!AG741)+(Datos!AG773-Datos!AG778-Datos!AG779-Datos!AG786-Datos!AG787)+Datos!AG790</f>
        <v>207310</v>
      </c>
      <c r="X51" s="48">
        <f>(Datos!AH700-Datos!AH702)+(Datos!AH741)+(Datos!AH773-Datos!AH778-Datos!AH779-Datos!AH786-Datos!AH787)+Datos!AH790</f>
        <v>875433</v>
      </c>
      <c r="Y51" s="48">
        <f>(Datos!AI700-Datos!AI702)+(Datos!AI741)+(Datos!AI773-Datos!AI778-Datos!AI779-Datos!AI786-Datos!AI787)+Datos!AI790</f>
        <v>24976480</v>
      </c>
      <c r="Z51" s="48">
        <f>(Datos!AJ700-Datos!AJ702)+(Datos!AJ741)+(Datos!AJ773-Datos!AJ778-Datos!AJ779-Datos!AJ786-Datos!AJ787)+Datos!AJ790</f>
        <v>263719449</v>
      </c>
      <c r="AA51" s="48">
        <f>(Datos!AK700-Datos!AK702)+(Datos!AK741)+(Datos!AK773-Datos!AK778-Datos!AK779-Datos!AK786-Datos!AK787)+Datos!AK790</f>
        <v>101340</v>
      </c>
      <c r="AB51" s="48">
        <f>(Datos!AL700-Datos!AL702)+(Datos!AL741)+(Datos!AL773-Datos!AL778-Datos!AL779-Datos!AL786-Datos!AL787)+Datos!AL790</f>
        <v>651197</v>
      </c>
      <c r="AC51" s="48">
        <f>(Datos!AM700-Datos!AM702)+(Datos!AM741)+(Datos!AM773-Datos!AM778-Datos!AM779-Datos!AM786-Datos!AM787)+Datos!AM790</f>
        <v>2883256</v>
      </c>
      <c r="AD51" s="48">
        <f>(Datos!AN700-Datos!AN702)+(Datos!AN741)+(Datos!AN773-Datos!AN778-Datos!AN779-Datos!AN786-Datos!AN787)+Datos!AN790</f>
        <v>714325</v>
      </c>
      <c r="AE51" s="48">
        <f>(Datos!AO700-Datos!AO702)+(Datos!AO741)+(Datos!AO773-Datos!AO778-Datos!AO779-Datos!AO786-Datos!AO787)+Datos!AO790</f>
        <v>718240</v>
      </c>
      <c r="AF51" s="48">
        <f>(Datos!AP700-Datos!AP702)+(Datos!AP741)+(Datos!AP773-Datos!AP778-Datos!AP779-Datos!AP786-Datos!AP787)+Datos!AP790</f>
        <v>1018437</v>
      </c>
      <c r="AG51" s="48">
        <f>(Datos!AQ700-Datos!AQ702)+(Datos!AQ741)+(Datos!AQ773-Datos!AQ778-Datos!AQ779-Datos!AQ786-Datos!AQ787)+Datos!AQ790</f>
        <v>618280</v>
      </c>
      <c r="AH51" s="48">
        <f>(Datos!AR700-Datos!AR702)+(Datos!AR741)+(Datos!AR773-Datos!AR778-Datos!AR779-Datos!AR786-Datos!AR787)+Datos!AR790</f>
        <v>1117515</v>
      </c>
      <c r="AI51" s="48">
        <f>(Datos!AS700-Datos!AS702)+(Datos!AS741)+(Datos!AS773-Datos!AS778-Datos!AS779-Datos!AS786-Datos!AS787)+Datos!AS790</f>
        <v>334400</v>
      </c>
      <c r="AJ51" s="48">
        <f>(Datos!AT700-Datos!AT702)+(Datos!AT741)+(Datos!AT773-Datos!AT778-Datos!AT779-Datos!AT786-Datos!AT787)+Datos!AT790</f>
        <v>9269034</v>
      </c>
      <c r="AK51" s="48">
        <f>(Datos!AU700-Datos!AU702)+(Datos!AU741)+(Datos!AU773-Datos!AU778-Datos!AU779-Datos!AU786-Datos!AU787)+Datos!AU790</f>
        <v>2154269</v>
      </c>
      <c r="AL51" s="48">
        <f>(Datos!AV700-Datos!AV702)+(Datos!AV741)+(Datos!AV773-Datos!AV778-Datos!AV779-Datos!AV786-Datos!AV787)+Datos!AV790</f>
        <v>54035091</v>
      </c>
      <c r="AM51" s="48">
        <f>(Datos!AW700-Datos!AW702)+(Datos!AW741)+(Datos!AW773-Datos!AW778-Datos!AW779-Datos!AW786-Datos!AW787)+Datos!AW790</f>
        <v>2084920</v>
      </c>
      <c r="AN51" s="48">
        <f>(Datos!AX700-Datos!AX702)+(Datos!AX741)+(Datos!AX773-Datos!AX778-Datos!AX779-Datos!AX786-Datos!AX787)+Datos!AX790</f>
        <v>1082065</v>
      </c>
      <c r="AO51" s="48">
        <f>(Datos!AY700-Datos!AY702)+(Datos!AY741)+(Datos!AY773-Datos!AY778-Datos!AY779-Datos!AY786-Datos!AY787)+Datos!AY790</f>
        <v>4126003</v>
      </c>
      <c r="AP51" s="48">
        <f>(Datos!AZ700-Datos!AZ702)+(Datos!AZ741)+(Datos!AZ773-Datos!AZ778-Datos!AZ779-Datos!AZ786-Datos!AZ787)+Datos!AZ790</f>
        <v>1683114</v>
      </c>
      <c r="AQ51" s="48">
        <f>(Datos!BA700-Datos!BA702)+(Datos!BA741)+(Datos!BA773-Datos!BA778-Datos!BA779-Datos!BA786-Datos!BA787)+Datos!BA790</f>
        <v>1975806</v>
      </c>
      <c r="AR51" s="48">
        <f>(Datos!BB700-Datos!BB702)+(Datos!BB741)+(Datos!BB773-Datos!BB778-Datos!BB779-Datos!BB786-Datos!BB787)+Datos!BB790</f>
        <v>9840878</v>
      </c>
      <c r="AS51" s="48">
        <f>(Datos!BC700-Datos!BC702)+(Datos!BC741)+(Datos!BC773-Datos!BC778-Datos!BC779-Datos!BC786-Datos!BC787)+Datos!BC790</f>
        <v>3695105</v>
      </c>
      <c r="AT51" s="48">
        <f>(Datos!BD700-Datos!BD702)+(Datos!BD741)+(Datos!BD773-Datos!BD778-Datos!BD779-Datos!BD786-Datos!BD787)+Datos!BD790</f>
        <v>727568</v>
      </c>
      <c r="AU51" s="48">
        <f>(Datos!BE700-Datos!BE702)+(Datos!BE741)+(Datos!BE773-Datos!BE778-Datos!BE779-Datos!BE786-Datos!BE787)+Datos!BE790</f>
        <v>648231</v>
      </c>
      <c r="AV51" s="48">
        <f>(Datos!BF700-Datos!BF702)+(Datos!BF741)+(Datos!BF773-Datos!BF778-Datos!BF779-Datos!BF786-Datos!BF787)+Datos!BF790</f>
        <v>1923460</v>
      </c>
      <c r="AW51" s="48">
        <f>(Datos!BG700-Datos!BG702)+(Datos!BG741)+(Datos!BG773-Datos!BG778-Datos!BG779-Datos!BG786-Datos!BG787)+Datos!BG790</f>
        <v>2643792</v>
      </c>
      <c r="AX51" s="48">
        <f>(Datos!BH700-Datos!BH702)+(Datos!BH741)+(Datos!BH773-Datos!BH778-Datos!BH779-Datos!BH786-Datos!BH787)+Datos!BH790</f>
        <v>46706792</v>
      </c>
      <c r="AY51" s="48">
        <f>(Datos!BI700-Datos!BI702)+(Datos!BI741)+(Datos!BI773-Datos!BI778-Datos!BI779-Datos!BI786-Datos!BI787)+Datos!BI790</f>
        <v>237013</v>
      </c>
      <c r="AZ51" s="48">
        <f>(Datos!BJ700-Datos!BJ702)+(Datos!BJ741)+(Datos!BJ773-Datos!BJ778-Datos!BJ779-Datos!BJ786-Datos!BJ787)+Datos!BJ790</f>
        <v>2080692</v>
      </c>
      <c r="BA51" s="48">
        <f>(Datos!BK700-Datos!BK702)+(Datos!BK741)+(Datos!BK773-Datos!BK778-Datos!BK779-Datos!BK786-Datos!BK787)+Datos!BK790</f>
        <v>2529370</v>
      </c>
      <c r="BB51" s="48">
        <f>(Datos!BL700-Datos!BL702)+(Datos!BL741)+(Datos!BL773-Datos!BL778-Datos!BL779-Datos!BL786-Datos!BL787)+Datos!BL790</f>
        <v>778540</v>
      </c>
      <c r="BC51" s="48">
        <f>(Datos!BM700-Datos!BM702)+(Datos!BM741)+(Datos!BM773-Datos!BM778-Datos!BM779-Datos!BM786-Datos!BM787)+Datos!BM790</f>
        <v>1966135</v>
      </c>
      <c r="BD51" s="48">
        <f>(Datos!BN700-Datos!BN702)+(Datos!BN741)+(Datos!BN773-Datos!BN778-Datos!BN779-Datos!BN786-Datos!BN787)+Datos!BN790</f>
        <v>3073129</v>
      </c>
      <c r="BE51" s="48">
        <f>(Datos!BO700-Datos!BO702)+(Datos!BO741)+(Datos!BO773-Datos!BO778-Datos!BO779-Datos!BO786-Datos!BO787)+Datos!BO790</f>
        <v>899320</v>
      </c>
      <c r="BF51" s="48">
        <f>(Datos!BP700-Datos!BP702)+(Datos!BP741)+(Datos!BP773-Datos!BP778-Datos!BP779-Datos!BP786-Datos!BP787)+Datos!BP790</f>
        <v>924033</v>
      </c>
      <c r="BG51" s="48">
        <f>(Datos!BQ700-Datos!BQ702)+(Datos!BQ741)+(Datos!BQ773-Datos!BQ778-Datos!BQ779-Datos!BQ786-Datos!BQ787)+Datos!BQ790</f>
        <v>0</v>
      </c>
      <c r="BH51" s="48">
        <f>(Datos!BR700-Datos!BR702)+(Datos!BR741)+(Datos!BR773-Datos!BR778-Datos!BR779-Datos!BR786-Datos!BR787)+Datos!BR790</f>
        <v>0</v>
      </c>
      <c r="BI51" s="48">
        <f>(Datos!BS700-Datos!BS702)+(Datos!BS741)+(Datos!BS773-Datos!BS778-Datos!BS779-Datos!BS786-Datos!BS787)+Datos!BS790</f>
        <v>0</v>
      </c>
      <c r="BJ51" s="48">
        <f>(Datos!BT700-Datos!BT702)+(Datos!BT741)+(Datos!BT773-Datos!BT778-Datos!BT779-Datos!BT786-Datos!BT787)+Datos!BT790</f>
        <v>0</v>
      </c>
      <c r="BL51" s="48">
        <f>(Datos!BV700-Datos!BV702)+(Datos!BV741)+(Datos!BV773-Datos!BV778-Datos!BV779-Datos!BV786-Datos!BV787)+Datos!BV790</f>
        <v>6076475.4833333306</v>
      </c>
      <c r="BM51" s="48">
        <f>(Datos!BW700-Datos!BW702)+(Datos!BW741)+(Datos!BW773-Datos!BW778-Datos!BW779-Datos!BW786-Datos!BW787)+Datos!BW790</f>
        <v>6276475.4833333306</v>
      </c>
      <c r="BN51" s="48">
        <f>(Datos!BX700-Datos!BX702)+(Datos!BX741)+(Datos!BX773-Datos!BX778-Datos!BX779-Datos!BX786-Datos!BX787)+Datos!BX790</f>
        <v>8998729.0833333321</v>
      </c>
      <c r="BO51" s="48">
        <f>(Datos!BY700-Datos!BY702)+(Datos!BY741)+(Datos!BY773-Datos!BY778-Datos!BY779-Datos!BY786-Datos!BY787)+Datos!BY790</f>
        <v>6286475.4833333306</v>
      </c>
      <c r="BP51" s="48">
        <f>(Datos!BZ700-Datos!BZ702)+(Datos!BZ741)+(Datos!BZ773-Datos!BZ778-Datos!BZ779-Datos!BZ786-Datos!BZ787)+Datos!BZ790</f>
        <v>6586475.4833333306</v>
      </c>
      <c r="BQ51" s="48">
        <f>(Datos!CA700-Datos!CA702)+(Datos!CA741)+(Datos!CA773-Datos!CA778-Datos!CA779-Datos!CA786-Datos!CA787)+Datos!CA790</f>
        <v>6310475.4833333306</v>
      </c>
      <c r="BR51" s="48">
        <f>(Datos!CB700-Datos!CB702)+(Datos!CB741)+(Datos!CB773-Datos!CB778-Datos!CB779-Datos!CB786-Datos!CB787)+Datos!CB790</f>
        <v>6086475.4833333306</v>
      </c>
      <c r="BS51" s="48">
        <f>(Datos!CC700-Datos!CC702)+(Datos!CC741)+(Datos!CC773-Datos!CC778-Datos!CC779-Datos!CC786-Datos!CC787)+Datos!CC790</f>
        <v>6286475.4833333306</v>
      </c>
      <c r="BT51" s="48">
        <f>(Datos!CD700-Datos!CD702)+(Datos!CD741)+(Datos!CD773-Datos!CD778-Datos!CD779-Datos!CD786-Datos!CD787)+Datos!CD790</f>
        <v>6086475.4833333306</v>
      </c>
      <c r="BU51" s="48">
        <f>(Datos!CE700-Datos!CE702)+(Datos!CE741)+(Datos!CE773-Datos!CE778-Datos!CE779-Datos!CE786-Datos!CE787)+Datos!CE790</f>
        <v>6310475.4833333306</v>
      </c>
      <c r="BV51" s="48">
        <f>(Datos!CF700-Datos!CF702)+(Datos!CF741)+(Datos!CF773-Datos!CF778-Datos!CF779-Datos!CF786-Datos!CF787)+Datos!CF790</f>
        <v>6086475.4833333306</v>
      </c>
      <c r="BW51" s="48">
        <f>(Datos!CG700-Datos!CG702)+(Datos!CG741)+(Datos!CG773-Datos!CG778-Datos!CG779-Datos!CG786-Datos!CG787)+Datos!CG790</f>
        <v>6286475.4833333306</v>
      </c>
    </row>
    <row r="52" spans="1:75" x14ac:dyDescent="0.25">
      <c r="B52" s="213" t="s">
        <v>1783</v>
      </c>
      <c r="C52" s="26">
        <f>Datos!M832</f>
        <v>3545946</v>
      </c>
      <c r="D52" s="26">
        <f>Datos!N832</f>
        <v>6045946</v>
      </c>
      <c r="E52" s="26">
        <f>Datos!O832</f>
        <v>2762403</v>
      </c>
      <c r="F52" s="26">
        <f>Datos!P832</f>
        <v>0</v>
      </c>
      <c r="G52" s="26">
        <f>Datos!Q832</f>
        <v>4119644</v>
      </c>
      <c r="H52" s="26">
        <f>Datos!R832</f>
        <v>3383547</v>
      </c>
      <c r="I52" s="26">
        <f>Datos!S832</f>
        <v>6983547</v>
      </c>
      <c r="J52" s="26">
        <f>Datos!T832</f>
        <v>3283547</v>
      </c>
      <c r="K52" s="26">
        <f>Datos!U832</f>
        <v>6461173</v>
      </c>
      <c r="L52" s="26">
        <f>Datos!V832</f>
        <v>11067094</v>
      </c>
      <c r="M52" s="26">
        <f>Datos!W832</f>
        <v>8162837</v>
      </c>
      <c r="N52" s="26">
        <f>Datos!X832</f>
        <v>8510287</v>
      </c>
      <c r="O52" s="26">
        <f>Datos!Y832</f>
        <v>6797297</v>
      </c>
      <c r="P52" s="26">
        <f>Datos!Z832</f>
        <v>5762464</v>
      </c>
      <c r="Q52" s="26">
        <f>Datos!AA832</f>
        <v>6464464</v>
      </c>
      <c r="R52" s="26">
        <f>Datos!AB832</f>
        <v>4822724</v>
      </c>
      <c r="S52" s="26">
        <f>Datos!AC832</f>
        <v>3793281</v>
      </c>
      <c r="T52" s="26">
        <f>Datos!AD832</f>
        <v>5251851</v>
      </c>
      <c r="U52" s="26">
        <f>Datos!AE832</f>
        <v>3822724</v>
      </c>
      <c r="V52" s="26">
        <f>Datos!AF832</f>
        <v>15284390</v>
      </c>
      <c r="W52" s="26">
        <f>Datos!AG832</f>
        <v>10070557</v>
      </c>
      <c r="X52" s="26">
        <f>Datos!AH832</f>
        <v>91034073</v>
      </c>
      <c r="Y52" s="26">
        <f>Datos!AI832</f>
        <v>26435448</v>
      </c>
      <c r="Z52" s="26">
        <f>Datos!AJ832</f>
        <v>8067724</v>
      </c>
      <c r="AA52" s="26">
        <f>Datos!AK832</f>
        <v>3381513</v>
      </c>
      <c r="AB52" s="26">
        <f>Datos!AL832</f>
        <v>4256800</v>
      </c>
      <c r="AC52" s="26">
        <f>Datos!AM832</f>
        <v>5102839</v>
      </c>
      <c r="AD52" s="26">
        <f>Datos!AN832</f>
        <v>21132834</v>
      </c>
      <c r="AE52" s="26">
        <f>Datos!AO832</f>
        <v>20521646</v>
      </c>
      <c r="AF52" s="26">
        <f>Datos!AP832</f>
        <v>7441066</v>
      </c>
      <c r="AG52" s="26">
        <f>Datos!AQ832</f>
        <v>4495066</v>
      </c>
      <c r="AH52" s="26">
        <f>Datos!AR832</f>
        <v>2045066</v>
      </c>
      <c r="AI52" s="26">
        <f>Datos!AS832</f>
        <v>4343246</v>
      </c>
      <c r="AJ52" s="26">
        <f>Datos!AT832</f>
        <v>878400</v>
      </c>
      <c r="AK52" s="26">
        <f>Datos!AU832</f>
        <v>878400</v>
      </c>
      <c r="AL52" s="26">
        <f>Datos!AV832</f>
        <v>2956800</v>
      </c>
      <c r="AM52" s="26">
        <f>Datos!AW832</f>
        <v>3388100</v>
      </c>
      <c r="AN52" s="26">
        <f>Datos!AX832</f>
        <v>929000</v>
      </c>
      <c r="AO52" s="26">
        <f>Datos!AY832</f>
        <v>929000</v>
      </c>
      <c r="AP52" s="26">
        <f>Datos!AZ832</f>
        <v>929000</v>
      </c>
      <c r="AQ52" s="26">
        <f>Datos!BA832</f>
        <v>7088100</v>
      </c>
      <c r="AR52" s="26">
        <f>Datos!BB832</f>
        <v>929000</v>
      </c>
      <c r="AS52" s="26">
        <f>Datos!BC832</f>
        <v>2064000</v>
      </c>
      <c r="AT52" s="26">
        <f>Datos!BD832</f>
        <v>1019000</v>
      </c>
      <c r="AU52" s="26">
        <f>Datos!BE832</f>
        <v>7088100</v>
      </c>
      <c r="AV52" s="26">
        <f>Datos!BF832</f>
        <v>929000</v>
      </c>
      <c r="AW52" s="26">
        <f>Datos!BG832</f>
        <v>1003500</v>
      </c>
      <c r="AX52" s="26">
        <f>Datos!BH832</f>
        <v>3929000</v>
      </c>
      <c r="AY52" s="26">
        <f>Datos!BI832</f>
        <v>19624200</v>
      </c>
      <c r="AZ52" s="26">
        <f>Datos!BJ832</f>
        <v>5968818</v>
      </c>
      <c r="BA52" s="26">
        <f>Datos!BK832</f>
        <v>10568818</v>
      </c>
      <c r="BB52" s="26">
        <f>Datos!BL832</f>
        <v>25068818</v>
      </c>
      <c r="BC52" s="26">
        <f>Datos!BM832</f>
        <v>5068818</v>
      </c>
      <c r="BD52" s="26">
        <f>Datos!BN832</f>
        <v>8868818</v>
      </c>
      <c r="BE52" s="26">
        <f>Datos!BO832</f>
        <v>8868818</v>
      </c>
      <c r="BF52" s="26">
        <f>Datos!BP832</f>
        <v>967000</v>
      </c>
      <c r="BG52" s="26">
        <f>Datos!BQ832</f>
        <v>0</v>
      </c>
      <c r="BH52" s="26">
        <f>Datos!BR832</f>
        <v>0</v>
      </c>
      <c r="BI52" s="26">
        <f>Datos!BS832</f>
        <v>0</v>
      </c>
      <c r="BJ52" s="26">
        <f>Datos!BT832</f>
        <v>0</v>
      </c>
      <c r="BL52" s="26">
        <f>Datos!BV832</f>
        <v>5950000.0000000009</v>
      </c>
      <c r="BM52" s="26">
        <f>Datos!BW832</f>
        <v>5950000.0000000009</v>
      </c>
      <c r="BN52" s="26">
        <f>Datos!BX832</f>
        <v>5950000.0000000009</v>
      </c>
      <c r="BO52" s="26">
        <f>Datos!BY832</f>
        <v>5950000.0000000009</v>
      </c>
      <c r="BP52" s="26">
        <f>Datos!BZ832</f>
        <v>5950000.0000000009</v>
      </c>
      <c r="BQ52" s="26">
        <f>Datos!CA832</f>
        <v>5950000.0000000009</v>
      </c>
      <c r="BR52" s="26">
        <f>Datos!CB832</f>
        <v>5950000.0000000009</v>
      </c>
      <c r="BS52" s="26">
        <f>Datos!CC832</f>
        <v>5950000.0000000009</v>
      </c>
      <c r="BT52" s="26">
        <f>Datos!CD832</f>
        <v>5950000.0000000009</v>
      </c>
      <c r="BU52" s="26">
        <f>Datos!CE832</f>
        <v>5950000.0000000009</v>
      </c>
      <c r="BV52" s="26">
        <f>Datos!CF832</f>
        <v>5950000.0000000009</v>
      </c>
      <c r="BW52" s="26">
        <f>Datos!CG832</f>
        <v>5950000.0000000009</v>
      </c>
    </row>
    <row r="53" spans="1:75" collapsed="1" x14ac:dyDescent="0.25">
      <c r="A53" s="52"/>
      <c r="B53" s="213" t="s">
        <v>1699</v>
      </c>
      <c r="C53" s="26">
        <f>Datos!M808+Datos!M812+Datos!M813+Datos!M814+Datos!M821+Datos!M829</f>
        <v>2336</v>
      </c>
      <c r="D53" s="26">
        <f>Datos!N808+Datos!N812+Datos!N813+Datos!N814+Datos!N821+Datos!N829</f>
        <v>8657</v>
      </c>
      <c r="E53" s="26">
        <f>Datos!O808+Datos!O812+Datos!O813+Datos!O814+Datos!O821+Datos!O829</f>
        <v>654738</v>
      </c>
      <c r="F53" s="26">
        <f>Datos!P808+Datos!P812+Datos!P813+Datos!P814+Datos!P821+Datos!P829</f>
        <v>30667</v>
      </c>
      <c r="G53" s="26">
        <f>Datos!Q808+Datos!Q812+Datos!Q813+Datos!Q814+Datos!Q821+Datos!Q829</f>
        <v>3877469</v>
      </c>
      <c r="H53" s="26">
        <f>Datos!R808+Datos!R812+Datos!R813+Datos!R814+Datos!R821+Datos!R829</f>
        <v>-27204</v>
      </c>
      <c r="I53" s="26">
        <f>Datos!S808+Datos!S812+Datos!S813+Datos!S814+Datos!S821+Datos!S829</f>
        <v>1</v>
      </c>
      <c r="J53" s="26">
        <f>Datos!T808+Datos!T812+Datos!T813+Datos!T814+Datos!T821+Datos!T829</f>
        <v>25068254</v>
      </c>
      <c r="K53" s="26">
        <f>Datos!U808+Datos!U812+Datos!U813+Datos!U814+Datos!U821+Datos!U829</f>
        <v>15039182.539999999</v>
      </c>
      <c r="L53" s="26">
        <f>Datos!V808+Datos!V812+Datos!V813+Datos!V814+Datos!V821+Datos!V829</f>
        <v>30000395</v>
      </c>
      <c r="M53" s="26">
        <f>Datos!W808+Datos!W812+Datos!W813+Datos!W814+Datos!W821+Datos!W829</f>
        <v>202359</v>
      </c>
      <c r="N53" s="26">
        <f>Datos!X808+Datos!X812+Datos!X813+Datos!X814+Datos!X821+Datos!X829</f>
        <v>7198291</v>
      </c>
      <c r="O53" s="26">
        <f>Datos!Y808+Datos!Y812+Datos!Y813+Datos!Y814+Datos!Y821+Datos!Y829</f>
        <v>-175043</v>
      </c>
      <c r="P53" s="26">
        <f>Datos!Z808+Datos!Z812+Datos!Z813+Datos!Z814+Datos!Z821+Datos!Z829</f>
        <v>12893.86</v>
      </c>
      <c r="Q53" s="26">
        <f>Datos!AA808+Datos!AA812+Datos!AA813+Datos!AA814+Datos!AA821+Datos!AA829</f>
        <v>494622.45999999996</v>
      </c>
      <c r="R53" s="26">
        <f>Datos!AB808+Datos!AB812+Datos!AB813+Datos!AB814+Datos!AB821+Datos!AB829</f>
        <v>622375.66</v>
      </c>
      <c r="S53" s="26">
        <f>Datos!AC808+Datos!AC812+Datos!AC813+Datos!AC814+Datos!AC821+Datos!AC829</f>
        <v>56378147.780000001</v>
      </c>
      <c r="T53" s="26">
        <f>Datos!AD808+Datos!AD812+Datos!AD813+Datos!AD814+Datos!AD821+Datos!AD829</f>
        <v>972596</v>
      </c>
      <c r="U53" s="26">
        <f>Datos!AE808+Datos!AE812+Datos!AE813+Datos!AE814+Datos!AE821+Datos!AE829</f>
        <v>328481</v>
      </c>
      <c r="V53" s="26">
        <f>Datos!AF808+Datos!AF812+Datos!AF813+Datos!AF814+Datos!AF821+Datos!AF829</f>
        <v>1237414</v>
      </c>
      <c r="W53" s="26">
        <f>Datos!AG808+Datos!AG812+Datos!AG813+Datos!AG814+Datos!AG821+Datos!AG829</f>
        <v>25031684</v>
      </c>
      <c r="X53" s="26">
        <f>Datos!AH808+Datos!AH812+Datos!AH813+Datos!AH814+Datos!AH821+Datos!AH829</f>
        <v>5554387</v>
      </c>
      <c r="Y53" s="26">
        <f>Datos!AI808+Datos!AI812+Datos!AI813+Datos!AI814+Datos!AI821+Datos!AI829</f>
        <v>33858836</v>
      </c>
      <c r="Z53" s="26">
        <f>Datos!AJ808+Datos!AJ812+Datos!AJ813+Datos!AJ814+Datos!AJ821+Datos!AJ829</f>
        <v>71259837.049999997</v>
      </c>
      <c r="AA53" s="26">
        <f>Datos!AK808+Datos!AK812+Datos!AK813+Datos!AK814+Datos!AK821+Datos!AK829</f>
        <v>34831</v>
      </c>
      <c r="AB53" s="26">
        <f>Datos!AL808+Datos!AL812+Datos!AL813+Datos!AL814+Datos!AL821+Datos!AL829</f>
        <v>146</v>
      </c>
      <c r="AC53" s="26">
        <f>Datos!AM808+Datos!AM812+Datos!AM813+Datos!AM814+Datos!AM821+Datos!AM829</f>
        <v>3445</v>
      </c>
      <c r="AD53" s="26">
        <f>Datos!AN808+Datos!AN812+Datos!AN813+Datos!AN814+Datos!AN821+Datos!AN829</f>
        <v>25100783</v>
      </c>
      <c r="AE53" s="26">
        <f>Datos!AO808+Datos!AO812+Datos!AO813+Datos!AO814+Datos!AO821+Datos!AO829</f>
        <v>343304945</v>
      </c>
      <c r="AF53" s="26">
        <f>Datos!AP808+Datos!AP812+Datos!AP813+Datos!AP814+Datos!AP821+Datos!AP829</f>
        <v>2153</v>
      </c>
      <c r="AG53" s="26">
        <f>Datos!AQ808+Datos!AQ812+Datos!AQ813+Datos!AQ814+Datos!AQ821+Datos!AQ829</f>
        <v>126018924</v>
      </c>
      <c r="AH53" s="26">
        <f>Datos!AR808+Datos!AR812+Datos!AR813+Datos!AR814+Datos!AR821+Datos!AR829</f>
        <v>87431577</v>
      </c>
      <c r="AI53" s="26">
        <f>Datos!AS808+Datos!AS812+Datos!AS813+Datos!AS814+Datos!AS821+Datos!AS829</f>
        <v>43103563</v>
      </c>
      <c r="AJ53" s="26">
        <f>Datos!AT808+Datos!AT812+Datos!AT813+Datos!AT814+Datos!AT821+Datos!AT829</f>
        <v>41955</v>
      </c>
      <c r="AK53" s="26">
        <f>Datos!AU808+Datos!AU812+Datos!AU813+Datos!AU814+Datos!AU821+Datos!AU829</f>
        <v>15710770</v>
      </c>
      <c r="AL53" s="26">
        <f>Datos!AV808+Datos!AV812+Datos!AV813+Datos!AV814+Datos!AV821+Datos!AV829</f>
        <v>8187227.8600000003</v>
      </c>
      <c r="AM53" s="26">
        <f>Datos!AW808+Datos!AW812+Datos!AW813+Datos!AW814+Datos!AW821+Datos!AW829</f>
        <v>17118578.460000001</v>
      </c>
      <c r="AN53" s="26">
        <f>Datos!AX808+Datos!AX812+Datos!AX813+Datos!AX814+Datos!AX821+Datos!AX829</f>
        <v>10150461</v>
      </c>
      <c r="AO53" s="26">
        <f>Datos!AY808+Datos!AY812+Datos!AY813+Datos!AY814+Datos!AY821+Datos!AY829</f>
        <v>3533284</v>
      </c>
      <c r="AP53" s="26">
        <f>Datos!AZ808+Datos!AZ812+Datos!AZ813+Datos!AZ814+Datos!AZ821+Datos!AZ829</f>
        <v>6817871</v>
      </c>
      <c r="AQ53" s="26">
        <f>Datos!BA808+Datos!BA812+Datos!BA813+Datos!BA814+Datos!BA821+Datos!BA829</f>
        <v>25710311</v>
      </c>
      <c r="AR53" s="26">
        <f>Datos!BB808+Datos!BB812+Datos!BB813+Datos!BB814+Datos!BB821+Datos!BB829</f>
        <v>205736356.81999999</v>
      </c>
      <c r="AS53" s="26">
        <f>Datos!BC808+Datos!BC812+Datos!BC813+Datos!BC814+Datos!BC821+Datos!BC829</f>
        <v>2048</v>
      </c>
      <c r="AT53" s="26">
        <f>Datos!BD808+Datos!BD812+Datos!BD813+Datos!BD814+Datos!BD821+Datos!BD829</f>
        <v>26001060</v>
      </c>
      <c r="AU53" s="26">
        <f>Datos!BE808+Datos!BE812+Datos!BE813+Datos!BE814+Datos!BE821+Datos!BE829</f>
        <v>1083</v>
      </c>
      <c r="AV53" s="26">
        <f>Datos!BF808+Datos!BF812+Datos!BF813+Datos!BF814+Datos!BF821+Datos!BF829</f>
        <v>30006304.800000001</v>
      </c>
      <c r="AW53" s="26">
        <f>Datos!BG808+Datos!BG812+Datos!BG813+Datos!BG814+Datos!BG821+Datos!BG829</f>
        <v>2140428</v>
      </c>
      <c r="AX53" s="26">
        <f>Datos!BH808+Datos!BH812+Datos!BH813+Datos!BH814+Datos!BH821+Datos!BH829</f>
        <v>117148108.40000001</v>
      </c>
      <c r="AY53" s="26">
        <f>Datos!BI808+Datos!BI812+Datos!BI813+Datos!BI814+Datos!BI821+Datos!BI829</f>
        <v>445798</v>
      </c>
      <c r="AZ53" s="26">
        <f>Datos!BJ808+Datos!BJ812+Datos!BJ813+Datos!BJ814+Datos!BJ821+Datos!BJ829</f>
        <v>71178</v>
      </c>
      <c r="BA53" s="26">
        <f>Datos!BK808+Datos!BK812+Datos!BK813+Datos!BK814+Datos!BK821+Datos!BK829</f>
        <v>76105</v>
      </c>
      <c r="BB53" s="26">
        <f>Datos!BL808+Datos!BL812+Datos!BL813+Datos!BL814+Datos!BL821+Datos!BL829</f>
        <v>46136668.759999998</v>
      </c>
      <c r="BC53" s="26">
        <f>Datos!BM808+Datos!BM812+Datos!BM813+Datos!BM814+Datos!BM821+Datos!BM829</f>
        <v>60018601</v>
      </c>
      <c r="BD53" s="26">
        <f>Datos!BN808+Datos!BN812+Datos!BN813+Datos!BN814+Datos!BN821+Datos!BN829</f>
        <v>2158.7600000000002</v>
      </c>
      <c r="BE53" s="26">
        <f>Datos!BO808+Datos!BO812+Datos!BO813+Datos!BO814+Datos!BO821+Datos!BO829</f>
        <v>11394122</v>
      </c>
      <c r="BF53" s="26">
        <f>Datos!BP808+Datos!BP812+Datos!BP813+Datos!BP814+Datos!BP821+Datos!BP829</f>
        <v>2404871</v>
      </c>
      <c r="BG53" s="26">
        <f>Datos!BQ808+Datos!BQ812+Datos!BQ813+Datos!BQ814+Datos!BQ821+Datos!BQ829</f>
        <v>0</v>
      </c>
      <c r="BH53" s="26">
        <f>Datos!BR808+Datos!BR812+Datos!BR813+Datos!BR814+Datos!BR821+Datos!BR829</f>
        <v>0</v>
      </c>
      <c r="BI53" s="26">
        <f>Datos!BS808+Datos!BS812+Datos!BS813+Datos!BS814+Datos!BS821+Datos!BS829</f>
        <v>0</v>
      </c>
      <c r="BJ53" s="26">
        <f>Datos!BT808+Datos!BT812+Datos!BT813+Datos!BT814+Datos!BT821+Datos!BT829</f>
        <v>0</v>
      </c>
      <c r="BL53" s="26">
        <f>Datos!BV808+Datos!BV812+Datos!BV813+Datos!BV814+Datos!BV821+Datos!BV829</f>
        <v>25408285.887085337</v>
      </c>
      <c r="BM53" s="26">
        <f>Datos!BW808+Datos!BW812+Datos!BW813+Datos!BW814+Datos!BW821+Datos!BW829</f>
        <v>25408285.887085337</v>
      </c>
      <c r="BN53" s="26">
        <f>Datos!BX808+Datos!BX812+Datos!BX813+Datos!BX814+Datos!BX821+Datos!BX829</f>
        <v>25408285.887085337</v>
      </c>
      <c r="BO53" s="26">
        <f>Datos!BY808+Datos!BY812+Datos!BY813+Datos!BY814+Datos!BY821+Datos!BY829</f>
        <v>25408285.887085337</v>
      </c>
      <c r="BP53" s="26">
        <f>Datos!BZ808+Datos!BZ812+Datos!BZ813+Datos!BZ814+Datos!BZ821+Datos!BZ829</f>
        <v>25408285.887085337</v>
      </c>
      <c r="BQ53" s="26">
        <f>Datos!CA808+Datos!CA812+Datos!CA813+Datos!CA814+Datos!CA821+Datos!CA829</f>
        <v>25408285.887085337</v>
      </c>
      <c r="BR53" s="26">
        <f>Datos!CB808+Datos!CB812+Datos!CB813+Datos!CB814+Datos!CB821+Datos!CB829</f>
        <v>25408285.887085337</v>
      </c>
      <c r="BS53" s="26">
        <f>Datos!CC808+Datos!CC812+Datos!CC813+Datos!CC814+Datos!CC821+Datos!CC829</f>
        <v>25408285.887085337</v>
      </c>
      <c r="BT53" s="26">
        <f>Datos!CD808+Datos!CD812+Datos!CD813+Datos!CD814+Datos!CD821+Datos!CD829</f>
        <v>25408285.887085337</v>
      </c>
      <c r="BU53" s="26">
        <f>Datos!CE808+Datos!CE812+Datos!CE813+Datos!CE814+Datos!CE821+Datos!CE829</f>
        <v>25408285.887085337</v>
      </c>
      <c r="BV53" s="26">
        <f>Datos!CF808+Datos!CF812+Datos!CF813+Datos!CF814+Datos!CF821+Datos!CF829</f>
        <v>25408285.887085337</v>
      </c>
      <c r="BW53" s="26">
        <f>Datos!CG808+Datos!CG812+Datos!CG813+Datos!CG814+Datos!CG821+Datos!CG829</f>
        <v>25408285.887085337</v>
      </c>
    </row>
    <row r="54" spans="1:75" s="52" customFormat="1" hidden="1" outlineLevel="1" x14ac:dyDescent="0.2">
      <c r="B54" s="49" t="s">
        <v>1853</v>
      </c>
      <c r="C54" s="48">
        <f>Datos!M814</f>
        <v>2336</v>
      </c>
      <c r="D54" s="48">
        <f>Datos!N814</f>
        <v>8657</v>
      </c>
      <c r="E54" s="48">
        <f>Datos!O814</f>
        <v>654738</v>
      </c>
      <c r="F54" s="48">
        <f>Datos!P814</f>
        <v>30667</v>
      </c>
      <c r="G54" s="48">
        <f>Datos!Q814</f>
        <v>3877469</v>
      </c>
      <c r="H54" s="48">
        <f>Datos!R814</f>
        <v>-27204</v>
      </c>
      <c r="I54" s="48">
        <f>Datos!S814</f>
        <v>1</v>
      </c>
      <c r="J54" s="48">
        <f>Datos!T814</f>
        <v>68254</v>
      </c>
      <c r="K54" s="48">
        <f>Datos!U814</f>
        <v>15039182.539999999</v>
      </c>
      <c r="L54" s="48">
        <f>Datos!V814</f>
        <v>395</v>
      </c>
      <c r="M54" s="48">
        <f>Datos!W814</f>
        <v>202359</v>
      </c>
      <c r="N54" s="48">
        <f>Datos!X814</f>
        <v>7198291</v>
      </c>
      <c r="O54" s="48">
        <f>Datos!Y814</f>
        <v>-175682</v>
      </c>
      <c r="P54" s="48">
        <f>Datos!Z814</f>
        <v>12893.86</v>
      </c>
      <c r="Q54" s="48">
        <f>Datos!AA814</f>
        <v>494821.16</v>
      </c>
      <c r="R54" s="48">
        <f>Datos!AB814</f>
        <v>621153.66</v>
      </c>
      <c r="S54" s="48">
        <f>Datos!AC814</f>
        <v>12838502</v>
      </c>
      <c r="T54" s="48">
        <f>Datos!AD814</f>
        <v>965253</v>
      </c>
      <c r="U54" s="48">
        <f>Datos!AE814</f>
        <v>43652</v>
      </c>
      <c r="V54" s="48">
        <f>Datos!AF814</f>
        <v>1236422</v>
      </c>
      <c r="W54" s="48">
        <f>Datos!AG814</f>
        <v>29030</v>
      </c>
      <c r="X54" s="48">
        <f>Datos!AH814</f>
        <v>552738</v>
      </c>
      <c r="Y54" s="48">
        <f>Datos!AI814</f>
        <v>-1146732</v>
      </c>
      <c r="Z54" s="48">
        <f>Datos!AJ814</f>
        <v>-2949643</v>
      </c>
      <c r="AA54" s="48">
        <f>Datos!AK814</f>
        <v>31701</v>
      </c>
      <c r="AB54" s="48">
        <f>Datos!AL814</f>
        <v>0</v>
      </c>
      <c r="AC54" s="48">
        <f>Datos!AM814</f>
        <v>3</v>
      </c>
      <c r="AD54" s="48">
        <f>Datos!AN814</f>
        <v>25100574</v>
      </c>
      <c r="AE54" s="48">
        <f>Datos!AO814</f>
        <v>310659922</v>
      </c>
      <c r="AF54" s="48">
        <f>Datos!AP814</f>
        <v>2298</v>
      </c>
      <c r="AG54" s="48">
        <f>Datos!AQ814</f>
        <v>126013906</v>
      </c>
      <c r="AH54" s="48">
        <f>Datos!AR814</f>
        <v>87431574</v>
      </c>
      <c r="AI54" s="48">
        <f>Datos!AS814</f>
        <v>18103450</v>
      </c>
      <c r="AJ54" s="48">
        <f>Datos!AT814</f>
        <v>30646</v>
      </c>
      <c r="AK54" s="48">
        <f>Datos!AU814</f>
        <v>4310547</v>
      </c>
      <c r="AL54" s="48">
        <f>Datos!AV814</f>
        <v>8037072.1200000001</v>
      </c>
      <c r="AM54" s="48">
        <f>Datos!AW814</f>
        <v>17118361</v>
      </c>
      <c r="AN54" s="48">
        <f>Datos!AX814</f>
        <v>1</v>
      </c>
      <c r="AO54" s="48">
        <f>Datos!AY814</f>
        <v>3388842</v>
      </c>
      <c r="AP54" s="48">
        <f>Datos!AZ814</f>
        <v>6817392</v>
      </c>
      <c r="AQ54" s="48">
        <f>Datos!BA814</f>
        <v>1</v>
      </c>
      <c r="AR54" s="48">
        <f>Datos!BB814</f>
        <v>204344290.81999999</v>
      </c>
      <c r="AS54" s="48">
        <f>Datos!BC814</f>
        <v>1</v>
      </c>
      <c r="AT54" s="48">
        <f>Datos!BD814</f>
        <v>7</v>
      </c>
      <c r="AU54" s="48">
        <f>Datos!BE814</f>
        <v>6</v>
      </c>
      <c r="AV54" s="48">
        <f>Datos!BF814</f>
        <v>19931167</v>
      </c>
      <c r="AW54" s="48">
        <f>Datos!BG814</f>
        <v>2067654</v>
      </c>
      <c r="AX54" s="48">
        <f>Datos!BH814</f>
        <v>99871712</v>
      </c>
      <c r="AY54" s="48">
        <f>Datos!BI814</f>
        <v>443932</v>
      </c>
      <c r="AZ54" s="48">
        <f>Datos!BJ814</f>
        <v>742</v>
      </c>
      <c r="BA54" s="48">
        <f>Datos!BK814</f>
        <v>4770</v>
      </c>
      <c r="BB54" s="48">
        <f>Datos!BL814</f>
        <v>46066665</v>
      </c>
      <c r="BC54" s="48">
        <f>Datos!BM814</f>
        <v>60017806</v>
      </c>
      <c r="BD54" s="48">
        <f>Datos!BN814</f>
        <v>1949.76</v>
      </c>
      <c r="BE54" s="48">
        <f>Datos!BO814</f>
        <v>5038718</v>
      </c>
      <c r="BF54" s="48">
        <f>Datos!BP814</f>
        <v>1767821</v>
      </c>
      <c r="BG54" s="48">
        <f>Datos!BQ814</f>
        <v>0</v>
      </c>
      <c r="BH54" s="48">
        <f>Datos!BR814</f>
        <v>0</v>
      </c>
      <c r="BI54" s="48">
        <f>Datos!BS814</f>
        <v>0</v>
      </c>
      <c r="BJ54" s="48">
        <f>Datos!BT814</f>
        <v>0</v>
      </c>
      <c r="BL54" s="48">
        <f>Datos!BV814</f>
        <v>17529847.39874417</v>
      </c>
      <c r="BM54" s="48">
        <f>Datos!BW814</f>
        <v>17529847.39874417</v>
      </c>
      <c r="BN54" s="48">
        <f>Datos!BX814</f>
        <v>17529847.39874417</v>
      </c>
      <c r="BO54" s="48">
        <f>Datos!BY814</f>
        <v>17529847.39874417</v>
      </c>
      <c r="BP54" s="48">
        <f>Datos!BZ814</f>
        <v>17529847.39874417</v>
      </c>
      <c r="BQ54" s="48">
        <f>Datos!CA814</f>
        <v>17529847.39874417</v>
      </c>
      <c r="BR54" s="48">
        <f>Datos!CB814</f>
        <v>17529847.39874417</v>
      </c>
      <c r="BS54" s="48">
        <f>Datos!CC814</f>
        <v>17529847.39874417</v>
      </c>
      <c r="BT54" s="48">
        <f>Datos!CD814</f>
        <v>17529847.39874417</v>
      </c>
      <c r="BU54" s="48">
        <f>Datos!CE814</f>
        <v>17529847.39874417</v>
      </c>
      <c r="BV54" s="48">
        <f>Datos!CF814</f>
        <v>17529847.39874417</v>
      </c>
      <c r="BW54" s="48">
        <f>Datos!CG814</f>
        <v>17529847.39874417</v>
      </c>
    </row>
    <row r="55" spans="1:75" s="52" customFormat="1" hidden="1" outlineLevel="1" x14ac:dyDescent="0.2">
      <c r="B55" s="49" t="s">
        <v>1854</v>
      </c>
      <c r="C55" s="48">
        <f>Datos!M821+Datos!M808+Datos!M812+Datos!M813+Datos!M829</f>
        <v>0</v>
      </c>
      <c r="D55" s="48">
        <f>Datos!N821+Datos!N808+Datos!N812+Datos!N813+Datos!N829</f>
        <v>0</v>
      </c>
      <c r="E55" s="48">
        <f>Datos!O821+Datos!O808+Datos!O812+Datos!O813+Datos!O829</f>
        <v>0</v>
      </c>
      <c r="F55" s="48">
        <f>Datos!P821+Datos!P808+Datos!P812+Datos!P813+Datos!P829</f>
        <v>0</v>
      </c>
      <c r="G55" s="48">
        <f>Datos!Q821+Datos!Q808+Datos!Q812+Datos!Q813+Datos!Q829</f>
        <v>0</v>
      </c>
      <c r="H55" s="48">
        <f>Datos!R821+Datos!R808+Datos!R812+Datos!R813+Datos!R829</f>
        <v>0</v>
      </c>
      <c r="I55" s="48">
        <f>Datos!S821+Datos!S808+Datos!S812+Datos!S813+Datos!S829</f>
        <v>0</v>
      </c>
      <c r="J55" s="48">
        <f>Datos!T821+Datos!T808+Datos!T812+Datos!T813+Datos!T829</f>
        <v>25000000</v>
      </c>
      <c r="K55" s="48">
        <f>Datos!U821+Datos!U808+Datos!U812+Datos!U813+Datos!U829</f>
        <v>0</v>
      </c>
      <c r="L55" s="48">
        <f>Datos!V821+Datos!V808+Datos!V812+Datos!V813+Datos!V829</f>
        <v>30000000</v>
      </c>
      <c r="M55" s="48">
        <f>Datos!W821+Datos!W808+Datos!W812+Datos!W813+Datos!W829</f>
        <v>0</v>
      </c>
      <c r="N55" s="48">
        <f>Datos!X821+Datos!X808+Datos!X812+Datos!X813+Datos!X829</f>
        <v>0</v>
      </c>
      <c r="O55" s="48">
        <f>Datos!Y821+Datos!Y808+Datos!Y812+Datos!Y813+Datos!Y829</f>
        <v>639</v>
      </c>
      <c r="P55" s="48">
        <f>Datos!Z821+Datos!Z808+Datos!Z812+Datos!Z813+Datos!Z829</f>
        <v>0</v>
      </c>
      <c r="Q55" s="48">
        <f>Datos!AA821+Datos!AA808+Datos!AA812+Datos!AA813+Datos!AA829</f>
        <v>-198.7</v>
      </c>
      <c r="R55" s="48">
        <f>Datos!AB821+Datos!AB808+Datos!AB812+Datos!AB813+Datos!AB829</f>
        <v>1222</v>
      </c>
      <c r="S55" s="48">
        <f>Datos!AC821+Datos!AC808+Datos!AC812+Datos!AC813+Datos!AC829</f>
        <v>43539645.780000001</v>
      </c>
      <c r="T55" s="48">
        <f>Datos!AD821+Datos!AD808+Datos!AD812+Datos!AD813+Datos!AD829</f>
        <v>7343</v>
      </c>
      <c r="U55" s="48">
        <f>Datos!AE821+Datos!AE808+Datos!AE812+Datos!AE813+Datos!AE829</f>
        <v>284829</v>
      </c>
      <c r="V55" s="48">
        <f>Datos!AF821+Datos!AF808+Datos!AF812+Datos!AF813+Datos!AF829</f>
        <v>992</v>
      </c>
      <c r="W55" s="48">
        <f>Datos!AG821+Datos!AG808+Datos!AG812+Datos!AG813+Datos!AG829</f>
        <v>25002654</v>
      </c>
      <c r="X55" s="48">
        <f>Datos!AH821+Datos!AH808+Datos!AH812+Datos!AH813+Datos!AH829</f>
        <v>5001649</v>
      </c>
      <c r="Y55" s="48">
        <f>Datos!AI821+Datos!AI808+Datos!AI812+Datos!AI813+Datos!AI829</f>
        <v>35005568</v>
      </c>
      <c r="Z55" s="48">
        <f>Datos!AJ821+Datos!AJ808+Datos!AJ812+Datos!AJ813+Datos!AJ829</f>
        <v>74209480.049999997</v>
      </c>
      <c r="AA55" s="48">
        <f>Datos!AK821+Datos!AK808+Datos!AK812+Datos!AK813+Datos!AK829</f>
        <v>3130</v>
      </c>
      <c r="AB55" s="48">
        <f>Datos!AL821+Datos!AL808+Datos!AL812+Datos!AL813+Datos!AL829</f>
        <v>146</v>
      </c>
      <c r="AC55" s="48">
        <f>Datos!AM821+Datos!AM808+Datos!AM812+Datos!AM813+Datos!AM829</f>
        <v>3442</v>
      </c>
      <c r="AD55" s="48">
        <f>Datos!AN821+Datos!AN808+Datos!AN812+Datos!AN813+Datos!AN829</f>
        <v>209</v>
      </c>
      <c r="AE55" s="48">
        <f>Datos!AO821+Datos!AO808+Datos!AO812+Datos!AO813+Datos!AO829</f>
        <v>32645023</v>
      </c>
      <c r="AF55" s="48">
        <f>Datos!AP821+Datos!AP808+Datos!AP812+Datos!AP813+Datos!AP829</f>
        <v>-145</v>
      </c>
      <c r="AG55" s="48">
        <f>Datos!AQ821+Datos!AQ808+Datos!AQ812+Datos!AQ813+Datos!AQ829</f>
        <v>5018</v>
      </c>
      <c r="AH55" s="48">
        <f>Datos!AR821+Datos!AR808+Datos!AR812+Datos!AR813+Datos!AR829</f>
        <v>3</v>
      </c>
      <c r="AI55" s="48">
        <f>Datos!AS821+Datos!AS808+Datos!AS812+Datos!AS813+Datos!AS829</f>
        <v>25000113</v>
      </c>
      <c r="AJ55" s="48">
        <f>Datos!AT821+Datos!AT808+Datos!AT812+Datos!AT813+Datos!AT829</f>
        <v>11309</v>
      </c>
      <c r="AK55" s="48">
        <f>Datos!AU821+Datos!AU808+Datos!AU812+Datos!AU813+Datos!AU829</f>
        <v>11400223</v>
      </c>
      <c r="AL55" s="48">
        <f>Datos!AV821+Datos!AV808+Datos!AV812+Datos!AV813+Datos!AV829</f>
        <v>150155.74</v>
      </c>
      <c r="AM55" s="48">
        <f>Datos!AW821+Datos!AW808+Datos!AW812+Datos!AW813+Datos!AW829</f>
        <v>217.46</v>
      </c>
      <c r="AN55" s="48">
        <f>Datos!AX821+Datos!AX808+Datos!AX812+Datos!AX813+Datos!AX829</f>
        <v>10150460</v>
      </c>
      <c r="AO55" s="48">
        <f>Datos!AY821+Datos!AY808+Datos!AY812+Datos!AY813+Datos!AY829</f>
        <v>144442</v>
      </c>
      <c r="AP55" s="48">
        <f>Datos!AZ821+Datos!AZ808+Datos!AZ812+Datos!AZ813+Datos!AZ829</f>
        <v>479</v>
      </c>
      <c r="AQ55" s="48">
        <f>Datos!BA821+Datos!BA808+Datos!BA812+Datos!BA813+Datos!BA829</f>
        <v>25710310</v>
      </c>
      <c r="AR55" s="48">
        <f>Datos!BB821+Datos!BB808+Datos!BB812+Datos!BB813+Datos!BB829</f>
        <v>1392066</v>
      </c>
      <c r="AS55" s="48">
        <f>Datos!BC821+Datos!BC808+Datos!BC812+Datos!BC813+Datos!BC829</f>
        <v>2047</v>
      </c>
      <c r="AT55" s="48">
        <f>Datos!BD821+Datos!BD808+Datos!BD812+Datos!BD813+Datos!BD829</f>
        <v>26001053</v>
      </c>
      <c r="AU55" s="48">
        <f>Datos!BE821+Datos!BE808+Datos!BE812+Datos!BE813+Datos!BE829</f>
        <v>1077</v>
      </c>
      <c r="AV55" s="48">
        <f>Datos!BF821+Datos!BF808+Datos!BF812+Datos!BF813+Datos!BF829</f>
        <v>10075137.800000001</v>
      </c>
      <c r="AW55" s="48">
        <f>Datos!BG821+Datos!BG808+Datos!BG812+Datos!BG813+Datos!BG829</f>
        <v>72774</v>
      </c>
      <c r="AX55" s="48">
        <f>Datos!BH821+Datos!BH808+Datos!BH812+Datos!BH813+Datos!BH829</f>
        <v>17276396.399999999</v>
      </c>
      <c r="AY55" s="48">
        <f>Datos!BI821+Datos!BI808+Datos!BI812+Datos!BI813+Datos!BI829</f>
        <v>1866</v>
      </c>
      <c r="AZ55" s="48">
        <f>Datos!BJ821+Datos!BJ808+Datos!BJ812+Datos!BJ813+Datos!BJ829</f>
        <v>70436</v>
      </c>
      <c r="BA55" s="48">
        <f>Datos!BK821+Datos!BK808+Datos!BK812+Datos!BK813+Datos!BK829</f>
        <v>71335</v>
      </c>
      <c r="BB55" s="48">
        <f>Datos!BL821+Datos!BL808+Datos!BL812+Datos!BL813+Datos!BL829</f>
        <v>70003.759999999995</v>
      </c>
      <c r="BC55" s="48">
        <f>Datos!BM821+Datos!BM808+Datos!BM812+Datos!BM813+Datos!BM829</f>
        <v>795</v>
      </c>
      <c r="BD55" s="48">
        <f>Datos!BN821+Datos!BN808+Datos!BN812+Datos!BN813+Datos!BN829</f>
        <v>209</v>
      </c>
      <c r="BE55" s="48">
        <f>Datos!BO821+Datos!BO808+Datos!BO812+Datos!BO813+Datos!BO829</f>
        <v>6355404</v>
      </c>
      <c r="BF55" s="48">
        <f>Datos!BP821+Datos!BP808+Datos!BP812+Datos!BP813+Datos!BP829</f>
        <v>637050</v>
      </c>
      <c r="BG55" s="48">
        <f>Datos!BQ821+Datos!BQ808+Datos!BQ812+Datos!BQ813+Datos!BQ829</f>
        <v>0</v>
      </c>
      <c r="BH55" s="48">
        <f>Datos!BR821+Datos!BR808+Datos!BR812+Datos!BR813+Datos!BR829</f>
        <v>0</v>
      </c>
      <c r="BI55" s="48">
        <f>Datos!BS821+Datos!BS808+Datos!BS812+Datos!BS813+Datos!BS829</f>
        <v>0</v>
      </c>
      <c r="BJ55" s="48">
        <f>Datos!BT821+Datos!BT808+Datos!BT812+Datos!BT813+Datos!BT829</f>
        <v>0</v>
      </c>
      <c r="BL55" s="48">
        <f>Datos!BV821+Datos!BV808+Datos!BV812+Datos!BV813+Datos!BV829</f>
        <v>7878438.4883411676</v>
      </c>
      <c r="BM55" s="48">
        <f>Datos!BW821+Datos!BW808+Datos!BW812+Datos!BW813+Datos!BW829</f>
        <v>7878438.4883411676</v>
      </c>
      <c r="BN55" s="48">
        <f>Datos!BX821+Datos!BX808+Datos!BX812+Datos!BX813+Datos!BX829</f>
        <v>7878438.4883411676</v>
      </c>
      <c r="BO55" s="48">
        <f>Datos!BY821+Datos!BY808+Datos!BY812+Datos!BY813+Datos!BY829</f>
        <v>7878438.4883411676</v>
      </c>
      <c r="BP55" s="48">
        <f>Datos!BZ821+Datos!BZ808+Datos!BZ812+Datos!BZ813+Datos!BZ829</f>
        <v>7878438.4883411676</v>
      </c>
      <c r="BQ55" s="48">
        <f>Datos!CA821+Datos!CA808+Datos!CA812+Datos!CA813+Datos!CA829</f>
        <v>7878438.4883411676</v>
      </c>
      <c r="BR55" s="48">
        <f>Datos!CB821+Datos!CB808+Datos!CB812+Datos!CB813+Datos!CB829</f>
        <v>7878438.4883411676</v>
      </c>
      <c r="BS55" s="48">
        <f>Datos!CC821+Datos!CC808+Datos!CC812+Datos!CC813+Datos!CC829</f>
        <v>7878438.4883411676</v>
      </c>
      <c r="BT55" s="48">
        <f>Datos!CD821+Datos!CD808+Datos!CD812+Datos!CD813+Datos!CD829</f>
        <v>7878438.4883411676</v>
      </c>
      <c r="BU55" s="48">
        <f>Datos!CE821+Datos!CE808+Datos!CE812+Datos!CE813+Datos!CE829</f>
        <v>7878438.4883411676</v>
      </c>
      <c r="BV55" s="48">
        <f>Datos!CF821+Datos!CF808+Datos!CF812+Datos!CF813+Datos!CF829</f>
        <v>7878438.4883411676</v>
      </c>
      <c r="BW55" s="48">
        <f>Datos!CG821+Datos!CG808+Datos!CG812+Datos!CG813+Datos!CG829</f>
        <v>7878438.4883411676</v>
      </c>
    </row>
    <row r="56" spans="1:75" x14ac:dyDescent="0.25">
      <c r="B56" s="38" t="s">
        <v>1694</v>
      </c>
      <c r="C56" s="39">
        <f t="shared" ref="C56:AH56" si="11">C27-C34-C52+C30-C53</f>
        <v>784393793.61999989</v>
      </c>
      <c r="D56" s="39">
        <f t="shared" si="11"/>
        <v>585355864.78000009</v>
      </c>
      <c r="E56" s="39">
        <f t="shared" si="11"/>
        <v>1542113800.8599999</v>
      </c>
      <c r="F56" s="39">
        <f t="shared" si="11"/>
        <v>442943715.13999999</v>
      </c>
      <c r="G56" s="39">
        <f t="shared" si="11"/>
        <v>650196440.70000005</v>
      </c>
      <c r="H56" s="39">
        <f t="shared" si="11"/>
        <v>574994409.31999993</v>
      </c>
      <c r="I56" s="39">
        <f t="shared" si="11"/>
        <v>444741850.55000001</v>
      </c>
      <c r="J56" s="39">
        <f t="shared" si="11"/>
        <v>962884529.1400001</v>
      </c>
      <c r="K56" s="39">
        <f t="shared" si="11"/>
        <v>454099598.78000003</v>
      </c>
      <c r="L56" s="39">
        <f t="shared" si="11"/>
        <v>563737902.80999994</v>
      </c>
      <c r="M56" s="39">
        <f t="shared" si="11"/>
        <v>275674117.08999997</v>
      </c>
      <c r="N56" s="39">
        <f t="shared" si="11"/>
        <v>-436810980.08999991</v>
      </c>
      <c r="O56" s="39">
        <f t="shared" si="11"/>
        <v>-1536117821.8699999</v>
      </c>
      <c r="P56" s="39">
        <f t="shared" si="11"/>
        <v>-116657027.07000001</v>
      </c>
      <c r="Q56" s="39">
        <f t="shared" si="11"/>
        <v>515136542.31</v>
      </c>
      <c r="R56" s="39">
        <f t="shared" si="11"/>
        <v>2220583250.2000003</v>
      </c>
      <c r="S56" s="39">
        <f t="shared" si="11"/>
        <v>700178359.48000002</v>
      </c>
      <c r="T56" s="39">
        <f t="shared" si="11"/>
        <v>121135018.56</v>
      </c>
      <c r="U56" s="39">
        <f t="shared" si="11"/>
        <v>713690197.33000004</v>
      </c>
      <c r="V56" s="39">
        <f t="shared" si="11"/>
        <v>-137825184.5</v>
      </c>
      <c r="W56" s="39">
        <f t="shared" si="11"/>
        <v>439828566.75999999</v>
      </c>
      <c r="X56" s="39">
        <f t="shared" si="11"/>
        <v>-9700258.25</v>
      </c>
      <c r="Y56" s="39">
        <f t="shared" si="11"/>
        <v>668092242.74000001</v>
      </c>
      <c r="Z56" s="39">
        <f t="shared" si="11"/>
        <v>2947051233.3199997</v>
      </c>
      <c r="AA56" s="39">
        <f t="shared" si="11"/>
        <v>-1965275539.75</v>
      </c>
      <c r="AB56" s="39">
        <f t="shared" si="11"/>
        <v>-300775650.58999997</v>
      </c>
      <c r="AC56" s="39">
        <f t="shared" si="11"/>
        <v>-85559154.430000007</v>
      </c>
      <c r="AD56" s="39">
        <f t="shared" si="11"/>
        <v>214109009.56</v>
      </c>
      <c r="AE56" s="39">
        <f t="shared" si="11"/>
        <v>-178776291.06</v>
      </c>
      <c r="AF56" s="39">
        <f t="shared" si="11"/>
        <v>209342177.87</v>
      </c>
      <c r="AG56" s="39">
        <f t="shared" si="11"/>
        <v>352229287.44999999</v>
      </c>
      <c r="AH56" s="39">
        <f t="shared" si="11"/>
        <v>1984912116.0699999</v>
      </c>
      <c r="AI56" s="39">
        <f t="shared" ref="AI56:BJ56" si="12">AI27-AI34-AI52+AI30-AI53</f>
        <v>208507507.62</v>
      </c>
      <c r="AJ56" s="39">
        <f t="shared" si="12"/>
        <v>782192905.29999995</v>
      </c>
      <c r="AK56" s="39">
        <f t="shared" si="12"/>
        <v>648348243.87</v>
      </c>
      <c r="AL56" s="39">
        <f t="shared" si="12"/>
        <v>4984355657.3900003</v>
      </c>
      <c r="AM56" s="39">
        <f t="shared" si="12"/>
        <v>360423288.18000013</v>
      </c>
      <c r="AN56" s="39">
        <f t="shared" si="12"/>
        <v>431405839.77999997</v>
      </c>
      <c r="AO56" s="39">
        <f t="shared" si="12"/>
        <v>686962787.37</v>
      </c>
      <c r="AP56" s="39">
        <f t="shared" si="12"/>
        <v>299817601.22000003</v>
      </c>
      <c r="AQ56" s="39">
        <f t="shared" si="12"/>
        <v>60911486.690000013</v>
      </c>
      <c r="AR56" s="39">
        <f t="shared" si="12"/>
        <v>643815846.6500001</v>
      </c>
      <c r="AS56" s="39">
        <f t="shared" si="12"/>
        <v>289324384.38000005</v>
      </c>
      <c r="AT56" s="39">
        <f t="shared" si="12"/>
        <v>375267342.10999978</v>
      </c>
      <c r="AU56" s="39">
        <f t="shared" si="12"/>
        <v>740053959.15999985</v>
      </c>
      <c r="AV56" s="39">
        <f t="shared" si="12"/>
        <v>945205117.87000012</v>
      </c>
      <c r="AW56" s="39">
        <f t="shared" si="12"/>
        <v>299350050.34000009</v>
      </c>
      <c r="AX56" s="39">
        <f t="shared" si="12"/>
        <v>1182948640.3499999</v>
      </c>
      <c r="AY56" s="39">
        <f t="shared" si="12"/>
        <v>190185420.32000017</v>
      </c>
      <c r="AZ56" s="39">
        <f t="shared" si="12"/>
        <v>104317429.9799999</v>
      </c>
      <c r="BA56" s="39">
        <f t="shared" si="12"/>
        <v>930796893.59000003</v>
      </c>
      <c r="BB56" s="39">
        <f t="shared" si="12"/>
        <v>609638898.91000009</v>
      </c>
      <c r="BC56" s="39">
        <f t="shared" si="12"/>
        <v>136290649.00000006</v>
      </c>
      <c r="BD56" s="39">
        <f t="shared" si="12"/>
        <v>969273945.22999978</v>
      </c>
      <c r="BE56" s="39">
        <f t="shared" si="12"/>
        <v>261427744</v>
      </c>
      <c r="BF56" s="39">
        <f>BF27-BF34-BF52+BF30-BF53</f>
        <v>244866272.12000006</v>
      </c>
      <c r="BG56" s="39">
        <f t="shared" si="12"/>
        <v>0</v>
      </c>
      <c r="BH56" s="39">
        <f t="shared" si="12"/>
        <v>0</v>
      </c>
      <c r="BI56" s="39">
        <f t="shared" si="12"/>
        <v>0</v>
      </c>
      <c r="BJ56" s="39">
        <f t="shared" si="12"/>
        <v>0</v>
      </c>
      <c r="BL56" s="39">
        <f t="shared" ref="BL56:BW56" si="13">BL27-BL34-BL52+BL30-BL53</f>
        <v>444256804.38734162</v>
      </c>
      <c r="BM56" s="39">
        <f t="shared" si="13"/>
        <v>490312016.09234154</v>
      </c>
      <c r="BN56" s="39">
        <f t="shared" si="13"/>
        <v>525517951.10607815</v>
      </c>
      <c r="BO56" s="39">
        <f t="shared" si="13"/>
        <v>597428385.60723972</v>
      </c>
      <c r="BP56" s="39">
        <f t="shared" si="13"/>
        <v>1553619257.2662058</v>
      </c>
      <c r="BQ56" s="39">
        <f t="shared" si="13"/>
        <v>529613662.87946606</v>
      </c>
      <c r="BR56" s="39">
        <f t="shared" si="13"/>
        <v>686682172.99114275</v>
      </c>
      <c r="BS56" s="39">
        <f t="shared" si="13"/>
        <v>472945939.17336965</v>
      </c>
      <c r="BT56" s="39">
        <f t="shared" si="13"/>
        <v>594505173.01889133</v>
      </c>
      <c r="BU56" s="39">
        <f t="shared" si="13"/>
        <v>444171399.50747871</v>
      </c>
      <c r="BV56" s="39">
        <f t="shared" si="13"/>
        <v>417761555.77062106</v>
      </c>
      <c r="BW56" s="39">
        <f t="shared" si="13"/>
        <v>562532232.09914291</v>
      </c>
    </row>
    <row r="57" spans="1:75" s="42" customFormat="1" ht="5.25" customHeight="1" x14ac:dyDescent="0.25">
      <c r="C57" s="4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</row>
    <row r="58" spans="1:75" s="42" customFormat="1" collapsed="1" x14ac:dyDescent="0.25">
      <c r="A58" s="160"/>
      <c r="B58" s="54" t="s">
        <v>1700</v>
      </c>
      <c r="C58" s="26">
        <f>-(Datos!M621+Datos!M625+Datos!M627+Datos!M630)</f>
        <v>16596028</v>
      </c>
      <c r="D58" s="26">
        <f>-(Datos!N621+Datos!N625+Datos!N627+Datos!N630)</f>
        <v>7718052</v>
      </c>
      <c r="E58" s="26">
        <f>-(Datos!O621+Datos!O625+Datos!O627+Datos!O630)</f>
        <v>8013702</v>
      </c>
      <c r="F58" s="26">
        <f>-(Datos!P621+Datos!P625+Datos!P627+Datos!P630)</f>
        <v>25326027</v>
      </c>
      <c r="G58" s="26">
        <f>-(Datos!Q621+Datos!Q625+Datos!Q627+Datos!Q630)</f>
        <v>5227956</v>
      </c>
      <c r="H58" s="26">
        <f>-(Datos!R621+Datos!R625+Datos!R627+Datos!R630)</f>
        <v>2215920</v>
      </c>
      <c r="I58" s="26">
        <f>-(Datos!S621+Datos!S625+Datos!S627+Datos!S630)</f>
        <v>21701181</v>
      </c>
      <c r="J58" s="26">
        <f>-(Datos!T621+Datos!T625+Datos!T627+Datos!T630)</f>
        <v>9316968</v>
      </c>
      <c r="K58" s="26">
        <f>-(Datos!U621+Datos!U625+Datos!U627+Datos!U630)</f>
        <v>10746172</v>
      </c>
      <c r="L58" s="26">
        <f>-(Datos!V621+Datos!V625+Datos!V627+Datos!V630)</f>
        <v>19513419</v>
      </c>
      <c r="M58" s="26">
        <f>-(Datos!W621+Datos!W625+Datos!W627+Datos!W630)</f>
        <v>17586633</v>
      </c>
      <c r="N58" s="26">
        <f>-(Datos!X621+Datos!X625+Datos!X627+Datos!X630)</f>
        <v>21046236</v>
      </c>
      <c r="O58" s="26">
        <f>-(Datos!Y621+Datos!Y625+Datos!Y627+Datos!Y630)</f>
        <v>21495860</v>
      </c>
      <c r="P58" s="26">
        <f>-(Datos!Z621+Datos!Z625+Datos!Z627+Datos!Z630)</f>
        <v>15659662</v>
      </c>
      <c r="Q58" s="26">
        <f>-(Datos!AA621+Datos!AA625+Datos!AA627+Datos!AA630)</f>
        <v>23368372</v>
      </c>
      <c r="R58" s="26">
        <f>-(Datos!AB621+Datos!AB625+Datos!AB627+Datos!AB630)</f>
        <v>17974105</v>
      </c>
      <c r="S58" s="26">
        <f>-(Datos!AC621+Datos!AC625+Datos!AC627+Datos!AC630)</f>
        <v>27899875</v>
      </c>
      <c r="T58" s="26">
        <f>-(Datos!AD621+Datos!AD625+Datos!AD627+Datos!AD630)</f>
        <v>19335157</v>
      </c>
      <c r="U58" s="26">
        <f>-(Datos!AE621+Datos!AE625+Datos!AE627+Datos!AE630)</f>
        <v>11952612</v>
      </c>
      <c r="V58" s="26">
        <f>-(Datos!AF621+Datos!AF625+Datos!AF627+Datos!AF630)</f>
        <v>12283852</v>
      </c>
      <c r="W58" s="26">
        <f>-(Datos!AG621+Datos!AG625+Datos!AG627+Datos!AG630)</f>
        <v>13160825</v>
      </c>
      <c r="X58" s="26">
        <f>-(Datos!AH621+Datos!AH625+Datos!AH627+Datos!AH630)</f>
        <v>23982456</v>
      </c>
      <c r="Y58" s="26">
        <f>-(Datos!AI621+Datos!AI625+Datos!AI627+Datos!AI630)</f>
        <v>21019350</v>
      </c>
      <c r="Z58" s="26">
        <f>-(Datos!AJ621+Datos!AJ625+Datos!AJ627+Datos!AJ630)</f>
        <v>29704772</v>
      </c>
      <c r="AA58" s="26">
        <f>-(Datos!AK621+Datos!AK625+Datos!AK627+Datos!AK630)+Datos!AK633</f>
        <v>12039955</v>
      </c>
      <c r="AB58" s="26">
        <f>-(Datos!AL621+Datos!AL625+Datos!AL627+Datos!AL630)+Datos!AL633</f>
        <v>19115103.399999999</v>
      </c>
      <c r="AC58" s="26">
        <f>-(Datos!AM621+Datos!AM625+Datos!AM627+Datos!AM630)+Datos!AM633</f>
        <v>33949546</v>
      </c>
      <c r="AD58" s="26">
        <f>-(Datos!AN621+Datos!AN625+Datos!AN627+Datos!AN630)+Datos!AN633</f>
        <v>16452489</v>
      </c>
      <c r="AE58" s="26">
        <f>-(Datos!AO621+Datos!AO625+Datos!AO627+Datos!AO630)+Datos!AO633</f>
        <v>17922365</v>
      </c>
      <c r="AF58" s="26">
        <f>-(Datos!AP621+Datos!AP625+Datos!AP627+Datos!AP630)+Datos!AP633</f>
        <v>13088508</v>
      </c>
      <c r="AG58" s="26">
        <f>-(Datos!AQ621+Datos!AQ625+Datos!AQ627+Datos!AQ630)+Datos!AQ633</f>
        <v>24672281</v>
      </c>
      <c r="AH58" s="26">
        <f>-(Datos!AR621+Datos!AR625+Datos!AR627+Datos!AR630)+Datos!AR633</f>
        <v>12377359</v>
      </c>
      <c r="AI58" s="26">
        <f>-(Datos!AS621+Datos!AS625+Datos!AS627+Datos!AS630)+Datos!AS633</f>
        <v>31705547</v>
      </c>
      <c r="AJ58" s="26">
        <f>-(Datos!AT621+Datos!AT625+Datos!AT627+Datos!AT630)+Datos!AT633</f>
        <v>19229532</v>
      </c>
      <c r="AK58" s="26">
        <f>-(Datos!AU621+Datos!AU625+Datos!AU627+Datos!AU630)+Datos!AU633</f>
        <v>7138058</v>
      </c>
      <c r="AL58" s="26">
        <f>-(Datos!AV621+Datos!AV625+Datos!AV627+Datos!AV630)+Datos!AV633</f>
        <v>66320422</v>
      </c>
      <c r="AM58" s="26">
        <f>-(Datos!AW621+Datos!AW625+Datos!AW627+Datos!AW630)+Datos!AW633</f>
        <v>20528947.940000001</v>
      </c>
      <c r="AN58" s="26">
        <f>-(Datos!AX621+Datos!AX625+Datos!AX627+Datos!AX630)+Datos!AX633</f>
        <v>18537771</v>
      </c>
      <c r="AO58" s="26">
        <f>-(Datos!AY621+Datos!AY625+Datos!AY627+Datos!AY630)+Datos!AY633</f>
        <v>22539179.52</v>
      </c>
      <c r="AP58" s="26">
        <f>-(Datos!AZ621+Datos!AZ625+Datos!AZ627+Datos!AZ630)+Datos!AZ633</f>
        <v>14781505</v>
      </c>
      <c r="AQ58" s="26">
        <f>-(Datos!BA621+Datos!BA625+Datos!BA627+Datos!BA630)+Datos!BA633</f>
        <v>25389665</v>
      </c>
      <c r="AR58" s="26">
        <f>-(Datos!BB621+Datos!BB625+Datos!BB627+Datos!BB630)+Datos!BB633</f>
        <v>32331453</v>
      </c>
      <c r="AS58" s="26">
        <f>-(Datos!BC621+Datos!BC625+Datos!BC627+Datos!BC630)+Datos!BC633</f>
        <v>36591173</v>
      </c>
      <c r="AT58" s="26">
        <f>-(Datos!BD621+Datos!BD625+Datos!BD627+Datos!BD630)+Datos!BD633</f>
        <v>17935888</v>
      </c>
      <c r="AU58" s="26">
        <f>-(Datos!BE621+Datos!BE625+Datos!BE627+Datos!BE630)+Datos!BE633</f>
        <v>14940481</v>
      </c>
      <c r="AV58" s="26">
        <f>-(Datos!BF621+Datos!BF625+Datos!BF627+Datos!BF630)+Datos!BF633</f>
        <v>29073318</v>
      </c>
      <c r="AW58" s="26">
        <f>-(Datos!BG621+Datos!BG625+Datos!BG627+Datos!BG630)+Datos!BG633</f>
        <v>36147621</v>
      </c>
      <c r="AX58" s="26">
        <f>-(Datos!BH621+Datos!BH625+Datos!BH627+Datos!BH630)+Datos!BH633</f>
        <v>34972733</v>
      </c>
      <c r="AY58" s="26">
        <f>-(Datos!BI621+Datos!BI625+Datos!BI627+Datos!BI630)+Datos!BI633</f>
        <v>20249985</v>
      </c>
      <c r="AZ58" s="26">
        <f>-(Datos!BJ621+Datos!BJ625+Datos!BJ627+Datos!BJ630)+Datos!BJ633</f>
        <v>17995165</v>
      </c>
      <c r="BA58" s="26">
        <f>-(Datos!BK621+Datos!BK625+Datos!BK627+Datos!BK630)+Datos!BK633</f>
        <v>25271549</v>
      </c>
      <c r="BB58" s="26">
        <f>-(Datos!BL621+Datos!BL625+Datos!BL627+Datos!BL630)+Datos!BL633</f>
        <v>18256250</v>
      </c>
      <c r="BC58" s="26">
        <f>-(Datos!BM621+Datos!BM625+Datos!BM627+Datos!BM630)+Datos!BM633</f>
        <v>16394401.279999999</v>
      </c>
      <c r="BD58" s="26">
        <f>-(Datos!BN621+Datos!BN625+Datos!BN627+Datos!BN630)+Datos!BN633</f>
        <v>15345274.52</v>
      </c>
      <c r="BE58" s="26">
        <f>-(Datos!BO621+Datos!BO625+Datos!BO627+Datos!BO630)+Datos!BO633</f>
        <v>15160442.380000001</v>
      </c>
      <c r="BF58" s="26">
        <f>-(Datos!BP621+Datos!BP625+Datos!BP627+Datos!BP630)+Datos!BP633</f>
        <v>14880648.960000001</v>
      </c>
      <c r="BG58" s="26">
        <f>-(Datos!BQ621+Datos!BQ625+Datos!BQ627+Datos!BQ630)+Datos!BQ633</f>
        <v>0</v>
      </c>
      <c r="BH58" s="26">
        <f>-(Datos!BR621+Datos!BR625+Datos!BR627+Datos!BR630)+Datos!BR633</f>
        <v>0</v>
      </c>
      <c r="BI58" s="26">
        <f>-(Datos!BS621+Datos!BS625+Datos!BS627+Datos!BS630)+Datos!BS633</f>
        <v>0</v>
      </c>
      <c r="BJ58" s="26">
        <f>-(Datos!BT621+Datos!BT625+Datos!BT627+Datos!BT630)+Datos!BT633</f>
        <v>0</v>
      </c>
      <c r="BL58" s="26">
        <f>-(Datos!BV621+Datos!BV625+Datos!BV627+Datos!BV630)+Datos!BV633</f>
        <v>26299059.276409499</v>
      </c>
      <c r="BM58" s="26">
        <f>-(Datos!BW621+Datos!BW625+Datos!BW627+Datos!BW630)+Datos!BW633</f>
        <v>26299059.276409499</v>
      </c>
      <c r="BN58" s="26">
        <f>-(Datos!BX621+Datos!BX625+Datos!BX627+Datos!BX630)+Datos!BX633</f>
        <v>26299059.276409499</v>
      </c>
      <c r="BO58" s="26">
        <f>-(Datos!BY621+Datos!BY625+Datos!BY627+Datos!BY630)+Datos!BY633</f>
        <v>26299059.276409499</v>
      </c>
      <c r="BP58" s="26">
        <f>-(Datos!BZ621+Datos!BZ625+Datos!BZ627+Datos!BZ630)+Datos!BZ633</f>
        <v>26299059.276409507</v>
      </c>
      <c r="BQ58" s="26">
        <f>-(Datos!CA621+Datos!CA625+Datos!CA627+Datos!CA630)+Datos!CA633</f>
        <v>26299059.276409499</v>
      </c>
      <c r="BR58" s="26">
        <f>-(Datos!CB621+Datos!CB625+Datos!CB627+Datos!CB630)+Datos!CB633</f>
        <v>26299059.276409499</v>
      </c>
      <c r="BS58" s="26">
        <f>-(Datos!CC621+Datos!CC625+Datos!CC627+Datos!CC630)+Datos!CC633</f>
        <v>26299059.276409499</v>
      </c>
      <c r="BT58" s="26">
        <f>-(Datos!CD621+Datos!CD625+Datos!CD627+Datos!CD630)+Datos!CD633</f>
        <v>26299059.276409499</v>
      </c>
      <c r="BU58" s="26">
        <f>-(Datos!CE621+Datos!CE625+Datos!CE627+Datos!CE630)+Datos!CE633</f>
        <v>26299059.276409499</v>
      </c>
      <c r="BV58" s="26">
        <f>-(Datos!CF621+Datos!CF625+Datos!CF627+Datos!CF630)+Datos!CF633</f>
        <v>26299059.276409499</v>
      </c>
      <c r="BW58" s="26">
        <f>-(Datos!CG621+Datos!CG625+Datos!CG627+Datos!CG630)+Datos!CG633</f>
        <v>26299059.276409499</v>
      </c>
    </row>
    <row r="59" spans="1:75" s="160" customFormat="1" hidden="1" outlineLevel="1" x14ac:dyDescent="0.2">
      <c r="B59" s="161" t="s">
        <v>1855</v>
      </c>
      <c r="C59" s="48">
        <f>-Datos!M621</f>
        <v>13173010</v>
      </c>
      <c r="D59" s="48">
        <f>-Datos!N621</f>
        <v>6046940</v>
      </c>
      <c r="E59" s="48">
        <f>-Datos!O621</f>
        <v>4634860</v>
      </c>
      <c r="F59" s="48">
        <f>-Datos!P621</f>
        <v>22803505</v>
      </c>
      <c r="G59" s="48">
        <f>-Datos!Q621</f>
        <v>3217551</v>
      </c>
      <c r="H59" s="48">
        <f>-Datos!R621</f>
        <v>2215920</v>
      </c>
      <c r="I59" s="48">
        <f>-Datos!S621</f>
        <v>11190533</v>
      </c>
      <c r="J59" s="48">
        <f>-Datos!T621</f>
        <v>6681123</v>
      </c>
      <c r="K59" s="48">
        <f>-Datos!U621</f>
        <v>10746172</v>
      </c>
      <c r="L59" s="48">
        <f>-Datos!V621</f>
        <v>19513419</v>
      </c>
      <c r="M59" s="48">
        <f>-Datos!W621</f>
        <v>17586633</v>
      </c>
      <c r="N59" s="48">
        <f>-Datos!X621</f>
        <v>21046236</v>
      </c>
      <c r="O59" s="48">
        <f>-Datos!Y621</f>
        <v>21495860</v>
      </c>
      <c r="P59" s="48">
        <f>-Datos!Z621</f>
        <v>15659662</v>
      </c>
      <c r="Q59" s="48">
        <f>-Datos!AA621</f>
        <v>23368372</v>
      </c>
      <c r="R59" s="48">
        <f>-Datos!AB621</f>
        <v>17974105</v>
      </c>
      <c r="S59" s="48">
        <f>-Datos!AC621</f>
        <v>27899875</v>
      </c>
      <c r="T59" s="48">
        <f>-Datos!AD621</f>
        <v>19335157</v>
      </c>
      <c r="U59" s="48">
        <f>-Datos!AE621</f>
        <v>11952612</v>
      </c>
      <c r="V59" s="48">
        <f>-Datos!AF621</f>
        <v>12283852</v>
      </c>
      <c r="W59" s="48">
        <f>-Datos!AG621</f>
        <v>13160825</v>
      </c>
      <c r="X59" s="48">
        <f>-Datos!AH621</f>
        <v>23982456</v>
      </c>
      <c r="Y59" s="48">
        <f>-Datos!AI621</f>
        <v>21019350</v>
      </c>
      <c r="Z59" s="48">
        <f>-Datos!AJ621</f>
        <v>29704772</v>
      </c>
      <c r="AA59" s="48">
        <f>-Datos!AK621</f>
        <v>12039955</v>
      </c>
      <c r="AB59" s="48">
        <f>-Datos!AL621</f>
        <v>19115103.399999999</v>
      </c>
      <c r="AC59" s="48">
        <f>-Datos!AM621</f>
        <v>33949546</v>
      </c>
      <c r="AD59" s="48">
        <f>-Datos!AN621</f>
        <v>16452489</v>
      </c>
      <c r="AE59" s="48">
        <f>-Datos!AO621</f>
        <v>17922365</v>
      </c>
      <c r="AF59" s="48">
        <f>-Datos!AP621</f>
        <v>13088508</v>
      </c>
      <c r="AG59" s="48">
        <f>-Datos!AQ621</f>
        <v>24672281</v>
      </c>
      <c r="AH59" s="48">
        <f>-Datos!AR621</f>
        <v>12377359</v>
      </c>
      <c r="AI59" s="48">
        <f>-Datos!AS621</f>
        <v>31705547</v>
      </c>
      <c r="AJ59" s="48">
        <f>-Datos!AT621</f>
        <v>19229532</v>
      </c>
      <c r="AK59" s="48">
        <f>-Datos!AU621</f>
        <v>7138058</v>
      </c>
      <c r="AL59" s="48">
        <f>-Datos!AV621</f>
        <v>43386581</v>
      </c>
      <c r="AM59" s="48">
        <f>-Datos!AW621</f>
        <v>20528947.940000001</v>
      </c>
      <c r="AN59" s="48">
        <f>-Datos!AX621</f>
        <v>18537771</v>
      </c>
      <c r="AO59" s="48">
        <f>-Datos!AY621</f>
        <v>22539179.52</v>
      </c>
      <c r="AP59" s="48">
        <f>-Datos!AZ621</f>
        <v>9855497</v>
      </c>
      <c r="AQ59" s="48">
        <f>-Datos!BA621</f>
        <v>18587436</v>
      </c>
      <c r="AR59" s="48">
        <f>-Datos!BB621</f>
        <v>32331453</v>
      </c>
      <c r="AS59" s="48">
        <f>-Datos!BC621</f>
        <v>35540195</v>
      </c>
      <c r="AT59" s="48">
        <f>-Datos!BD621</f>
        <v>17935888</v>
      </c>
      <c r="AU59" s="48">
        <f>-Datos!BE621</f>
        <v>8427741</v>
      </c>
      <c r="AV59" s="48">
        <f>-Datos!BF621</f>
        <v>29073318</v>
      </c>
      <c r="AW59" s="48">
        <f>-Datos!BG621</f>
        <v>15367547</v>
      </c>
      <c r="AX59" s="48">
        <f>-Datos!BH621</f>
        <v>27219038</v>
      </c>
      <c r="AY59" s="48">
        <f>-Datos!BI621</f>
        <v>20249985</v>
      </c>
      <c r="AZ59" s="48">
        <f>-Datos!BJ621</f>
        <v>17995165</v>
      </c>
      <c r="BA59" s="48">
        <f>-Datos!BK621</f>
        <v>25271549</v>
      </c>
      <c r="BB59" s="48">
        <f>-Datos!BL621</f>
        <v>18256250</v>
      </c>
      <c r="BC59" s="48">
        <f>-Datos!BM621</f>
        <v>16394401.279999999</v>
      </c>
      <c r="BD59" s="48">
        <f>-Datos!BN621</f>
        <v>15345274.52</v>
      </c>
      <c r="BE59" s="48">
        <f>-Datos!BO621</f>
        <v>15160442.380000001</v>
      </c>
      <c r="BF59" s="48">
        <f>-Datos!BP621</f>
        <v>14880648.960000001</v>
      </c>
      <c r="BG59" s="48">
        <f>-Datos!BQ621</f>
        <v>0</v>
      </c>
      <c r="BH59" s="48">
        <f>-Datos!BR621</f>
        <v>0</v>
      </c>
      <c r="BI59" s="48">
        <f>-Datos!BS621</f>
        <v>0</v>
      </c>
      <c r="BJ59" s="48">
        <f>-Datos!BT621</f>
        <v>0</v>
      </c>
      <c r="BL59" s="48">
        <f>-Datos!BV621</f>
        <v>22150576.267109498</v>
      </c>
      <c r="BM59" s="48">
        <f>-Datos!BW621</f>
        <v>22150576.267109498</v>
      </c>
      <c r="BN59" s="48">
        <f>-Datos!BX621</f>
        <v>22150576.267109498</v>
      </c>
      <c r="BO59" s="48">
        <f>-Datos!BY621</f>
        <v>22150576.267109498</v>
      </c>
      <c r="BP59" s="48">
        <f>-Datos!BZ621</f>
        <v>22150576.267109498</v>
      </c>
      <c r="BQ59" s="48">
        <f>-Datos!CA621</f>
        <v>22150576.267109498</v>
      </c>
      <c r="BR59" s="48">
        <f>-Datos!CB621</f>
        <v>22150576.267109498</v>
      </c>
      <c r="BS59" s="48">
        <f>-Datos!CC621</f>
        <v>22150576.267109498</v>
      </c>
      <c r="BT59" s="48">
        <f>-Datos!CD621</f>
        <v>22150576.267109498</v>
      </c>
      <c r="BU59" s="48">
        <f>-Datos!CE621</f>
        <v>22150576.267109498</v>
      </c>
      <c r="BV59" s="48">
        <f>-Datos!CF621</f>
        <v>22150576.267109498</v>
      </c>
      <c r="BW59" s="48">
        <f>-Datos!CG621</f>
        <v>22150576.267109498</v>
      </c>
    </row>
    <row r="60" spans="1:75" s="160" customFormat="1" hidden="1" outlineLevel="1" x14ac:dyDescent="0.2">
      <c r="B60" s="161" t="s">
        <v>1856</v>
      </c>
      <c r="C60" s="48">
        <f>-(Datos!M625+Datos!M630)</f>
        <v>3423018</v>
      </c>
      <c r="D60" s="48">
        <f>-(Datos!N625+Datos!N630)</f>
        <v>1671112</v>
      </c>
      <c r="E60" s="48">
        <f>-(Datos!O625+Datos!O630)</f>
        <v>3378842</v>
      </c>
      <c r="F60" s="48">
        <f>-(Datos!P625+Datos!P630)</f>
        <v>2522522</v>
      </c>
      <c r="G60" s="48">
        <f>-(Datos!Q625+Datos!Q630)</f>
        <v>2010405</v>
      </c>
      <c r="H60" s="48">
        <f>-(Datos!R625+Datos!R630)</f>
        <v>0</v>
      </c>
      <c r="I60" s="48">
        <f>-(Datos!S625+Datos!S630)</f>
        <v>10510648</v>
      </c>
      <c r="J60" s="48">
        <f>-(Datos!T625+Datos!T630)</f>
        <v>2635845</v>
      </c>
      <c r="K60" s="48">
        <f>-(Datos!U625+Datos!U630)</f>
        <v>0</v>
      </c>
      <c r="L60" s="48">
        <f>-(Datos!V625+Datos!V630)</f>
        <v>0</v>
      </c>
      <c r="M60" s="48">
        <f>-(Datos!W625+Datos!W630)</f>
        <v>0</v>
      </c>
      <c r="N60" s="48">
        <f>-(Datos!X625+Datos!X630)</f>
        <v>0</v>
      </c>
      <c r="O60" s="48">
        <f>-(Datos!Y625+Datos!Y630)</f>
        <v>0</v>
      </c>
      <c r="P60" s="48">
        <f>-(Datos!Z625+Datos!Z630)</f>
        <v>0</v>
      </c>
      <c r="Q60" s="48">
        <f>-(Datos!AA625+Datos!AA630)</f>
        <v>0</v>
      </c>
      <c r="R60" s="48">
        <f>-(Datos!AB625+Datos!AB630)</f>
        <v>0</v>
      </c>
      <c r="S60" s="48">
        <f>-(Datos!AC625+Datos!AC630)</f>
        <v>0</v>
      </c>
      <c r="T60" s="48">
        <f>-(Datos!AD625+Datos!AD630)</f>
        <v>0</v>
      </c>
      <c r="U60" s="48">
        <f>-(Datos!AE625+Datos!AE630)</f>
        <v>0</v>
      </c>
      <c r="V60" s="48">
        <f>-(Datos!AF625+Datos!AF630)</f>
        <v>0</v>
      </c>
      <c r="W60" s="48">
        <f>-(Datos!AG625+Datos!AG630)</f>
        <v>0</v>
      </c>
      <c r="X60" s="48">
        <f>-(Datos!AH625+Datos!AH630)</f>
        <v>0</v>
      </c>
      <c r="Y60" s="48">
        <f>-(Datos!AI625+Datos!AI630)</f>
        <v>0</v>
      </c>
      <c r="Z60" s="48">
        <f>-(Datos!AJ625+Datos!AJ630)</f>
        <v>0</v>
      </c>
      <c r="AA60" s="48">
        <f>-(Datos!AK625+Datos!AK630)+Datos!AK633</f>
        <v>0</v>
      </c>
      <c r="AB60" s="48">
        <f>-(Datos!AL625+Datos!AL630)+Datos!AL633</f>
        <v>0</v>
      </c>
      <c r="AC60" s="48">
        <f>-(Datos!AM625+Datos!AM630)+Datos!AM633</f>
        <v>0</v>
      </c>
      <c r="AD60" s="48">
        <f>-(Datos!AN625+Datos!AN630)+Datos!AN633</f>
        <v>0</v>
      </c>
      <c r="AE60" s="48">
        <f>-(Datos!AO625+Datos!AO630)+Datos!AO633</f>
        <v>0</v>
      </c>
      <c r="AF60" s="48">
        <f>-(Datos!AP625+Datos!AP630)+Datos!AP633</f>
        <v>0</v>
      </c>
      <c r="AG60" s="48">
        <f>-(Datos!AQ625+Datos!AQ630)+Datos!AQ633</f>
        <v>0</v>
      </c>
      <c r="AH60" s="48">
        <f>-(Datos!AR625+Datos!AR630)+Datos!AR633</f>
        <v>0</v>
      </c>
      <c r="AI60" s="48">
        <f>-(Datos!AS625+Datos!AS630)+Datos!AS633</f>
        <v>0</v>
      </c>
      <c r="AJ60" s="48">
        <f>-(Datos!AT625+Datos!AT630)+Datos!AT633</f>
        <v>0</v>
      </c>
      <c r="AK60" s="48">
        <f>-(Datos!AU625+Datos!AU630)+Datos!AU633</f>
        <v>0</v>
      </c>
      <c r="AL60" s="48">
        <f>-(Datos!AV625+Datos!AV630)+Datos!AV633</f>
        <v>22933841</v>
      </c>
      <c r="AM60" s="48">
        <f>-(Datos!AW625+Datos!AW630)+Datos!AW633</f>
        <v>0</v>
      </c>
      <c r="AN60" s="48">
        <f>-(Datos!AX625+Datos!AX630)+Datos!AX633</f>
        <v>0</v>
      </c>
      <c r="AO60" s="48">
        <f>-(Datos!AY625+Datos!AY630)+Datos!AY633</f>
        <v>0</v>
      </c>
      <c r="AP60" s="48">
        <f>-(Datos!AZ625+Datos!AZ630)+Datos!AZ633</f>
        <v>4926008</v>
      </c>
      <c r="AQ60" s="48">
        <f>-(Datos!BA625+Datos!BA630)+Datos!BA633</f>
        <v>6802229</v>
      </c>
      <c r="AR60" s="48">
        <f>-(Datos!BB625+Datos!BB630)+Datos!BB633</f>
        <v>0</v>
      </c>
      <c r="AS60" s="48">
        <f>-(Datos!BC625+Datos!BC630)+Datos!BC633</f>
        <v>1050978</v>
      </c>
      <c r="AT60" s="48">
        <f>-(Datos!BD625+Datos!BD630)+Datos!BD633</f>
        <v>0</v>
      </c>
      <c r="AU60" s="48">
        <f>-(Datos!BE625+Datos!BE630)+Datos!BE633</f>
        <v>6512740</v>
      </c>
      <c r="AV60" s="48">
        <f>-(Datos!BF625+Datos!BF630)+Datos!BF633</f>
        <v>0</v>
      </c>
      <c r="AW60" s="48">
        <f>-(Datos!BG625+Datos!BG630)+Datos!BG633</f>
        <v>20780074</v>
      </c>
      <c r="AX60" s="48">
        <f>-(Datos!BH625+Datos!BH630)+Datos!BH633</f>
        <v>7753695</v>
      </c>
      <c r="AY60" s="48">
        <f>-(Datos!BI625+Datos!BI630)+Datos!BI633</f>
        <v>0</v>
      </c>
      <c r="AZ60" s="48">
        <f>-(Datos!BJ625+Datos!BJ630)+Datos!BJ633</f>
        <v>0</v>
      </c>
      <c r="BA60" s="48">
        <f>-(Datos!BK625+Datos!BK630)+Datos!BK633</f>
        <v>0</v>
      </c>
      <c r="BB60" s="48">
        <f>-(Datos!BL625+Datos!BL630)+Datos!BL633</f>
        <v>0</v>
      </c>
      <c r="BC60" s="48">
        <f>-(Datos!BM625+Datos!BM630)+Datos!BM633</f>
        <v>0</v>
      </c>
      <c r="BD60" s="48">
        <f>-(Datos!BN625+Datos!BN630)+Datos!BN633</f>
        <v>0</v>
      </c>
      <c r="BE60" s="48">
        <f>-(Datos!BO625+Datos!BO630)+Datos!BO633</f>
        <v>0</v>
      </c>
      <c r="BF60" s="48">
        <f>-(Datos!BP625+Datos!BP630)+Datos!BP633</f>
        <v>0</v>
      </c>
      <c r="BG60" s="48">
        <f>-(Datos!BQ625+Datos!BQ630)+Datos!BQ633</f>
        <v>0</v>
      </c>
      <c r="BH60" s="48">
        <f>-(Datos!BR625+Datos!BR630)+Datos!BR633</f>
        <v>0</v>
      </c>
      <c r="BI60" s="48">
        <f>-(Datos!BS625+Datos!BS630)+Datos!BS633</f>
        <v>0</v>
      </c>
      <c r="BJ60" s="48">
        <f>-(Datos!BT625+Datos!BT630)+Datos!BT633</f>
        <v>0</v>
      </c>
      <c r="BL60" s="48">
        <f>-(Datos!BV625+Datos!BV630)+Datos!BV633</f>
        <v>4148483.0092999996</v>
      </c>
      <c r="BM60" s="48">
        <f>-(Datos!BW625+Datos!BW630)+Datos!BW633</f>
        <v>4148483.0092999996</v>
      </c>
      <c r="BN60" s="48">
        <f>-(Datos!BX625+Datos!BX630)+Datos!BX633</f>
        <v>4148483.0092999996</v>
      </c>
      <c r="BO60" s="48">
        <f>-(Datos!BY625+Datos!BY630)+Datos!BY633</f>
        <v>4148483.0092999996</v>
      </c>
      <c r="BP60" s="48">
        <f>-(Datos!BZ625+Datos!BZ630)+Datos!BZ633</f>
        <v>4148483.0092999935</v>
      </c>
      <c r="BQ60" s="48">
        <f>-(Datos!CA625+Datos!CA630)+Datos!CA633</f>
        <v>4148483.0092999996</v>
      </c>
      <c r="BR60" s="48">
        <f>-(Datos!CB625+Datos!CB630)+Datos!CB633</f>
        <v>4148483.0092999996</v>
      </c>
      <c r="BS60" s="48">
        <f>-(Datos!CC625+Datos!CC630)+Datos!CC633</f>
        <v>4148483.0092999996</v>
      </c>
      <c r="BT60" s="48">
        <f>-(Datos!CD625+Datos!CD630)+Datos!CD633</f>
        <v>4148483.0092999996</v>
      </c>
      <c r="BU60" s="48">
        <f>-(Datos!CE625+Datos!CE630)+Datos!CE633</f>
        <v>4148483.0092999996</v>
      </c>
      <c r="BV60" s="48">
        <f>-(Datos!CF625+Datos!CF630)+Datos!CF633</f>
        <v>4148483.0092999996</v>
      </c>
      <c r="BW60" s="48">
        <f>-(Datos!CG625+Datos!CG630)+Datos!CG633</f>
        <v>4148483.0092999996</v>
      </c>
    </row>
    <row r="61" spans="1:75" x14ac:dyDescent="0.25">
      <c r="B61" s="23" t="s">
        <v>1701</v>
      </c>
      <c r="C61" s="26">
        <f>Datos!M702+Datos!M801+Datos!M802+Datos!M803+Datos!M804+Datos!M807</f>
        <v>8725370</v>
      </c>
      <c r="D61" s="26">
        <f>Datos!N702+Datos!N801+Datos!N802+Datos!N803+Datos!N804+Datos!N807</f>
        <v>12329386</v>
      </c>
      <c r="E61" s="26">
        <f>Datos!O702+Datos!O801+Datos!O802+Datos!O803+Datos!O804+Datos!O807</f>
        <v>12345784</v>
      </c>
      <c r="F61" s="26">
        <f>Datos!P702+Datos!P801+Datos!P802+Datos!P803+Datos!P804+Datos!P807</f>
        <v>9313122</v>
      </c>
      <c r="G61" s="26">
        <f>Datos!Q702+Datos!Q801+Datos!Q802+Datos!Q803+Datos!Q804+Datos!Q807</f>
        <v>12148782</v>
      </c>
      <c r="H61" s="26">
        <f>Datos!R702+Datos!R801+Datos!R802+Datos!R803+Datos!R804+Datos!R807</f>
        <v>10155686</v>
      </c>
      <c r="I61" s="26">
        <f>Datos!S702+Datos!S801+Datos!S802+Datos!S803+Datos!S804+Datos!S807</f>
        <v>32950944</v>
      </c>
      <c r="J61" s="26">
        <f>Datos!T702+Datos!T801+Datos!T802+Datos!T803+Datos!T804+Datos!T807</f>
        <v>141061962</v>
      </c>
      <c r="K61" s="26">
        <f>Datos!U702+Datos!U801+Datos!U802+Datos!U803+Datos!U804+Datos!U807</f>
        <v>12887021</v>
      </c>
      <c r="L61" s="26">
        <f>Datos!V702+Datos!V801+Datos!V802+Datos!V803+Datos!V804+Datos!V807</f>
        <v>9324474</v>
      </c>
      <c r="M61" s="26">
        <f>Datos!W702+Datos!W801+Datos!W802+Datos!W803+Datos!W804+Datos!W807</f>
        <v>45079041</v>
      </c>
      <c r="N61" s="26">
        <f>Datos!X702+Datos!X801+Datos!X802+Datos!X803+Datos!X804+Datos!X807</f>
        <v>39573331</v>
      </c>
      <c r="O61" s="26">
        <f>Datos!Y702+Datos!Y801+Datos!Y802+Datos!Y803+Datos!Y804+Datos!Y807</f>
        <v>10968970</v>
      </c>
      <c r="P61" s="26">
        <f>Datos!Z702+Datos!Z801+Datos!Z802+Datos!Z803+Datos!Z804+Datos!Z807</f>
        <v>5025982</v>
      </c>
      <c r="Q61" s="26">
        <f>Datos!AA702+Datos!AA801+Datos!AA802+Datos!AA803+Datos!AA804+Datos!AA807</f>
        <v>19226537</v>
      </c>
      <c r="R61" s="26">
        <f>Datos!AB702+Datos!AB801+Datos!AB802+Datos!AB803+Datos!AB804+Datos!AB807</f>
        <v>13579457</v>
      </c>
      <c r="S61" s="26">
        <f>Datos!AC702+Datos!AC801+Datos!AC802+Datos!AC803+Datos!AC804+Datos!AC807</f>
        <v>15295771</v>
      </c>
      <c r="T61" s="26">
        <f>Datos!AD702+Datos!AD801+Datos!AD802+Datos!AD803+Datos!AD804+Datos!AD807</f>
        <v>14350440</v>
      </c>
      <c r="U61" s="26">
        <f>Datos!AE702+Datos!AE801+Datos!AE802+Datos!AE803+Datos!AE804+Datos!AE807</f>
        <v>12894241</v>
      </c>
      <c r="V61" s="26">
        <f>Datos!AF702+Datos!AF801+Datos!AF802+Datos!AF803+Datos!AF804+Datos!AF807</f>
        <v>13776854</v>
      </c>
      <c r="W61" s="26">
        <f>Datos!AG702+Datos!AG801+Datos!AG802+Datos!AG803+Datos!AG804+Datos!AG807</f>
        <v>18176829</v>
      </c>
      <c r="X61" s="26">
        <f>Datos!AH702+Datos!AH801+Datos!AH802+Datos!AH803+Datos!AH804+Datos!AH807</f>
        <v>13594314</v>
      </c>
      <c r="Y61" s="26">
        <f>Datos!AI702+Datos!AI801+Datos!AI802+Datos!AI803+Datos!AI804+Datos!AI807</f>
        <v>19729382.25</v>
      </c>
      <c r="Z61" s="26">
        <f>Datos!AJ702+Datos!AJ801+Datos!AJ802+Datos!AJ803+Datos!AJ804+Datos!AJ807</f>
        <v>19086726.34</v>
      </c>
      <c r="AA61" s="26">
        <f>Datos!AK702+Datos!AK801+Datos!AK802+Datos!AK803+Datos!AK804+Datos!AK807</f>
        <v>15333640</v>
      </c>
      <c r="AB61" s="26">
        <f>Datos!AL702+Datos!AL801+Datos!AL802+Datos!AL803+Datos!AL804+Datos!AL807</f>
        <v>18470902</v>
      </c>
      <c r="AC61" s="26">
        <f>Datos!AM702+Datos!AM801+Datos!AM802+Datos!AM803+Datos!AM804+Datos!AM807</f>
        <v>16585786</v>
      </c>
      <c r="AD61" s="26">
        <f>Datos!AN702+Datos!AN801+Datos!AN802+Datos!AN803+Datos!AN804+Datos!AN807</f>
        <v>11955774</v>
      </c>
      <c r="AE61" s="26">
        <f>Datos!AO702+Datos!AO801+Datos!AO802+Datos!AO803+Datos!AO804+Datos!AO807</f>
        <v>15588555.609999999</v>
      </c>
      <c r="AF61" s="26">
        <f>Datos!AP702+Datos!AP801+Datos!AP802+Datos!AP803+Datos!AP804+Datos!AP807</f>
        <v>15120779</v>
      </c>
      <c r="AG61" s="26">
        <f>Datos!AQ702+Datos!AQ801+Datos!AQ802+Datos!AQ803+Datos!AQ804+Datos!AQ807</f>
        <v>13290280</v>
      </c>
      <c r="AH61" s="26">
        <f>Datos!AR702+Datos!AR801+Datos!AR802+Datos!AR803+Datos!AR804+Datos!AR807</f>
        <v>11268070</v>
      </c>
      <c r="AI61" s="26">
        <f>Datos!AS702+Datos!AS801+Datos!AS802+Datos!AS803+Datos!AS804+Datos!AS807</f>
        <v>7202480</v>
      </c>
      <c r="AJ61" s="26">
        <f>Datos!AT702+Datos!AT801+Datos!AT802+Datos!AT803+Datos!AT804+Datos!AT807</f>
        <v>11078679</v>
      </c>
      <c r="AK61" s="26">
        <f>Datos!AU702+Datos!AU801+Datos!AU802+Datos!AU803+Datos!AU804+Datos!AU807</f>
        <v>12854998</v>
      </c>
      <c r="AL61" s="26">
        <f>Datos!AV702+Datos!AV801+Datos!AV802+Datos!AV803+Datos!AV804+Datos!AV807</f>
        <v>15899675.640000001</v>
      </c>
      <c r="AM61" s="26">
        <f>Datos!AW702+Datos!AW801+Datos!AW802+Datos!AW803+Datos!AW804+Datos!AW807</f>
        <v>14505118</v>
      </c>
      <c r="AN61" s="26">
        <f>Datos!AX702+Datos!AX801+Datos!AX802+Datos!AX803+Datos!AX804+Datos!AX807</f>
        <v>16839189</v>
      </c>
      <c r="AO61" s="26">
        <f>Datos!AY702+Datos!AY801+Datos!AY802+Datos!AY803+Datos!AY804+Datos!AY807</f>
        <v>18157640</v>
      </c>
      <c r="AP61" s="26">
        <f>Datos!AZ702+Datos!AZ801+Datos!AZ802+Datos!AZ803+Datos!AZ804+Datos!AZ807</f>
        <v>12652875</v>
      </c>
      <c r="AQ61" s="26">
        <f>Datos!BA702+Datos!BA801+Datos!BA802+Datos!BA803+Datos!BA804+Datos!BA807</f>
        <v>15320183</v>
      </c>
      <c r="AR61" s="26">
        <f>Datos!BB702+Datos!BB801+Datos!BB802+Datos!BB803+Datos!BB804+Datos!BB807</f>
        <v>15688587</v>
      </c>
      <c r="AS61" s="26">
        <f>Datos!BC702+Datos!BC801+Datos!BC802+Datos!BC803+Datos!BC804+Datos!BC807</f>
        <v>14008571</v>
      </c>
      <c r="AT61" s="26">
        <f>Datos!BD702+Datos!BD801+Datos!BD802+Datos!BD803+Datos!BD804+Datos!BD807</f>
        <v>13184425</v>
      </c>
      <c r="AU61" s="26">
        <f>Datos!BE702+Datos!BE801+Datos!BE802+Datos!BE803+Datos!BE804+Datos!BE807</f>
        <v>16039831</v>
      </c>
      <c r="AV61" s="26">
        <f>Datos!BF702+Datos!BF801+Datos!BF802+Datos!BF803+Datos!BF804+Datos!BF807</f>
        <v>13680462</v>
      </c>
      <c r="AW61" s="26">
        <f>Datos!BG702+Datos!BG801+Datos!BG802+Datos!BG803+Datos!BG804+Datos!BG807</f>
        <v>15626577</v>
      </c>
      <c r="AX61" s="26">
        <f>Datos!BH702+Datos!BH801+Datos!BH802+Datos!BH803+Datos!BH804+Datos!BH807</f>
        <v>43406216</v>
      </c>
      <c r="AY61" s="26">
        <f>Datos!BI702+Datos!BI801+Datos!BI802+Datos!BI803+Datos!BI804+Datos!BI807</f>
        <v>15577844</v>
      </c>
      <c r="AZ61" s="26">
        <f>Datos!BJ702+Datos!BJ801+Datos!BJ802+Datos!BJ803+Datos!BJ804+Datos!BJ807</f>
        <v>11935331</v>
      </c>
      <c r="BA61" s="26">
        <f>Datos!BK702+Datos!BK801+Datos!BK802+Datos!BK803+Datos!BK804+Datos!BK807</f>
        <v>19697879</v>
      </c>
      <c r="BB61" s="26">
        <f>Datos!BL702+Datos!BL801+Datos!BL802+Datos!BL803+Datos!BL804+Datos!BL807</f>
        <v>20947740</v>
      </c>
      <c r="BC61" s="26">
        <f>Datos!BM702+Datos!BM801+Datos!BM802+Datos!BM803+Datos!BM804+Datos!BM807</f>
        <v>66332333</v>
      </c>
      <c r="BD61" s="26">
        <f>Datos!BN702+Datos!BN801+Datos!BN802+Datos!BN803+Datos!BN804+Datos!BN807</f>
        <v>18888636</v>
      </c>
      <c r="BE61" s="26">
        <f>Datos!BO702+Datos!BO801+Datos!BO802+Datos!BO803+Datos!BO804+Datos!BO807</f>
        <v>19748456</v>
      </c>
      <c r="BF61" s="26">
        <f>Datos!BP702+Datos!BP801+Datos!BP802+Datos!BP803+Datos!BP804+Datos!BP807</f>
        <v>13303730</v>
      </c>
      <c r="BG61" s="26">
        <f>Datos!BQ702+Datos!BQ801+Datos!BQ802+Datos!BQ803+Datos!BQ804+Datos!BQ807</f>
        <v>0</v>
      </c>
      <c r="BH61" s="26">
        <f>Datos!BR702+Datos!BR801+Datos!BR802+Datos!BR803+Datos!BR804+Datos!BR807</f>
        <v>0</v>
      </c>
      <c r="BI61" s="26">
        <f>Datos!BS702+Datos!BS801+Datos!BS802+Datos!BS803+Datos!BS804+Datos!BS807</f>
        <v>0</v>
      </c>
      <c r="BJ61" s="26">
        <f>Datos!BT702+Datos!BT801+Datos!BT802+Datos!BT803+Datos!BT804+Datos!BT807</f>
        <v>0</v>
      </c>
      <c r="BL61" s="26">
        <f>Datos!BV702+Datos!BV801+Datos!BV802+Datos!BV803+Datos!BV804+Datos!BV807</f>
        <v>18072539.310583334</v>
      </c>
      <c r="BM61" s="26">
        <f>Datos!BW702+Datos!BW801+Datos!BW802+Datos!BW803+Datos!BW804+Datos!BW807</f>
        <v>18072539.310583334</v>
      </c>
      <c r="BN61" s="26">
        <f>Datos!BX702+Datos!BX801+Datos!BX802+Datos!BX803+Datos!BX804+Datos!BX807</f>
        <v>18072539.310583334</v>
      </c>
      <c r="BO61" s="26">
        <f>Datos!BY702+Datos!BY801+Datos!BY802+Datos!BY803+Datos!BY804+Datos!BY807</f>
        <v>18072539.310583334</v>
      </c>
      <c r="BP61" s="26">
        <f>Datos!BZ702+Datos!BZ801+Datos!BZ802+Datos!BZ803+Datos!BZ804+Datos!BZ807</f>
        <v>18072539.310583334</v>
      </c>
      <c r="BQ61" s="26">
        <f>Datos!CA702+Datos!CA801+Datos!CA802+Datos!CA803+Datos!CA804+Datos!CA807</f>
        <v>18072539.310583334</v>
      </c>
      <c r="BR61" s="26">
        <f>Datos!CB702+Datos!CB801+Datos!CB802+Datos!CB803+Datos!CB804+Datos!CB807</f>
        <v>18072539.310583334</v>
      </c>
      <c r="BS61" s="26">
        <f>Datos!CC702+Datos!CC801+Datos!CC802+Datos!CC803+Datos!CC804+Datos!CC807</f>
        <v>18072539.310583334</v>
      </c>
      <c r="BT61" s="26">
        <f>Datos!CD702+Datos!CD801+Datos!CD802+Datos!CD803+Datos!CD804+Datos!CD807</f>
        <v>18072539.310583334</v>
      </c>
      <c r="BU61" s="26">
        <f>Datos!CE702+Datos!CE801+Datos!CE802+Datos!CE803+Datos!CE804+Datos!CE807</f>
        <v>18072539.310583334</v>
      </c>
      <c r="BV61" s="26">
        <f>Datos!CF702+Datos!CF801+Datos!CF802+Datos!CF803+Datos!CF804+Datos!CF807</f>
        <v>18072539.310583334</v>
      </c>
      <c r="BW61" s="26">
        <f>Datos!CG702+Datos!CG801+Datos!CG802+Datos!CG803+Datos!CG804+Datos!CG807</f>
        <v>18072539.310583334</v>
      </c>
    </row>
    <row r="62" spans="1:75" x14ac:dyDescent="0.25">
      <c r="B62" s="38" t="s">
        <v>1840</v>
      </c>
      <c r="C62" s="39">
        <f t="shared" ref="C62:AX62" si="14">C56+C58-C61</f>
        <v>792264451.61999989</v>
      </c>
      <c r="D62" s="39">
        <f t="shared" si="14"/>
        <v>580744530.78000009</v>
      </c>
      <c r="E62" s="39">
        <f t="shared" si="14"/>
        <v>1537781718.8599999</v>
      </c>
      <c r="F62" s="39">
        <f t="shared" si="14"/>
        <v>458956620.13999999</v>
      </c>
      <c r="G62" s="39">
        <f t="shared" si="14"/>
        <v>643275614.70000005</v>
      </c>
      <c r="H62" s="39">
        <f t="shared" si="14"/>
        <v>567054643.31999993</v>
      </c>
      <c r="I62" s="39">
        <f t="shared" si="14"/>
        <v>433492087.55000001</v>
      </c>
      <c r="J62" s="39">
        <f t="shared" si="14"/>
        <v>831139535.1400001</v>
      </c>
      <c r="K62" s="39">
        <f t="shared" si="14"/>
        <v>451958749.78000003</v>
      </c>
      <c r="L62" s="39">
        <f t="shared" si="14"/>
        <v>573926847.80999994</v>
      </c>
      <c r="M62" s="39">
        <f t="shared" si="14"/>
        <v>248181709.08999997</v>
      </c>
      <c r="N62" s="39">
        <f t="shared" si="14"/>
        <v>-455338075.08999991</v>
      </c>
      <c r="O62" s="39">
        <f t="shared" si="14"/>
        <v>-1525590931.8699999</v>
      </c>
      <c r="P62" s="39">
        <f t="shared" si="14"/>
        <v>-106023347.07000001</v>
      </c>
      <c r="Q62" s="39">
        <f t="shared" si="14"/>
        <v>519278377.30999994</v>
      </c>
      <c r="R62" s="39">
        <f t="shared" si="14"/>
        <v>2224977898.2000003</v>
      </c>
      <c r="S62" s="39">
        <f t="shared" si="14"/>
        <v>712782463.48000002</v>
      </c>
      <c r="T62" s="39">
        <f t="shared" si="14"/>
        <v>126119735.56</v>
      </c>
      <c r="U62" s="39">
        <f t="shared" si="14"/>
        <v>712748568.33000004</v>
      </c>
      <c r="V62" s="39">
        <f t="shared" si="14"/>
        <v>-139318186.5</v>
      </c>
      <c r="W62" s="39">
        <f t="shared" si="14"/>
        <v>434812562.75999999</v>
      </c>
      <c r="X62" s="39">
        <f t="shared" si="14"/>
        <v>687883.75</v>
      </c>
      <c r="Y62" s="39">
        <f t="shared" si="14"/>
        <v>669382210.49000001</v>
      </c>
      <c r="Z62" s="39">
        <f t="shared" si="14"/>
        <v>2957669278.9799995</v>
      </c>
      <c r="AA62" s="39">
        <f t="shared" si="14"/>
        <v>-1968569224.75</v>
      </c>
      <c r="AB62" s="39">
        <f t="shared" si="14"/>
        <v>-300131449.19</v>
      </c>
      <c r="AC62" s="39">
        <f t="shared" si="14"/>
        <v>-68195394.430000007</v>
      </c>
      <c r="AD62" s="39">
        <f t="shared" si="14"/>
        <v>218605724.56</v>
      </c>
      <c r="AE62" s="39">
        <f t="shared" si="14"/>
        <v>-176442481.67000002</v>
      </c>
      <c r="AF62" s="39">
        <f t="shared" si="14"/>
        <v>207309906.87</v>
      </c>
      <c r="AG62" s="39">
        <f t="shared" si="14"/>
        <v>363611288.44999999</v>
      </c>
      <c r="AH62" s="39">
        <f t="shared" si="14"/>
        <v>1986021405.0699999</v>
      </c>
      <c r="AI62" s="39">
        <f t="shared" si="14"/>
        <v>233010574.62</v>
      </c>
      <c r="AJ62" s="39">
        <f t="shared" si="14"/>
        <v>790343758.29999995</v>
      </c>
      <c r="AK62" s="39">
        <f t="shared" si="14"/>
        <v>642631303.87</v>
      </c>
      <c r="AL62" s="39">
        <f t="shared" si="14"/>
        <v>5034776403.75</v>
      </c>
      <c r="AM62" s="39">
        <f t="shared" si="14"/>
        <v>366447118.12000012</v>
      </c>
      <c r="AN62" s="39">
        <f t="shared" si="14"/>
        <v>433104421.77999997</v>
      </c>
      <c r="AO62" s="39">
        <f t="shared" si="14"/>
        <v>691344326.88999999</v>
      </c>
      <c r="AP62" s="39">
        <f t="shared" si="14"/>
        <v>301946231.22000003</v>
      </c>
      <c r="AQ62" s="39">
        <f t="shared" si="14"/>
        <v>70980968.690000013</v>
      </c>
      <c r="AR62" s="39">
        <f t="shared" si="14"/>
        <v>660458712.6500001</v>
      </c>
      <c r="AS62" s="39">
        <f t="shared" si="14"/>
        <v>311906986.38000005</v>
      </c>
      <c r="AT62" s="39">
        <f t="shared" si="14"/>
        <v>380018805.10999978</v>
      </c>
      <c r="AU62" s="39">
        <f t="shared" si="14"/>
        <v>738954609.15999985</v>
      </c>
      <c r="AV62" s="39">
        <f t="shared" si="14"/>
        <v>960597973.87000012</v>
      </c>
      <c r="AW62" s="39">
        <f t="shared" si="14"/>
        <v>319871094.34000009</v>
      </c>
      <c r="AX62" s="39">
        <f t="shared" si="14"/>
        <v>1174515157.3499999</v>
      </c>
      <c r="AY62" s="39">
        <f t="shared" ref="AY62:BJ62" si="15">AY56+AY58-AY61</f>
        <v>194857561.32000017</v>
      </c>
      <c r="AZ62" s="39">
        <f>AZ56+AZ58-AZ61</f>
        <v>110377263.9799999</v>
      </c>
      <c r="BA62" s="39">
        <f>BA56+BA58-BA61</f>
        <v>936370563.59000003</v>
      </c>
      <c r="BB62" s="39">
        <f>BB56+BB58-BB61</f>
        <v>606947408.91000009</v>
      </c>
      <c r="BC62" s="39">
        <f t="shared" si="15"/>
        <v>86352717.280000061</v>
      </c>
      <c r="BD62" s="39">
        <f t="shared" si="15"/>
        <v>965730583.74999976</v>
      </c>
      <c r="BE62" s="39">
        <f t="shared" si="15"/>
        <v>256839730.38</v>
      </c>
      <c r="BF62" s="39">
        <f>BF56+BF58-BF61</f>
        <v>246443191.08000007</v>
      </c>
      <c r="BG62" s="39">
        <f t="shared" si="15"/>
        <v>0</v>
      </c>
      <c r="BH62" s="39">
        <f t="shared" si="15"/>
        <v>0</v>
      </c>
      <c r="BI62" s="39">
        <f t="shared" si="15"/>
        <v>0</v>
      </c>
      <c r="BJ62" s="39">
        <f t="shared" si="15"/>
        <v>0</v>
      </c>
      <c r="BL62" s="39">
        <f t="shared" ref="BL62:BQ62" si="16">BL56+BL58-BL61</f>
        <v>452483324.35316777</v>
      </c>
      <c r="BM62" s="39">
        <f t="shared" si="16"/>
        <v>498538536.0581677</v>
      </c>
      <c r="BN62" s="39">
        <f t="shared" si="16"/>
        <v>533744471.0719043</v>
      </c>
      <c r="BO62" s="39">
        <f t="shared" si="16"/>
        <v>605654905.57306588</v>
      </c>
      <c r="BP62" s="39">
        <f t="shared" si="16"/>
        <v>1561845777.2320321</v>
      </c>
      <c r="BQ62" s="39">
        <f t="shared" si="16"/>
        <v>537840182.84529221</v>
      </c>
      <c r="BR62" s="39">
        <f t="shared" ref="BR62:BW62" si="17">BR56+BR58-BR61</f>
        <v>694908692.9569689</v>
      </c>
      <c r="BS62" s="39">
        <f t="shared" si="17"/>
        <v>481172459.1391958</v>
      </c>
      <c r="BT62" s="39">
        <f t="shared" si="17"/>
        <v>602731692.98471749</v>
      </c>
      <c r="BU62" s="39">
        <f t="shared" si="17"/>
        <v>452397919.47330487</v>
      </c>
      <c r="BV62" s="39">
        <f t="shared" si="17"/>
        <v>425988075.73644722</v>
      </c>
      <c r="BW62" s="39">
        <f t="shared" si="17"/>
        <v>570758752.06496906</v>
      </c>
    </row>
    <row r="63" spans="1:75" s="42" customFormat="1" ht="5.25" customHeight="1" x14ac:dyDescent="0.25"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6"/>
      <c r="AP63" s="46"/>
      <c r="AQ63" s="46"/>
      <c r="AR63" s="46"/>
      <c r="AS63" s="46"/>
      <c r="AT63" s="46"/>
      <c r="AU63" s="46"/>
      <c r="AV63" s="46"/>
      <c r="AW63" s="46"/>
      <c r="AX63" s="46"/>
      <c r="AY63" s="46"/>
      <c r="AZ63" s="46"/>
      <c r="BA63" s="46"/>
      <c r="BB63" s="46"/>
      <c r="BC63" s="46"/>
      <c r="BD63" s="46"/>
      <c r="BE63" s="46"/>
      <c r="BF63" s="46"/>
      <c r="BG63" s="46"/>
      <c r="BH63" s="46"/>
      <c r="BI63" s="46"/>
      <c r="BJ63" s="46"/>
      <c r="BL63" s="46"/>
      <c r="BM63" s="46"/>
      <c r="BN63" s="46"/>
      <c r="BO63" s="46"/>
      <c r="BP63" s="46"/>
      <c r="BQ63" s="46"/>
      <c r="BR63" s="46"/>
      <c r="BS63" s="46"/>
      <c r="BT63" s="46"/>
      <c r="BU63" s="46"/>
      <c r="BV63" s="46"/>
      <c r="BW63" s="46"/>
    </row>
    <row r="64" spans="1:75" x14ac:dyDescent="0.25">
      <c r="B64" s="213" t="s">
        <v>1703</v>
      </c>
      <c r="C64" s="26">
        <f>Datos!M827+Datos!M828+Datos!M830+Datos!M831</f>
        <v>275868000</v>
      </c>
      <c r="D64" s="26">
        <f>Datos!N827+Datos!N828+Datos!N830+Datos!N831</f>
        <v>195567000</v>
      </c>
      <c r="E64" s="26">
        <f>Datos!O827+Datos!O828+Datos!O830+Datos!O831</f>
        <v>687610000</v>
      </c>
      <c r="F64" s="26">
        <f>Datos!P827+Datos!P828+Datos!P830+Datos!P831</f>
        <v>159143000</v>
      </c>
      <c r="G64" s="26">
        <f>Datos!Q827+Datos!Q828+Datos!Q830+Datos!Q831</f>
        <v>228944000</v>
      </c>
      <c r="H64" s="26">
        <f>Datos!R827+Datos!R828+Datos!R830+Datos!R831</f>
        <v>196117000</v>
      </c>
      <c r="I64" s="26">
        <f>Datos!S827+Datos!S828+Datos!S830+Datos!S831</f>
        <v>151412000</v>
      </c>
      <c r="J64" s="26">
        <f>Datos!T827+Datos!T828+Datos!T830+Datos!T831</f>
        <v>-164939000</v>
      </c>
      <c r="K64" s="26">
        <f>Datos!U827+Datos!U828+Datos!U830+Datos!U831</f>
        <v>663852000</v>
      </c>
      <c r="L64" s="26">
        <f>Datos!V827+Datos!V828+Datos!V830+Datos!V831</f>
        <v>241273000</v>
      </c>
      <c r="M64" s="26">
        <f>Datos!W827+Datos!W828+Datos!W830+Datos!W831</f>
        <v>0</v>
      </c>
      <c r="N64" s="26">
        <f>Datos!X827+Datos!X828+Datos!X830+Datos!X831</f>
        <v>-60041000</v>
      </c>
      <c r="O64" s="26">
        <f>Datos!Y827+Datos!Y828+Datos!Y830+Datos!Y831</f>
        <v>44284000</v>
      </c>
      <c r="P64" s="26">
        <f>Datos!Z827+Datos!Z828+Datos!Z830+Datos!Z831</f>
        <v>150860000</v>
      </c>
      <c r="Q64" s="26">
        <f>Datos!AA827+Datos!AA828+Datos!AA830+Datos!AA831</f>
        <v>196894000</v>
      </c>
      <c r="R64" s="26">
        <f>Datos!AB827+Datos!AB828+Datos!AB830+Datos!AB831</f>
        <v>781355000</v>
      </c>
      <c r="S64" s="26">
        <f>Datos!AC827+Datos!AC828+Datos!AC830+Datos!AC831</f>
        <v>288113000</v>
      </c>
      <c r="T64" s="26">
        <f>Datos!AD827+Datos!AD828+Datos!AD830+Datos!AD831</f>
        <v>109268000</v>
      </c>
      <c r="U64" s="26">
        <f>Datos!AE827+Datos!AE828+Datos!AE830+Datos!AE831</f>
        <v>376486000</v>
      </c>
      <c r="V64" s="26">
        <f>Datos!AF827+Datos!AF828+Datos!AF830+Datos!AF831</f>
        <v>-25251000</v>
      </c>
      <c r="W64" s="26">
        <f>Datos!AG827+Datos!AG828+Datos!AG830+Datos!AG831</f>
        <v>146339000</v>
      </c>
      <c r="X64" s="26">
        <f>Datos!AH827+Datos!AH828+Datos!AH830+Datos!AH831</f>
        <v>-27395000</v>
      </c>
      <c r="Y64" s="26">
        <f>Datos!AI827+Datos!AI828+Datos!AI830+Datos!AI831</f>
        <v>127208000</v>
      </c>
      <c r="Z64" s="26">
        <f>Datos!AJ827+Datos!AJ828+Datos!AJ830+Datos!AJ831</f>
        <v>570266796</v>
      </c>
      <c r="AA64" s="26">
        <f>Datos!AK827+Datos!AK828+Datos!AK830+Datos!AK831</f>
        <v>0</v>
      </c>
      <c r="AB64" s="26">
        <f>Datos!AL827+Datos!AL828+Datos!AL830+Datos!AL831</f>
        <v>0</v>
      </c>
      <c r="AC64" s="26">
        <f>Datos!AM827+Datos!AM828+Datos!AM830+Datos!AM831</f>
        <v>69542000</v>
      </c>
      <c r="AD64" s="26">
        <f>Datos!AN827+Datos!AN828+Datos!AN830+Datos!AN831</f>
        <v>169243000</v>
      </c>
      <c r="AE64" s="26">
        <f>Datos!AO827+Datos!AO828+Datos!AO830+Datos!AO831</f>
        <v>107524000</v>
      </c>
      <c r="AF64" s="26">
        <f>Datos!AP827+Datos!AP828+Datos!AP830+Datos!AP831</f>
        <v>59202000</v>
      </c>
      <c r="AG64" s="26">
        <f>Datos!AQ827+Datos!AQ828+Datos!AQ830+Datos!AQ831</f>
        <v>160557000</v>
      </c>
      <c r="AH64" s="26">
        <f>Datos!AR827+Datos!AR828+Datos!AR830+Datos!AR831</f>
        <v>777512000</v>
      </c>
      <c r="AI64" s="26">
        <f>Datos!AS827+Datos!AS828+Datos!AS830+Datos!AS831</f>
        <v>66386000</v>
      </c>
      <c r="AJ64" s="26">
        <f>Datos!AT827+Datos!AT828+Datos!AT830+Datos!AT831</f>
        <v>243837000</v>
      </c>
      <c r="AK64" s="26">
        <f>Datos!AU827+Datos!AU828+Datos!AU830+Datos!AU831</f>
        <v>130461000</v>
      </c>
      <c r="AL64" s="26">
        <f>Datos!AV827+Datos!AV828+Datos!AV830+Datos!AV831</f>
        <v>1255367254</v>
      </c>
      <c r="AM64" s="26">
        <f>Datos!AW827+Datos!AW828+Datos!AW830+Datos!AW831</f>
        <v>39104000</v>
      </c>
      <c r="AN64" s="26">
        <f>Datos!AX827+Datos!AX828+Datos!AX830+Datos!AX831</f>
        <v>249550000</v>
      </c>
      <c r="AO64" s="26">
        <f>Datos!AY827+Datos!AY828+Datos!AY830+Datos!AY831</f>
        <v>154354000</v>
      </c>
      <c r="AP64" s="26">
        <f>Datos!AZ827+Datos!AZ828+Datos!AZ830+Datos!AZ831</f>
        <v>262504000</v>
      </c>
      <c r="AQ64" s="26">
        <f>Datos!BA827+Datos!BA828+Datos!BA830+Datos!BA831</f>
        <v>18584000</v>
      </c>
      <c r="AR64" s="26">
        <f>Datos!BB827+Datos!BB828+Datos!BB830+Datos!BB831</f>
        <v>169446000</v>
      </c>
      <c r="AS64" s="26">
        <f>Datos!BC827+Datos!BC828+Datos!BC830+Datos!BC831</f>
        <v>209778000</v>
      </c>
      <c r="AT64" s="26">
        <f>Datos!BD827+Datos!BD828+Datos!BD830+Datos!BD831</f>
        <v>178202000</v>
      </c>
      <c r="AU64" s="26">
        <f>Datos!BE827+Datos!BE828+Datos!BE830+Datos!BE831</f>
        <v>128543000</v>
      </c>
      <c r="AV64" s="26">
        <f>Datos!BF827+Datos!BF828+Datos!BF830+Datos!BF831</f>
        <v>294636000</v>
      </c>
      <c r="AW64" s="26">
        <f>Datos!BG827+Datos!BG828+Datos!BG830+Datos!BG831</f>
        <v>208150000</v>
      </c>
      <c r="AX64" s="26">
        <f>Datos!BH827+Datos!BH828+Datos!BH830+Datos!BH831</f>
        <v>-547356579</v>
      </c>
      <c r="AY64" s="26">
        <f>Datos!BI827+Datos!BI828+Datos!BI830+Datos!BI831</f>
        <v>49926000</v>
      </c>
      <c r="AZ64" s="26">
        <f>Datos!BJ827+Datos!BJ828+Datos!BJ830+Datos!BJ831</f>
        <v>72197000</v>
      </c>
      <c r="BA64" s="26">
        <f>Datos!BK827+Datos!BK828+Datos!BK830+Datos!BK831</f>
        <v>341377000</v>
      </c>
      <c r="BB64" s="26">
        <f>Datos!BL827+Datos!BL828+Datos!BL830+Datos!BL831</f>
        <v>221212000</v>
      </c>
      <c r="BC64" s="26">
        <f>Datos!BM827+Datos!BM828+Datos!BM830+Datos!BM831</f>
        <v>58845000</v>
      </c>
      <c r="BD64" s="26">
        <f>Datos!BN827+Datos!BN828+Datos!BN830+Datos!BN831</f>
        <v>362073000</v>
      </c>
      <c r="BE64" s="26">
        <f>Datos!BO827+Datos!BO828+Datos!BO830+Datos!BO831</f>
        <v>109175000</v>
      </c>
      <c r="BF64" s="26">
        <f>Datos!BP827+Datos!BP828+Datos!BP830+Datos!BP831</f>
        <v>90239000</v>
      </c>
      <c r="BG64" s="26">
        <f>Datos!BQ827+Datos!BQ828+Datos!BQ830+Datos!BQ831</f>
        <v>0</v>
      </c>
      <c r="BH64" s="26">
        <f>Datos!BR827+Datos!BR828+Datos!BR830+Datos!BR831</f>
        <v>0</v>
      </c>
      <c r="BI64" s="26">
        <f>Datos!BS827+Datos!BS828+Datos!BS830+Datos!BS831</f>
        <v>0</v>
      </c>
      <c r="BJ64" s="26">
        <f>Datos!BT827+Datos!BT828+Datos!BT830+Datos!BT831</f>
        <v>0</v>
      </c>
      <c r="BL64" s="26">
        <f>BL62*0.4</f>
        <v>180993329.74126711</v>
      </c>
      <c r="BM64" s="26">
        <f t="shared" ref="BM64:BW64" si="18">BM62*0.4</f>
        <v>199415414.4232671</v>
      </c>
      <c r="BN64" s="26">
        <f t="shared" si="18"/>
        <v>213497788.42876172</v>
      </c>
      <c r="BO64" s="26">
        <f t="shared" si="18"/>
        <v>242261962.22922635</v>
      </c>
      <c r="BP64" s="26">
        <f t="shared" si="18"/>
        <v>624738310.89281285</v>
      </c>
      <c r="BQ64" s="26">
        <f t="shared" si="18"/>
        <v>215136073.1381169</v>
      </c>
      <c r="BR64" s="26">
        <f t="shared" si="18"/>
        <v>277963477.1827876</v>
      </c>
      <c r="BS64" s="26">
        <f t="shared" si="18"/>
        <v>192468983.65567833</v>
      </c>
      <c r="BT64" s="26">
        <f t="shared" si="18"/>
        <v>241092677.193887</v>
      </c>
      <c r="BU64" s="26">
        <f t="shared" si="18"/>
        <v>180959167.78932196</v>
      </c>
      <c r="BV64" s="26">
        <f t="shared" si="18"/>
        <v>170395230.29457891</v>
      </c>
      <c r="BW64" s="26">
        <f t="shared" si="18"/>
        <v>228303500.82598764</v>
      </c>
    </row>
    <row r="65" spans="2:75" x14ac:dyDescent="0.25">
      <c r="B65" s="215" t="s">
        <v>1704</v>
      </c>
      <c r="C65" s="39">
        <f t="shared" ref="C65:AX65" si="19">C62-C64</f>
        <v>516396451.61999989</v>
      </c>
      <c r="D65" s="39">
        <f t="shared" si="19"/>
        <v>385177530.78000009</v>
      </c>
      <c r="E65" s="39">
        <f t="shared" si="19"/>
        <v>850171718.8599999</v>
      </c>
      <c r="F65" s="39">
        <f t="shared" si="19"/>
        <v>299813620.13999999</v>
      </c>
      <c r="G65" s="39">
        <f t="shared" si="19"/>
        <v>414331614.70000005</v>
      </c>
      <c r="H65" s="39">
        <f t="shared" si="19"/>
        <v>370937643.31999993</v>
      </c>
      <c r="I65" s="39">
        <f t="shared" si="19"/>
        <v>282080087.55000001</v>
      </c>
      <c r="J65" s="39">
        <f t="shared" si="19"/>
        <v>996078535.1400001</v>
      </c>
      <c r="K65" s="39">
        <f t="shared" si="19"/>
        <v>-211893250.21999997</v>
      </c>
      <c r="L65" s="39">
        <f t="shared" si="19"/>
        <v>332653847.80999994</v>
      </c>
      <c r="M65" s="39">
        <f t="shared" si="19"/>
        <v>248181709.08999997</v>
      </c>
      <c r="N65" s="39">
        <f t="shared" si="19"/>
        <v>-395297075.08999991</v>
      </c>
      <c r="O65" s="39">
        <f t="shared" si="19"/>
        <v>-1569874931.8699999</v>
      </c>
      <c r="P65" s="39">
        <f t="shared" si="19"/>
        <v>-256883347.06999999</v>
      </c>
      <c r="Q65" s="39">
        <f t="shared" si="19"/>
        <v>322384377.30999994</v>
      </c>
      <c r="R65" s="39">
        <f t="shared" si="19"/>
        <v>1443622898.2000003</v>
      </c>
      <c r="S65" s="39">
        <f t="shared" si="19"/>
        <v>424669463.48000002</v>
      </c>
      <c r="T65" s="39">
        <f t="shared" si="19"/>
        <v>16851735.560000002</v>
      </c>
      <c r="U65" s="39">
        <f t="shared" si="19"/>
        <v>336262568.33000004</v>
      </c>
      <c r="V65" s="39">
        <f t="shared" si="19"/>
        <v>-114067186.5</v>
      </c>
      <c r="W65" s="39">
        <f t="shared" si="19"/>
        <v>288473562.75999999</v>
      </c>
      <c r="X65" s="39">
        <f t="shared" si="19"/>
        <v>28082883.75</v>
      </c>
      <c r="Y65" s="39">
        <f t="shared" si="19"/>
        <v>542174210.49000001</v>
      </c>
      <c r="Z65" s="39">
        <f t="shared" si="19"/>
        <v>2387402482.9799995</v>
      </c>
      <c r="AA65" s="39">
        <f t="shared" si="19"/>
        <v>-1968569224.75</v>
      </c>
      <c r="AB65" s="39">
        <f t="shared" si="19"/>
        <v>-300131449.19</v>
      </c>
      <c r="AC65" s="39">
        <f t="shared" si="19"/>
        <v>-137737394.43000001</v>
      </c>
      <c r="AD65" s="39">
        <f t="shared" si="19"/>
        <v>49362724.560000002</v>
      </c>
      <c r="AE65" s="39">
        <f t="shared" si="19"/>
        <v>-283966481.67000002</v>
      </c>
      <c r="AF65" s="39">
        <f t="shared" si="19"/>
        <v>148107906.87</v>
      </c>
      <c r="AG65" s="39">
        <f t="shared" si="19"/>
        <v>203054288.44999999</v>
      </c>
      <c r="AH65" s="39">
        <f t="shared" si="19"/>
        <v>1208509405.0699999</v>
      </c>
      <c r="AI65" s="39">
        <f t="shared" si="19"/>
        <v>166624574.62</v>
      </c>
      <c r="AJ65" s="39">
        <f t="shared" si="19"/>
        <v>546506758.29999995</v>
      </c>
      <c r="AK65" s="39">
        <f t="shared" si="19"/>
        <v>512170303.87</v>
      </c>
      <c r="AL65" s="39">
        <f t="shared" si="19"/>
        <v>3779409149.75</v>
      </c>
      <c r="AM65" s="39">
        <f t="shared" si="19"/>
        <v>327343118.12000012</v>
      </c>
      <c r="AN65" s="39">
        <f t="shared" si="19"/>
        <v>183554421.77999997</v>
      </c>
      <c r="AO65" s="39">
        <f t="shared" si="19"/>
        <v>536990326.88999999</v>
      </c>
      <c r="AP65" s="39">
        <f t="shared" si="19"/>
        <v>39442231.220000029</v>
      </c>
      <c r="AQ65" s="39">
        <f t="shared" si="19"/>
        <v>52396968.690000013</v>
      </c>
      <c r="AR65" s="39">
        <f t="shared" si="19"/>
        <v>491012712.6500001</v>
      </c>
      <c r="AS65" s="39">
        <f t="shared" si="19"/>
        <v>102128986.38000005</v>
      </c>
      <c r="AT65" s="39">
        <f t="shared" si="19"/>
        <v>201816805.10999978</v>
      </c>
      <c r="AU65" s="39">
        <f t="shared" si="19"/>
        <v>610411609.15999985</v>
      </c>
      <c r="AV65" s="39">
        <f t="shared" si="19"/>
        <v>665961973.87000012</v>
      </c>
      <c r="AW65" s="39">
        <f t="shared" si="19"/>
        <v>111721094.34000009</v>
      </c>
      <c r="AX65" s="39">
        <f t="shared" si="19"/>
        <v>1721871736.3499999</v>
      </c>
      <c r="AY65" s="39">
        <f t="shared" ref="AY65:BJ65" si="20">AY62-AY64</f>
        <v>144931561.32000017</v>
      </c>
      <c r="AZ65" s="39">
        <f>AZ62-AZ64</f>
        <v>38180263.9799999</v>
      </c>
      <c r="BA65" s="39">
        <f>BA62-BA64</f>
        <v>594993563.59000003</v>
      </c>
      <c r="BB65" s="39">
        <f>BB62-BB64</f>
        <v>385735408.91000009</v>
      </c>
      <c r="BC65" s="39">
        <f t="shared" si="20"/>
        <v>27507717.280000061</v>
      </c>
      <c r="BD65" s="39">
        <f t="shared" si="20"/>
        <v>603657583.74999976</v>
      </c>
      <c r="BE65" s="39">
        <f t="shared" si="20"/>
        <v>147664730.38</v>
      </c>
      <c r="BF65" s="39">
        <f>BF62-BF64</f>
        <v>156204191.08000007</v>
      </c>
      <c r="BG65" s="39">
        <f t="shared" si="20"/>
        <v>0</v>
      </c>
      <c r="BH65" s="39">
        <f t="shared" si="20"/>
        <v>0</v>
      </c>
      <c r="BI65" s="39">
        <f t="shared" si="20"/>
        <v>0</v>
      </c>
      <c r="BJ65" s="39">
        <f t="shared" si="20"/>
        <v>0</v>
      </c>
      <c r="BL65" s="39">
        <f t="shared" ref="BL65:BQ65" si="21">BL62-BL64</f>
        <v>271489994.61190069</v>
      </c>
      <c r="BM65" s="39">
        <f t="shared" si="21"/>
        <v>299123121.63490057</v>
      </c>
      <c r="BN65" s="39">
        <f t="shared" si="21"/>
        <v>320246682.64314258</v>
      </c>
      <c r="BO65" s="39">
        <f t="shared" si="21"/>
        <v>363392943.34383953</v>
      </c>
      <c r="BP65" s="39">
        <f t="shared" si="21"/>
        <v>937107466.33921921</v>
      </c>
      <c r="BQ65" s="39">
        <f t="shared" si="21"/>
        <v>322704109.70717531</v>
      </c>
      <c r="BR65" s="39">
        <f t="shared" ref="BR65:BW65" si="22">BR62-BR64</f>
        <v>416945215.77418131</v>
      </c>
      <c r="BS65" s="39">
        <f t="shared" si="22"/>
        <v>288703475.48351747</v>
      </c>
      <c r="BT65" s="39">
        <f t="shared" si="22"/>
        <v>361639015.79083049</v>
      </c>
      <c r="BU65" s="39">
        <f t="shared" si="22"/>
        <v>271438751.68398291</v>
      </c>
      <c r="BV65" s="39">
        <f t="shared" si="22"/>
        <v>255592845.44186831</v>
      </c>
      <c r="BW65" s="39">
        <f t="shared" si="22"/>
        <v>342455251.23898143</v>
      </c>
    </row>
    <row r="66" spans="2:75" s="42" customFormat="1" ht="5.25" customHeight="1" x14ac:dyDescent="0.25"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</row>
    <row r="67" spans="2:75" x14ac:dyDescent="0.25">
      <c r="B67" s="23" t="s">
        <v>1735</v>
      </c>
      <c r="C67" s="26">
        <f>Datos!M803</f>
        <v>0</v>
      </c>
      <c r="D67" s="26">
        <f>Datos!N803</f>
        <v>0</v>
      </c>
      <c r="E67" s="26">
        <f>Datos!O803</f>
        <v>0</v>
      </c>
      <c r="F67" s="26">
        <f>Datos!P803</f>
        <v>0</v>
      </c>
      <c r="G67" s="26">
        <f>Datos!Q803</f>
        <v>6748</v>
      </c>
      <c r="H67" s="26">
        <f>Datos!R803</f>
        <v>0</v>
      </c>
      <c r="I67" s="26">
        <f>Datos!S803</f>
        <v>0</v>
      </c>
      <c r="J67" s="26">
        <f>Datos!T803</f>
        <v>2224</v>
      </c>
      <c r="K67" s="26">
        <f>Datos!U803</f>
        <v>-8972</v>
      </c>
      <c r="L67" s="26">
        <f>Datos!V803</f>
        <v>0</v>
      </c>
      <c r="M67" s="26">
        <f>Datos!W803</f>
        <v>0</v>
      </c>
      <c r="N67" s="26">
        <f>Datos!X803</f>
        <v>0</v>
      </c>
      <c r="O67" s="26">
        <f>Datos!Y803</f>
        <v>0</v>
      </c>
      <c r="P67" s="26">
        <f>Datos!Z803</f>
        <v>0</v>
      </c>
      <c r="Q67" s="26">
        <f>Datos!AA803</f>
        <v>0</v>
      </c>
      <c r="R67" s="26">
        <f>Datos!AB803</f>
        <v>0</v>
      </c>
      <c r="S67" s="26">
        <f>Datos!AC803</f>
        <v>103837</v>
      </c>
      <c r="T67" s="26">
        <f>Datos!AD803</f>
        <v>78215</v>
      </c>
      <c r="U67" s="26">
        <f>Datos!AE803</f>
        <v>23000</v>
      </c>
      <c r="V67" s="26">
        <f>Datos!AF803</f>
        <v>61661</v>
      </c>
      <c r="W67" s="26">
        <f>Datos!AG803</f>
        <v>770696</v>
      </c>
      <c r="X67" s="26">
        <f>Datos!AH803</f>
        <v>6793</v>
      </c>
      <c r="Y67" s="26">
        <f>Datos!AI803</f>
        <v>0</v>
      </c>
      <c r="Z67" s="26">
        <f>Datos!AJ803</f>
        <v>0</v>
      </c>
      <c r="AA67" s="26">
        <f>Datos!AK803</f>
        <v>0</v>
      </c>
      <c r="AB67" s="26">
        <f>Datos!AL803</f>
        <v>23780</v>
      </c>
      <c r="AC67" s="26">
        <f>Datos!AM803</f>
        <v>69448</v>
      </c>
      <c r="AD67" s="26">
        <f>Datos!AN803</f>
        <v>0</v>
      </c>
      <c r="AE67" s="26">
        <f>Datos!AO803</f>
        <v>0</v>
      </c>
      <c r="AF67" s="26">
        <f>Datos!AP803</f>
        <v>0</v>
      </c>
      <c r="AG67" s="26">
        <f>Datos!AQ803</f>
        <v>0</v>
      </c>
      <c r="AH67" s="26">
        <f>Datos!AR803</f>
        <v>0</v>
      </c>
      <c r="AI67" s="26">
        <f>Datos!AS803</f>
        <v>0</v>
      </c>
      <c r="AJ67" s="26">
        <f>Datos!AT803</f>
        <v>0</v>
      </c>
      <c r="AK67" s="26">
        <f>Datos!AU803</f>
        <v>0</v>
      </c>
      <c r="AL67" s="26">
        <f>Datos!AV803</f>
        <v>0</v>
      </c>
      <c r="AM67" s="26">
        <f>Datos!AW803</f>
        <v>110496</v>
      </c>
      <c r="AN67" s="26">
        <f>Datos!AX803</f>
        <v>3859599</v>
      </c>
      <c r="AO67" s="26">
        <f>Datos!AY803</f>
        <v>5396</v>
      </c>
      <c r="AP67" s="26">
        <f>Datos!AZ803</f>
        <v>6998</v>
      </c>
      <c r="AQ67" s="26">
        <f>Datos!BA803</f>
        <v>16437</v>
      </c>
      <c r="AR67" s="26">
        <f>Datos!BB803</f>
        <v>57210</v>
      </c>
      <c r="AS67" s="26">
        <f>Datos!BC803</f>
        <v>8152</v>
      </c>
      <c r="AT67" s="26">
        <f>Datos!BD803</f>
        <v>15580</v>
      </c>
      <c r="AU67" s="26">
        <f>Datos!BE803</f>
        <v>0</v>
      </c>
      <c r="AV67" s="26">
        <f>Datos!BF803</f>
        <v>0</v>
      </c>
      <c r="AW67" s="26">
        <f>Datos!BG803</f>
        <v>0</v>
      </c>
      <c r="AX67" s="26">
        <f>Datos!BH803</f>
        <v>23645381</v>
      </c>
      <c r="AY67" s="26">
        <f>Datos!BI803</f>
        <v>0</v>
      </c>
      <c r="AZ67" s="26">
        <f>Datos!BJ803</f>
        <v>0</v>
      </c>
      <c r="BA67" s="26">
        <f>Datos!BK803</f>
        <v>544263</v>
      </c>
      <c r="BB67" s="26">
        <f>Datos!BL803</f>
        <v>1394512</v>
      </c>
      <c r="BC67" s="26">
        <f>Datos!BM803</f>
        <v>48390400</v>
      </c>
      <c r="BD67" s="26">
        <f>Datos!BN803</f>
        <v>14748</v>
      </c>
      <c r="BE67" s="26">
        <f>Datos!BO803</f>
        <v>2386529</v>
      </c>
      <c r="BF67" s="26">
        <f>Datos!BP803</f>
        <v>233678</v>
      </c>
      <c r="BG67" s="26">
        <f>Datos!BQ803</f>
        <v>0</v>
      </c>
      <c r="BH67" s="26">
        <f>Datos!BR803</f>
        <v>0</v>
      </c>
      <c r="BI67" s="26">
        <f>Datos!BS803</f>
        <v>0</v>
      </c>
      <c r="BJ67" s="26">
        <f>Datos!BT803</f>
        <v>0</v>
      </c>
      <c r="BL67" s="26">
        <f>Datos!BV803</f>
        <v>2200000</v>
      </c>
      <c r="BM67" s="26">
        <f>Datos!BW803</f>
        <v>2200000</v>
      </c>
      <c r="BN67" s="26">
        <f>Datos!BX803</f>
        <v>2200000</v>
      </c>
      <c r="BO67" s="26">
        <f>Datos!BY803</f>
        <v>2200000</v>
      </c>
      <c r="BP67" s="26">
        <f>Datos!BZ803</f>
        <v>2200000</v>
      </c>
      <c r="BQ67" s="26">
        <f>Datos!CA803</f>
        <v>2200000</v>
      </c>
      <c r="BR67" s="26">
        <f>Datos!CB803</f>
        <v>2200000</v>
      </c>
      <c r="BS67" s="26">
        <f>Datos!CC803</f>
        <v>2200000</v>
      </c>
      <c r="BT67" s="26">
        <f>Datos!CD803</f>
        <v>2200000</v>
      </c>
      <c r="BU67" s="26">
        <f>Datos!CE803</f>
        <v>2200000</v>
      </c>
      <c r="BV67" s="26">
        <f>Datos!CF803</f>
        <v>2200000</v>
      </c>
      <c r="BW67" s="26">
        <f>Datos!CG803</f>
        <v>2200000</v>
      </c>
    </row>
    <row r="68" spans="2:75" x14ac:dyDescent="0.25">
      <c r="B68" s="23" t="s">
        <v>1734</v>
      </c>
      <c r="C68" s="26">
        <f>Datos!M766</f>
        <v>0</v>
      </c>
      <c r="D68" s="26">
        <f>Datos!N766</f>
        <v>0</v>
      </c>
      <c r="E68" s="26">
        <f>Datos!O766</f>
        <v>0</v>
      </c>
      <c r="F68" s="26">
        <f>Datos!P766</f>
        <v>0</v>
      </c>
      <c r="G68" s="26">
        <f>Datos!Q766</f>
        <v>0</v>
      </c>
      <c r="H68" s="26">
        <f>Datos!R766</f>
        <v>0</v>
      </c>
      <c r="I68" s="26">
        <f>Datos!S766</f>
        <v>0</v>
      </c>
      <c r="J68" s="26">
        <f>Datos!T766</f>
        <v>0</v>
      </c>
      <c r="K68" s="26">
        <f>Datos!U766</f>
        <v>0</v>
      </c>
      <c r="L68" s="26">
        <f>Datos!V766</f>
        <v>0</v>
      </c>
      <c r="M68" s="26">
        <f>Datos!W766</f>
        <v>0</v>
      </c>
      <c r="N68" s="26">
        <f>Datos!X766</f>
        <v>20326323</v>
      </c>
      <c r="O68" s="26">
        <f>Datos!Y766</f>
        <v>712950.87</v>
      </c>
      <c r="P68" s="26">
        <f>Datos!Z766</f>
        <v>712950.87</v>
      </c>
      <c r="Q68" s="26">
        <f>Datos!AA766</f>
        <v>734494.26</v>
      </c>
      <c r="R68" s="26">
        <f>Datos!AB766</f>
        <v>1590537.04</v>
      </c>
      <c r="S68" s="26">
        <f>Datos!AC766</f>
        <v>3050107.44</v>
      </c>
      <c r="T68" s="26">
        <f>Datos!AD766</f>
        <v>3050107.44</v>
      </c>
      <c r="U68" s="26">
        <f>Datos!AE766</f>
        <v>3566938.61</v>
      </c>
      <c r="V68" s="26">
        <f>Datos!AF766</f>
        <v>3659737.5</v>
      </c>
      <c r="W68" s="26">
        <f>Datos!AG766</f>
        <v>4184251.24</v>
      </c>
      <c r="X68" s="26">
        <f>Datos!AH766</f>
        <v>4298498.25</v>
      </c>
      <c r="Y68" s="26">
        <f>Datos!AI766</f>
        <v>4355448.26</v>
      </c>
      <c r="Z68" s="26">
        <f>Datos!AJ766</f>
        <v>4355448.25</v>
      </c>
      <c r="AA68" s="26">
        <f>Datos!AK766</f>
        <v>4278226.12</v>
      </c>
      <c r="AB68" s="26">
        <f>Datos!AL766</f>
        <v>4378877.59</v>
      </c>
      <c r="AC68" s="26">
        <f>Datos!AM766</f>
        <v>4447926.43</v>
      </c>
      <c r="AD68" s="26">
        <f>Datos!AN766</f>
        <v>4559602.4400000004</v>
      </c>
      <c r="AE68" s="26">
        <f>Datos!AO766</f>
        <v>4775631.0599999996</v>
      </c>
      <c r="AF68" s="26">
        <f>Datos!AP766</f>
        <v>4913738.13</v>
      </c>
      <c r="AG68" s="26">
        <f>Datos!AQ766</f>
        <v>5382921.1200000001</v>
      </c>
      <c r="AH68" s="26">
        <f>Datos!AR766</f>
        <v>5566555.0099999998</v>
      </c>
      <c r="AI68" s="26">
        <f>Datos!AS766</f>
        <v>5711479.3799999999</v>
      </c>
      <c r="AJ68" s="26">
        <f>Datos!AT766</f>
        <v>5842082.7000000002</v>
      </c>
      <c r="AK68" s="26">
        <f>Datos!AU766</f>
        <v>6038070.79</v>
      </c>
      <c r="AL68" s="26">
        <f>Datos!AV766</f>
        <v>6038070.75</v>
      </c>
      <c r="AM68" s="26">
        <f>Datos!AW766</f>
        <v>6038070.7699999996</v>
      </c>
      <c r="AN68" s="26">
        <f>Datos!AX766</f>
        <v>6038070.7400000002</v>
      </c>
      <c r="AO68" s="26">
        <f>Datos!AY766</f>
        <v>6038070.7999999998</v>
      </c>
      <c r="AP68" s="26">
        <f>Datos!AZ766</f>
        <v>6334021.71</v>
      </c>
      <c r="AQ68" s="26">
        <f>Datos!BA766</f>
        <v>6334021.8200000003</v>
      </c>
      <c r="AR68" s="26">
        <f>Datos!BB766</f>
        <v>6334021.7300000004</v>
      </c>
      <c r="AS68" s="26">
        <f>Datos!BC766</f>
        <v>6612295.5700000003</v>
      </c>
      <c r="AT68" s="26">
        <f>Datos!BD766</f>
        <v>6271169.21</v>
      </c>
      <c r="AU68" s="26">
        <f>Datos!BE766</f>
        <v>6798245.1699999999</v>
      </c>
      <c r="AV68" s="26">
        <f>Datos!BF766</f>
        <v>6798246</v>
      </c>
      <c r="AW68" s="26">
        <f>Datos!BG766</f>
        <v>6872315</v>
      </c>
      <c r="AX68" s="26">
        <f>Datos!BH766</f>
        <v>7085073</v>
      </c>
      <c r="AY68" s="26">
        <f>Datos!BI766</f>
        <v>7846239</v>
      </c>
      <c r="AZ68" s="26">
        <f>Datos!BJ766</f>
        <v>7846239</v>
      </c>
      <c r="BA68" s="26">
        <f>Datos!BK766</f>
        <v>8639379</v>
      </c>
      <c r="BB68" s="26">
        <f>Datos!BL766</f>
        <v>7783336</v>
      </c>
      <c r="BC68" s="26">
        <f>Datos!BM766</f>
        <v>6443766</v>
      </c>
      <c r="BD68" s="26">
        <f>Datos!BN766</f>
        <v>6581105</v>
      </c>
      <c r="BE68" s="26">
        <f>Datos!BO766</f>
        <v>6933248</v>
      </c>
      <c r="BF68" s="26">
        <f>Datos!BP766</f>
        <v>6840449</v>
      </c>
      <c r="BG68" s="26">
        <f>Datos!BQ766</f>
        <v>0</v>
      </c>
      <c r="BH68" s="26">
        <f>Datos!BR766</f>
        <v>0</v>
      </c>
      <c r="BI68" s="26">
        <f>Datos!BS766</f>
        <v>0</v>
      </c>
      <c r="BJ68" s="26">
        <f>Datos!BT766</f>
        <v>0</v>
      </c>
      <c r="BL68" s="26">
        <f>Datos!BV766</f>
        <v>6650000</v>
      </c>
      <c r="BM68" s="26">
        <f>Datos!BW766</f>
        <v>6650000</v>
      </c>
      <c r="BN68" s="26">
        <f>Datos!BX766</f>
        <v>6650000</v>
      </c>
      <c r="BO68" s="26">
        <f>Datos!BY766</f>
        <v>6650000</v>
      </c>
      <c r="BP68" s="26">
        <f>Datos!BZ766</f>
        <v>6650000</v>
      </c>
      <c r="BQ68" s="26">
        <f>Datos!CA766</f>
        <v>6650000</v>
      </c>
      <c r="BR68" s="26">
        <f>Datos!CB766</f>
        <v>6650000</v>
      </c>
      <c r="BS68" s="26">
        <f>Datos!CC766</f>
        <v>6650000</v>
      </c>
      <c r="BT68" s="26">
        <f>Datos!CD766</f>
        <v>6650000</v>
      </c>
      <c r="BU68" s="26">
        <f>Datos!CE766</f>
        <v>6650000</v>
      </c>
      <c r="BV68" s="26">
        <f>Datos!CF766</f>
        <v>6650000</v>
      </c>
      <c r="BW68" s="26">
        <f>Datos!CG766</f>
        <v>6650000</v>
      </c>
    </row>
    <row r="69" spans="2:75" x14ac:dyDescent="0.25">
      <c r="B69" s="23" t="s">
        <v>1733</v>
      </c>
      <c r="C69" s="26">
        <f>Datos!M770</f>
        <v>0</v>
      </c>
      <c r="D69" s="26">
        <f>Datos!N770</f>
        <v>0</v>
      </c>
      <c r="E69" s="26">
        <f>Datos!O770</f>
        <v>0</v>
      </c>
      <c r="F69" s="26">
        <f>Datos!P770</f>
        <v>0</v>
      </c>
      <c r="G69" s="26">
        <f>Datos!Q770</f>
        <v>0</v>
      </c>
      <c r="H69" s="26">
        <f>Datos!R770</f>
        <v>0</v>
      </c>
      <c r="I69" s="26">
        <f>Datos!S770</f>
        <v>0</v>
      </c>
      <c r="J69" s="26">
        <f>Datos!T770</f>
        <v>26818536</v>
      </c>
      <c r="K69" s="26">
        <f>Datos!U770</f>
        <v>0</v>
      </c>
      <c r="L69" s="26">
        <f>Datos!V770</f>
        <v>0</v>
      </c>
      <c r="M69" s="26">
        <f>Datos!W770</f>
        <v>0</v>
      </c>
      <c r="N69" s="26">
        <f>Datos!X770</f>
        <v>74470507</v>
      </c>
      <c r="O69" s="26">
        <f>Datos!Y770</f>
        <v>4209109</v>
      </c>
      <c r="P69" s="26">
        <f>Datos!Z770</f>
        <v>4209109</v>
      </c>
      <c r="Q69" s="26">
        <f>Datos!AA770</f>
        <v>4720343</v>
      </c>
      <c r="R69" s="26">
        <f>Datos!AB770</f>
        <v>4720343</v>
      </c>
      <c r="S69" s="26">
        <f>Datos!AC770</f>
        <v>5281632</v>
      </c>
      <c r="T69" s="26">
        <f>Datos!AD770</f>
        <v>5498067</v>
      </c>
      <c r="U69" s="26">
        <f>Datos!AE770</f>
        <v>6838382</v>
      </c>
      <c r="V69" s="26">
        <f>Datos!AF770</f>
        <v>6838382</v>
      </c>
      <c r="W69" s="26">
        <f>Datos!AG770</f>
        <v>5843241</v>
      </c>
      <c r="X69" s="26">
        <f>Datos!AH770</f>
        <v>6628117</v>
      </c>
      <c r="Y69" s="26">
        <f>Datos!AI770</f>
        <v>6782376</v>
      </c>
      <c r="Z69" s="26">
        <f>Datos!AJ770</f>
        <v>6845084</v>
      </c>
      <c r="AA69" s="26">
        <f>Datos!AK770</f>
        <v>6845084</v>
      </c>
      <c r="AB69" s="26">
        <f>Datos!AL770</f>
        <v>6845078</v>
      </c>
      <c r="AC69" s="26">
        <f>Datos!AM770</f>
        <v>6845078</v>
      </c>
      <c r="AD69" s="26">
        <f>Datos!AN770</f>
        <v>6845078</v>
      </c>
      <c r="AE69" s="26">
        <f>Datos!AO770</f>
        <v>7037093</v>
      </c>
      <c r="AF69" s="26">
        <f>Datos!AP770</f>
        <v>7037093</v>
      </c>
      <c r="AG69" s="26">
        <f>Datos!AQ770</f>
        <v>7201313</v>
      </c>
      <c r="AH69" s="26">
        <f>Datos!AR770</f>
        <v>7315289</v>
      </c>
      <c r="AI69" s="26">
        <f>Datos!AS770</f>
        <v>7315289</v>
      </c>
      <c r="AJ69" s="26">
        <f>Datos!AT770</f>
        <v>7315289</v>
      </c>
      <c r="AK69" s="26">
        <f>Datos!AU770</f>
        <v>7663477</v>
      </c>
      <c r="AL69" s="26">
        <f>Datos!AV770</f>
        <v>7663477</v>
      </c>
      <c r="AM69" s="26">
        <f>Datos!AW770</f>
        <v>7663482</v>
      </c>
      <c r="AN69" s="26">
        <f>Datos!AX770</f>
        <v>7663482</v>
      </c>
      <c r="AO69" s="26">
        <f>Datos!AY770</f>
        <v>7881872</v>
      </c>
      <c r="AP69" s="26">
        <f>Datos!AZ770</f>
        <v>7881872</v>
      </c>
      <c r="AQ69" s="26">
        <f>Datos!BA770</f>
        <v>8265915</v>
      </c>
      <c r="AR69" s="26">
        <f>Datos!BB770</f>
        <v>8660242</v>
      </c>
      <c r="AS69" s="26">
        <f>Datos!BC770</f>
        <v>8660242</v>
      </c>
      <c r="AT69" s="26">
        <f>Datos!BD770</f>
        <v>8660242</v>
      </c>
      <c r="AU69" s="26">
        <f>Datos!BE770</f>
        <v>8660242</v>
      </c>
      <c r="AV69" s="26">
        <f>Datos!BF770</f>
        <v>8660242</v>
      </c>
      <c r="AW69" s="26">
        <f>Datos!BG770</f>
        <v>8660242</v>
      </c>
      <c r="AX69" s="26">
        <f>Datos!BH770</f>
        <v>8660242</v>
      </c>
      <c r="AY69" s="26">
        <f>Datos!BI770</f>
        <v>8660242</v>
      </c>
      <c r="AZ69" s="26">
        <f>Datos!BJ770</f>
        <v>8660242</v>
      </c>
      <c r="BA69" s="26">
        <f>Datos!BK770</f>
        <v>8860813</v>
      </c>
      <c r="BB69" s="26">
        <f>Datos!BL770</f>
        <v>8760527</v>
      </c>
      <c r="BC69" s="26">
        <f>Datos!BM770</f>
        <v>9250459</v>
      </c>
      <c r="BD69" s="26">
        <f>Datos!BN770</f>
        <v>9250459</v>
      </c>
      <c r="BE69" s="26">
        <f>Datos!BO770</f>
        <v>10208738</v>
      </c>
      <c r="BF69" s="26">
        <f>Datos!BP770</f>
        <v>10208738</v>
      </c>
      <c r="BG69" s="26">
        <f>Datos!BQ770</f>
        <v>0</v>
      </c>
      <c r="BH69" s="26">
        <f>Datos!BR770</f>
        <v>0</v>
      </c>
      <c r="BI69" s="26">
        <f>Datos!BS770</f>
        <v>0</v>
      </c>
      <c r="BJ69" s="26">
        <f>Datos!BT770</f>
        <v>0</v>
      </c>
      <c r="BL69" s="26">
        <f>Datos!BV770</f>
        <v>8333333.333333333</v>
      </c>
      <c r="BM69" s="26">
        <f>Datos!BW770</f>
        <v>8333333.333333333</v>
      </c>
      <c r="BN69" s="26">
        <f>Datos!BX770</f>
        <v>8333333.333333333</v>
      </c>
      <c r="BO69" s="26">
        <f>Datos!BY770</f>
        <v>8333333.333333333</v>
      </c>
      <c r="BP69" s="26">
        <f>Datos!BZ770</f>
        <v>8333333.333333333</v>
      </c>
      <c r="BQ69" s="26">
        <f>Datos!CA770</f>
        <v>8333333.333333333</v>
      </c>
      <c r="BR69" s="26">
        <f>Datos!CB770</f>
        <v>8333333.333333333</v>
      </c>
      <c r="BS69" s="26">
        <f>Datos!CC770</f>
        <v>8333333.333333333</v>
      </c>
      <c r="BT69" s="26">
        <f>Datos!CD770</f>
        <v>8333333.333333333</v>
      </c>
      <c r="BU69" s="26">
        <f>Datos!CE770</f>
        <v>8333333.333333333</v>
      </c>
      <c r="BV69" s="26">
        <f>Datos!CF770</f>
        <v>8333333.333333333</v>
      </c>
      <c r="BW69" s="26">
        <f>Datos!CG770</f>
        <v>8333333.333333333</v>
      </c>
    </row>
    <row r="70" spans="2:75" x14ac:dyDescent="0.25">
      <c r="B70" s="38" t="s">
        <v>1707</v>
      </c>
      <c r="C70" s="39">
        <f t="shared" ref="C70:AX70" si="23">C62+C68+C69+C67</f>
        <v>792264451.61999989</v>
      </c>
      <c r="D70" s="39">
        <f t="shared" si="23"/>
        <v>580744530.78000009</v>
      </c>
      <c r="E70" s="39">
        <f t="shared" si="23"/>
        <v>1537781718.8599999</v>
      </c>
      <c r="F70" s="39">
        <f t="shared" si="23"/>
        <v>458956620.13999999</v>
      </c>
      <c r="G70" s="39">
        <f t="shared" si="23"/>
        <v>643282362.70000005</v>
      </c>
      <c r="H70" s="39">
        <f t="shared" si="23"/>
        <v>567054643.31999993</v>
      </c>
      <c r="I70" s="39">
        <f t="shared" si="23"/>
        <v>433492087.55000001</v>
      </c>
      <c r="J70" s="39">
        <f t="shared" si="23"/>
        <v>857960295.1400001</v>
      </c>
      <c r="K70" s="39">
        <f t="shared" si="23"/>
        <v>451949777.78000003</v>
      </c>
      <c r="L70" s="39">
        <f t="shared" si="23"/>
        <v>573926847.80999994</v>
      </c>
      <c r="M70" s="39">
        <f t="shared" si="23"/>
        <v>248181709.08999997</v>
      </c>
      <c r="N70" s="39">
        <f t="shared" si="23"/>
        <v>-360541245.08999991</v>
      </c>
      <c r="O70" s="39">
        <f t="shared" si="23"/>
        <v>-1520668872</v>
      </c>
      <c r="P70" s="39">
        <f t="shared" si="23"/>
        <v>-101101287.2</v>
      </c>
      <c r="Q70" s="39">
        <f t="shared" si="23"/>
        <v>524733214.56999993</v>
      </c>
      <c r="R70" s="39">
        <f t="shared" si="23"/>
        <v>2231288778.2400002</v>
      </c>
      <c r="S70" s="39">
        <f t="shared" si="23"/>
        <v>721218039.92000008</v>
      </c>
      <c r="T70" s="39">
        <f t="shared" si="23"/>
        <v>134746125</v>
      </c>
      <c r="U70" s="39">
        <f t="shared" si="23"/>
        <v>723176888.94000006</v>
      </c>
      <c r="V70" s="39">
        <f t="shared" si="23"/>
        <v>-128758406</v>
      </c>
      <c r="W70" s="39">
        <f t="shared" si="23"/>
        <v>445610751</v>
      </c>
      <c r="X70" s="39">
        <f t="shared" si="23"/>
        <v>11621292</v>
      </c>
      <c r="Y70" s="39">
        <f t="shared" si="23"/>
        <v>680520034.75</v>
      </c>
      <c r="Z70" s="39">
        <f t="shared" si="23"/>
        <v>2968869811.2299995</v>
      </c>
      <c r="AA70" s="39">
        <f t="shared" si="23"/>
        <v>-1957445914.6300001</v>
      </c>
      <c r="AB70" s="39">
        <f t="shared" si="23"/>
        <v>-288883713.60000002</v>
      </c>
      <c r="AC70" s="39">
        <f t="shared" si="23"/>
        <v>-56832942.000000007</v>
      </c>
      <c r="AD70" s="39">
        <f t="shared" si="23"/>
        <v>230010405</v>
      </c>
      <c r="AE70" s="39">
        <f t="shared" si="23"/>
        <v>-164629757.61000001</v>
      </c>
      <c r="AF70" s="39">
        <f t="shared" si="23"/>
        <v>219260738</v>
      </c>
      <c r="AG70" s="39">
        <f t="shared" si="23"/>
        <v>376195522.56999999</v>
      </c>
      <c r="AH70" s="39">
        <f t="shared" si="23"/>
        <v>1998903249.0799999</v>
      </c>
      <c r="AI70" s="39">
        <f t="shared" si="23"/>
        <v>246037343</v>
      </c>
      <c r="AJ70" s="39">
        <f t="shared" si="23"/>
        <v>803501130</v>
      </c>
      <c r="AK70" s="39">
        <f t="shared" si="23"/>
        <v>656332851.65999997</v>
      </c>
      <c r="AL70" s="39">
        <f t="shared" si="23"/>
        <v>5048477951.5</v>
      </c>
      <c r="AM70" s="39">
        <f t="shared" si="23"/>
        <v>380259166.8900001</v>
      </c>
      <c r="AN70" s="39">
        <f t="shared" si="23"/>
        <v>450665573.51999998</v>
      </c>
      <c r="AO70" s="39">
        <f t="shared" si="23"/>
        <v>705269665.68999994</v>
      </c>
      <c r="AP70" s="39">
        <f t="shared" si="23"/>
        <v>316169122.93000001</v>
      </c>
      <c r="AQ70" s="39">
        <f t="shared" si="23"/>
        <v>85597342.51000002</v>
      </c>
      <c r="AR70" s="39">
        <f t="shared" si="23"/>
        <v>675510186.38000011</v>
      </c>
      <c r="AS70" s="39">
        <f t="shared" si="23"/>
        <v>327187675.95000005</v>
      </c>
      <c r="AT70" s="39">
        <f t="shared" si="23"/>
        <v>394965796.31999975</v>
      </c>
      <c r="AU70" s="39">
        <f t="shared" si="23"/>
        <v>754413096.3299998</v>
      </c>
      <c r="AV70" s="39">
        <f t="shared" si="23"/>
        <v>976056461.87000012</v>
      </c>
      <c r="AW70" s="39">
        <f t="shared" si="23"/>
        <v>335403651.34000009</v>
      </c>
      <c r="AX70" s="39">
        <f t="shared" si="23"/>
        <v>1213905853.3499999</v>
      </c>
      <c r="AY70" s="39">
        <f t="shared" ref="AY70:BJ70" si="24">AY62+AY68+AY69+AY67</f>
        <v>211364042.32000017</v>
      </c>
      <c r="AZ70" s="39">
        <f>AZ62+AZ68+AZ69+AZ67</f>
        <v>126883744.9799999</v>
      </c>
      <c r="BA70" s="39">
        <f>BA62+BA68+BA69+BA67</f>
        <v>954415018.59000003</v>
      </c>
      <c r="BB70" s="39">
        <f>BB62+BB68+BB69+BB67</f>
        <v>624885783.91000009</v>
      </c>
      <c r="BC70" s="39">
        <f t="shared" si="24"/>
        <v>150437342.28000006</v>
      </c>
      <c r="BD70" s="39">
        <f t="shared" si="24"/>
        <v>981576895.74999976</v>
      </c>
      <c r="BE70" s="39">
        <f t="shared" si="24"/>
        <v>276368245.38</v>
      </c>
      <c r="BF70" s="39">
        <f>BF62+BF68+BF69+BF67</f>
        <v>263726056.08000007</v>
      </c>
      <c r="BG70" s="39">
        <f t="shared" si="24"/>
        <v>0</v>
      </c>
      <c r="BH70" s="39">
        <f t="shared" si="24"/>
        <v>0</v>
      </c>
      <c r="BI70" s="39">
        <f t="shared" si="24"/>
        <v>0</v>
      </c>
      <c r="BJ70" s="39">
        <f t="shared" si="24"/>
        <v>0</v>
      </c>
      <c r="BL70" s="39">
        <f t="shared" ref="BL70:BQ70" si="25">BL62+BL68+BL69+BL67</f>
        <v>469666657.68650109</v>
      </c>
      <c r="BM70" s="39">
        <f t="shared" si="25"/>
        <v>515721869.39150101</v>
      </c>
      <c r="BN70" s="39">
        <f t="shared" si="25"/>
        <v>550927804.40523767</v>
      </c>
      <c r="BO70" s="39">
        <f t="shared" si="25"/>
        <v>622838238.90639925</v>
      </c>
      <c r="BP70" s="39">
        <f t="shared" si="25"/>
        <v>1579029110.5653653</v>
      </c>
      <c r="BQ70" s="39">
        <f t="shared" si="25"/>
        <v>555023516.17862558</v>
      </c>
      <c r="BR70" s="39">
        <f t="shared" ref="BR70:BW70" si="26">BR62+BR68+BR69+BR67</f>
        <v>712092026.29030228</v>
      </c>
      <c r="BS70" s="39">
        <f t="shared" si="26"/>
        <v>498355792.47252911</v>
      </c>
      <c r="BT70" s="39">
        <f t="shared" si="26"/>
        <v>619915026.31805086</v>
      </c>
      <c r="BU70" s="39">
        <f t="shared" si="26"/>
        <v>469581252.80663818</v>
      </c>
      <c r="BV70" s="39">
        <f t="shared" si="26"/>
        <v>443171409.06978053</v>
      </c>
      <c r="BW70" s="39">
        <f t="shared" si="26"/>
        <v>587942085.39830244</v>
      </c>
    </row>
    <row r="71" spans="2:75" x14ac:dyDescent="0.25">
      <c r="C71" s="36">
        <f>C64/C62</f>
        <v>0.34820191595863342</v>
      </c>
      <c r="D71" s="36">
        <f>D64/D62</f>
        <v>0.33675220279273788</v>
      </c>
      <c r="E71" s="36">
        <f t="shared" ref="E71:AX71" si="27">E64/E62</f>
        <v>0.447144085254014</v>
      </c>
      <c r="F71" s="36">
        <f t="shared" si="27"/>
        <v>0.34674954672503705</v>
      </c>
      <c r="G71" s="36">
        <f t="shared" si="27"/>
        <v>0.35590343356443105</v>
      </c>
      <c r="H71" s="36">
        <f t="shared" si="27"/>
        <v>0.34585203085856292</v>
      </c>
      <c r="I71" s="36">
        <f t="shared" si="27"/>
        <v>0.34928434531699676</v>
      </c>
      <c r="J71" s="36">
        <f t="shared" si="27"/>
        <v>-0.19844922907224849</v>
      </c>
      <c r="K71" s="36">
        <f t="shared" si="27"/>
        <v>1.4688331630334477</v>
      </c>
      <c r="L71" s="36">
        <f t="shared" si="27"/>
        <v>0.42038981260530628</v>
      </c>
      <c r="M71" s="36">
        <f t="shared" si="27"/>
        <v>0</v>
      </c>
      <c r="N71" s="36">
        <f t="shared" si="27"/>
        <v>0.13186026665600628</v>
      </c>
      <c r="O71" s="36">
        <f t="shared" si="27"/>
        <v>-2.9027440498560573E-2</v>
      </c>
      <c r="P71" s="36">
        <f t="shared" si="27"/>
        <v>-1.4228941470825043</v>
      </c>
      <c r="Q71" s="36">
        <f t="shared" si="27"/>
        <v>0.37916849343884346</v>
      </c>
      <c r="R71" s="36">
        <f t="shared" si="27"/>
        <v>0.35117427486902841</v>
      </c>
      <c r="S71" s="36">
        <f t="shared" si="27"/>
        <v>0.40420887825067003</v>
      </c>
      <c r="T71" s="36">
        <f t="shared" si="27"/>
        <v>0.86638304080503736</v>
      </c>
      <c r="U71" s="36">
        <f t="shared" si="27"/>
        <v>0.52821712554557998</v>
      </c>
      <c r="V71" s="36">
        <f t="shared" si="27"/>
        <v>0.18124697596462039</v>
      </c>
      <c r="W71" s="36">
        <f t="shared" si="27"/>
        <v>0.3365565131584608</v>
      </c>
      <c r="X71" s="36">
        <f t="shared" si="27"/>
        <v>-39.825043112299134</v>
      </c>
      <c r="Y71" s="36">
        <f t="shared" si="27"/>
        <v>0.19003791556826916</v>
      </c>
      <c r="Z71" s="36">
        <f t="shared" si="27"/>
        <v>0.19280952067658688</v>
      </c>
      <c r="AA71" s="36">
        <f t="shared" si="27"/>
        <v>0</v>
      </c>
      <c r="AB71" s="36">
        <f t="shared" si="27"/>
        <v>0</v>
      </c>
      <c r="AC71" s="36">
        <f t="shared" si="27"/>
        <v>-1.0197462831801967</v>
      </c>
      <c r="AD71" s="36">
        <f t="shared" si="27"/>
        <v>0.77419290066920654</v>
      </c>
      <c r="AE71" s="36">
        <f t="shared" si="27"/>
        <v>-0.60939972608808513</v>
      </c>
      <c r="AF71" s="36">
        <f t="shared" si="27"/>
        <v>0.28557245957919619</v>
      </c>
      <c r="AG71" s="36">
        <f t="shared" si="27"/>
        <v>0.44156219869966473</v>
      </c>
      <c r="AH71" s="36">
        <f t="shared" si="27"/>
        <v>0.39149225583124847</v>
      </c>
      <c r="AI71" s="36">
        <f t="shared" si="27"/>
        <v>0.28490552460232371</v>
      </c>
      <c r="AJ71" s="36">
        <f t="shared" si="27"/>
        <v>0.30852018180605906</v>
      </c>
      <c r="AK71" s="36">
        <f t="shared" si="27"/>
        <v>0.20301065200893387</v>
      </c>
      <c r="AL71" s="36">
        <f t="shared" si="27"/>
        <v>0.24933922647785867</v>
      </c>
      <c r="AM71" s="36">
        <f t="shared" si="27"/>
        <v>0.10671116804142705</v>
      </c>
      <c r="AN71" s="36">
        <f t="shared" si="27"/>
        <v>0.57618899150090319</v>
      </c>
      <c r="AO71" s="36">
        <f t="shared" si="27"/>
        <v>0.22326645926836297</v>
      </c>
      <c r="AP71" s="36">
        <f t="shared" si="27"/>
        <v>0.86937332828882985</v>
      </c>
      <c r="AQ71" s="36">
        <f t="shared" si="27"/>
        <v>0.26181665794338704</v>
      </c>
      <c r="AR71" s="36">
        <f t="shared" si="27"/>
        <v>0.25655805087364375</v>
      </c>
      <c r="AS71" s="36">
        <f t="shared" si="27"/>
        <v>0.67256589034663339</v>
      </c>
      <c r="AT71" s="36">
        <f t="shared" si="27"/>
        <v>0.46892942560676143</v>
      </c>
      <c r="AU71" s="36">
        <f t="shared" si="27"/>
        <v>0.17395249776724464</v>
      </c>
      <c r="AV71" s="36">
        <f t="shared" si="27"/>
        <v>0.30672144644755805</v>
      </c>
      <c r="AW71" s="36">
        <f t="shared" si="27"/>
        <v>0.65073088404403134</v>
      </c>
      <c r="AX71" s="36">
        <f t="shared" si="27"/>
        <v>-0.46602768433825359</v>
      </c>
      <c r="AY71" s="36">
        <f t="shared" ref="AY71:BJ71" si="28">AY64/AY62</f>
        <v>0.25621792483592781</v>
      </c>
      <c r="AZ71" s="36">
        <f>AZ64/AZ62</f>
        <v>0.65409303869936408</v>
      </c>
      <c r="BA71" s="36">
        <f>BA64/BA62</f>
        <v>0.36457468151409722</v>
      </c>
      <c r="BB71" s="36">
        <f>BB64/BB62</f>
        <v>0.36446650360904986</v>
      </c>
      <c r="BC71" s="36">
        <f t="shared" si="28"/>
        <v>0.68144931455016233</v>
      </c>
      <c r="BD71" s="36">
        <f t="shared" si="28"/>
        <v>0.37492133530041588</v>
      </c>
      <c r="BE71" s="36">
        <f t="shared" si="28"/>
        <v>0.4250705287631053</v>
      </c>
      <c r="BF71" s="36">
        <f>BF64/BF62</f>
        <v>0.36616552319640566</v>
      </c>
      <c r="BG71" s="36" t="e">
        <f t="shared" si="28"/>
        <v>#DIV/0!</v>
      </c>
      <c r="BH71" s="36" t="e">
        <f t="shared" si="28"/>
        <v>#DIV/0!</v>
      </c>
      <c r="BI71" s="36" t="e">
        <f t="shared" si="28"/>
        <v>#DIV/0!</v>
      </c>
      <c r="BJ71" s="36" t="e">
        <f t="shared" si="28"/>
        <v>#DIV/0!</v>
      </c>
      <c r="BL71" s="36">
        <f t="shared" ref="BL71:BQ71" si="29">BL64/BL62</f>
        <v>0.4</v>
      </c>
      <c r="BM71" s="36">
        <f t="shared" si="29"/>
        <v>0.4</v>
      </c>
      <c r="BN71" s="36">
        <f t="shared" si="29"/>
        <v>0.4</v>
      </c>
      <c r="BO71" s="36">
        <f t="shared" si="29"/>
        <v>0.4</v>
      </c>
      <c r="BP71" s="36">
        <f t="shared" si="29"/>
        <v>0.4</v>
      </c>
      <c r="BQ71" s="36">
        <f t="shared" si="29"/>
        <v>0.4</v>
      </c>
      <c r="BR71" s="36">
        <f t="shared" ref="BR71:BW71" si="30">BR64/BR62</f>
        <v>0.40000000000000008</v>
      </c>
      <c r="BS71" s="36">
        <f t="shared" si="30"/>
        <v>0.4</v>
      </c>
      <c r="BT71" s="36">
        <f t="shared" si="30"/>
        <v>0.4</v>
      </c>
      <c r="BU71" s="36">
        <f t="shared" si="30"/>
        <v>0.4</v>
      </c>
      <c r="BV71" s="36">
        <f t="shared" si="30"/>
        <v>0.40000000000000008</v>
      </c>
      <c r="BW71" s="36">
        <f t="shared" si="30"/>
        <v>0.4</v>
      </c>
    </row>
    <row r="73" spans="2:75" x14ac:dyDescent="0.25">
      <c r="B73" s="23" t="s">
        <v>2015</v>
      </c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>
        <v>870905391.53000009</v>
      </c>
      <c r="AW73" s="26">
        <v>2141725397.5599999</v>
      </c>
      <c r="AX73" s="26">
        <v>2216002400.5100002</v>
      </c>
      <c r="AY73" s="26">
        <v>993871914.2700001</v>
      </c>
      <c r="AZ73" s="26">
        <v>567002643.96000016</v>
      </c>
      <c r="BA73" s="26">
        <v>640135035.80999947</v>
      </c>
      <c r="BB73" s="26">
        <v>223487606.35999954</v>
      </c>
      <c r="BC73" s="26">
        <v>616842915.01999998</v>
      </c>
      <c r="BD73" s="26">
        <v>1132559858.3300002</v>
      </c>
      <c r="BE73" s="26">
        <v>1018491213.9999998</v>
      </c>
      <c r="BF73" s="26">
        <v>1018491213.9999998</v>
      </c>
      <c r="BG73" s="26"/>
      <c r="BH73" s="26"/>
      <c r="BI73" s="26"/>
      <c r="BJ73" s="26"/>
      <c r="BL73" s="26"/>
      <c r="BM73" s="26"/>
      <c r="BN73" s="26"/>
      <c r="BO73" s="26">
        <v>223487606.35999966</v>
      </c>
      <c r="BP73" s="26">
        <v>52705056.461920261</v>
      </c>
      <c r="BQ73" s="26">
        <v>87108149.831912518</v>
      </c>
      <c r="BR73" s="26">
        <v>149412116.88128996</v>
      </c>
      <c r="BS73" s="26">
        <v>218464810.4347086</v>
      </c>
      <c r="BT73" s="26">
        <v>659849106.35948086</v>
      </c>
      <c r="BU73" s="26">
        <v>935593248.86402607</v>
      </c>
      <c r="BV73" s="26">
        <v>903915162.72311068</v>
      </c>
      <c r="BW73" s="26">
        <v>488583530.09930897</v>
      </c>
    </row>
    <row r="74" spans="2:75" x14ac:dyDescent="0.25">
      <c r="B74" s="23" t="s">
        <v>2013</v>
      </c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>
        <v>1271791012.4500003</v>
      </c>
      <c r="AW74" s="26">
        <v>74277472.93999958</v>
      </c>
      <c r="AX74" s="26">
        <v>-1222130486.2399998</v>
      </c>
      <c r="AY74" s="26">
        <v>-426869270.30999994</v>
      </c>
      <c r="AZ74" s="26">
        <v>73132391.849999428</v>
      </c>
      <c r="BA74" s="26">
        <v>-416647429.44999981</v>
      </c>
      <c r="BB74" s="26">
        <v>393355308.66000032</v>
      </c>
      <c r="BC74" s="26">
        <v>515716943.31000042</v>
      </c>
      <c r="BD74" s="26">
        <v>-114068644.32999945</v>
      </c>
      <c r="BE74" s="26">
        <v>-816378919.10000038</v>
      </c>
      <c r="BF74" s="26">
        <v>-816378919.10000038</v>
      </c>
      <c r="BG74" s="26"/>
      <c r="BH74" s="26"/>
      <c r="BI74" s="26"/>
      <c r="BJ74" s="26"/>
      <c r="BL74" s="26"/>
      <c r="BM74" s="26"/>
      <c r="BN74" s="26"/>
      <c r="BO74" s="26">
        <v>-170782549.8980794</v>
      </c>
      <c r="BP74" s="26">
        <v>34403093.369992256</v>
      </c>
      <c r="BQ74" s="26">
        <v>62303967.049377441</v>
      </c>
      <c r="BR74" s="26">
        <v>69052693.553418636</v>
      </c>
      <c r="BS74" s="26">
        <v>441384295.92477226</v>
      </c>
      <c r="BT74" s="26">
        <v>275744142.50454521</v>
      </c>
      <c r="BU74" s="26">
        <v>-31678086.140915394</v>
      </c>
      <c r="BV74" s="26">
        <v>-415331632.62380171</v>
      </c>
      <c r="BW74" s="26">
        <v>-462958399.3966608</v>
      </c>
    </row>
    <row r="75" spans="2:75" x14ac:dyDescent="0.25">
      <c r="B75" s="23" t="s">
        <v>2016</v>
      </c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>
        <v>2142696403.9800005</v>
      </c>
      <c r="AW75" s="26">
        <v>2216002870.4999995</v>
      </c>
      <c r="AX75" s="26">
        <v>993871914.27000046</v>
      </c>
      <c r="AY75" s="26">
        <v>567002643.96000016</v>
      </c>
      <c r="AZ75" s="26">
        <v>640135035.80999959</v>
      </c>
      <c r="BA75" s="26">
        <v>223487606.35999966</v>
      </c>
      <c r="BB75" s="26">
        <v>616842915.01999986</v>
      </c>
      <c r="BC75" s="26">
        <v>1132559858.3300004</v>
      </c>
      <c r="BD75" s="26">
        <v>1018491214.0000007</v>
      </c>
      <c r="BE75" s="26">
        <v>202112294.89999938</v>
      </c>
      <c r="BF75" s="26">
        <v>202112294.89999938</v>
      </c>
      <c r="BG75" s="26"/>
      <c r="BH75" s="26"/>
      <c r="BI75" s="26"/>
      <c r="BJ75" s="26"/>
      <c r="BL75" s="26"/>
      <c r="BM75" s="26"/>
      <c r="BN75" s="26"/>
      <c r="BO75" s="26">
        <v>52705056.461920261</v>
      </c>
      <c r="BP75" s="26">
        <v>87108149.831912518</v>
      </c>
      <c r="BQ75" s="26">
        <v>149412116.88128996</v>
      </c>
      <c r="BR75" s="26">
        <v>218464810.4347086</v>
      </c>
      <c r="BS75" s="26">
        <v>659849106.35948086</v>
      </c>
      <c r="BT75" s="26">
        <v>935593248.86402607</v>
      </c>
      <c r="BU75" s="26">
        <v>903915162.72311068</v>
      </c>
      <c r="BV75" s="26">
        <v>488583530.09930897</v>
      </c>
      <c r="BW75" s="26">
        <v>25625130.702648163</v>
      </c>
    </row>
    <row r="76" spans="2:75" x14ac:dyDescent="0.25"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</row>
    <row r="77" spans="2:75" x14ac:dyDescent="0.25">
      <c r="BL77" s="185" t="s">
        <v>1982</v>
      </c>
    </row>
    <row r="78" spans="2:75" x14ac:dyDescent="0.25">
      <c r="BB78" s="30"/>
      <c r="BK78" s="168"/>
      <c r="BL78" s="26"/>
      <c r="BM78" s="26"/>
      <c r="BN78" s="26">
        <f>BL6*1.19*0.95</f>
        <v>3016292189.2529998</v>
      </c>
      <c r="BO78" s="26">
        <f>BM6*1.19*0.95</f>
        <v>3173906590.8234997</v>
      </c>
      <c r="BP78" s="26">
        <f>BN6*1.19*0.95</f>
        <v>3401947296.8493819</v>
      </c>
      <c r="BQ78" s="26">
        <f>BO6*1.19*0.95</f>
        <v>3643071972.8492608</v>
      </c>
      <c r="BR78" s="83">
        <f>BP6*1.19*0.95-1700000000</f>
        <v>3681784203.7032318</v>
      </c>
      <c r="BS78" s="26">
        <f>BQ6*1.19*0.95</f>
        <v>3450918466.6230378</v>
      </c>
      <c r="BT78" s="26">
        <f>BR6*1.19*0.95</f>
        <v>3957524437.4509072</v>
      </c>
      <c r="BU78" s="26">
        <f>BS6*1.19*0.95</f>
        <v>3094003192.1033921</v>
      </c>
      <c r="BV78" s="26">
        <f>BT6*1.19*0.95</f>
        <v>3588121516.2422848</v>
      </c>
      <c r="BW78" s="26">
        <f>BU6*1.19*0.95</f>
        <v>3038032175.4073606</v>
      </c>
    </row>
    <row r="79" spans="2:75" x14ac:dyDescent="0.25">
      <c r="BK79" s="168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</row>
    <row r="80" spans="2:75" x14ac:dyDescent="0.25">
      <c r="BK80" s="168" t="s">
        <v>1695</v>
      </c>
      <c r="BL80" s="26">
        <f>AX12*8%</f>
        <v>207408565.09200001</v>
      </c>
      <c r="BM80" s="26">
        <f>BL12*8%</f>
        <v>148346612.75759998</v>
      </c>
      <c r="BN80" s="26">
        <f>BM12*8%</f>
        <v>156098369.26119998</v>
      </c>
      <c r="BO80" s="26">
        <f>BN12*8%</f>
        <v>167313816.63407844</v>
      </c>
      <c r="BP80" s="26">
        <f>BO12*8%</f>
        <v>179172756.91324097</v>
      </c>
      <c r="BQ80" s="26">
        <f>(BP12-1700000000)*8%</f>
        <v>128685715.81238362</v>
      </c>
      <c r="BR80" s="26">
        <f t="shared" ref="BR80:BW80" si="31">BQ12*8%</f>
        <v>169722305.83303043</v>
      </c>
      <c r="BS80" s="26">
        <f t="shared" si="31"/>
        <v>194638088.21076554</v>
      </c>
      <c r="BT80" s="26">
        <f t="shared" si="31"/>
        <v>152168578.04595187</v>
      </c>
      <c r="BU80" s="26">
        <f t="shared" si="31"/>
        <v>176470195.75680768</v>
      </c>
      <c r="BV80" s="26">
        <f t="shared" si="31"/>
        <v>149415823.92980915</v>
      </c>
      <c r="BW80" s="26">
        <f t="shared" si="31"/>
        <v>160730178.97318849</v>
      </c>
    </row>
    <row r="81" spans="63:75" x14ac:dyDescent="0.25">
      <c r="BK81" s="168" t="s">
        <v>1983</v>
      </c>
      <c r="BL81" s="26">
        <f>BL36+BL37+BL38+AX40+AX41+AX42+AX44+AX45+AX46+AX47+BL48+BL49+BL50+AX51</f>
        <v>218937397.44503331</v>
      </c>
      <c r="BM81" s="26">
        <f t="shared" ref="BM81:BW81" si="32">BM36+BM37+BM38+BL40+BL41+BL42+BL44+BL45+BL46+BL47+BM48+BM49+BM50+BL51</f>
        <v>165758313.49389997</v>
      </c>
      <c r="BN81" s="26">
        <f t="shared" si="32"/>
        <v>188223712.08749998</v>
      </c>
      <c r="BO81" s="26">
        <f t="shared" si="32"/>
        <v>189101324.08750001</v>
      </c>
      <c r="BP81" s="26">
        <f t="shared" si="32"/>
        <v>178489070.48749998</v>
      </c>
      <c r="BQ81" s="26">
        <f t="shared" si="32"/>
        <v>195108289.98749998</v>
      </c>
      <c r="BR81" s="26">
        <f t="shared" si="32"/>
        <v>187841082.48749998</v>
      </c>
      <c r="BS81" s="26">
        <f t="shared" si="32"/>
        <v>161722082.48749998</v>
      </c>
      <c r="BT81" s="26">
        <f t="shared" si="32"/>
        <v>172387082.48749998</v>
      </c>
      <c r="BU81" s="26">
        <f t="shared" si="32"/>
        <v>176637082.48749998</v>
      </c>
      <c r="BV81" s="26">
        <f t="shared" si="32"/>
        <v>178961082.48749998</v>
      </c>
      <c r="BW81" s="26">
        <f t="shared" si="32"/>
        <v>248753062.49749997</v>
      </c>
    </row>
    <row r="82" spans="63:75" x14ac:dyDescent="0.25">
      <c r="BK82" s="168" t="s">
        <v>1888</v>
      </c>
      <c r="BL82" s="26">
        <f>AX52</f>
        <v>3929000</v>
      </c>
      <c r="BM82" s="26">
        <f t="shared" ref="BM82:BW82" si="33">BL52</f>
        <v>5950000.0000000009</v>
      </c>
      <c r="BN82" s="26">
        <f t="shared" si="33"/>
        <v>5950000.0000000009</v>
      </c>
      <c r="BO82" s="26">
        <f t="shared" si="33"/>
        <v>5950000.0000000009</v>
      </c>
      <c r="BP82" s="26">
        <f t="shared" si="33"/>
        <v>5950000.0000000009</v>
      </c>
      <c r="BQ82" s="26">
        <f t="shared" si="33"/>
        <v>5950000.0000000009</v>
      </c>
      <c r="BR82" s="26">
        <f t="shared" si="33"/>
        <v>5950000.0000000009</v>
      </c>
      <c r="BS82" s="26">
        <f t="shared" si="33"/>
        <v>5950000.0000000009</v>
      </c>
      <c r="BT82" s="26">
        <f t="shared" si="33"/>
        <v>5950000.0000000009</v>
      </c>
      <c r="BU82" s="26">
        <f t="shared" si="33"/>
        <v>5950000.0000000009</v>
      </c>
      <c r="BV82" s="26">
        <f t="shared" si="33"/>
        <v>5950000.0000000009</v>
      </c>
      <c r="BW82" s="26">
        <f t="shared" si="33"/>
        <v>5950000.0000000009</v>
      </c>
    </row>
    <row r="83" spans="63:75" x14ac:dyDescent="0.25">
      <c r="BK83" s="168" t="s">
        <v>1762</v>
      </c>
      <c r="BL83" s="26">
        <f>SUM(BL80:BL82)</f>
        <v>430274962.53703332</v>
      </c>
      <c r="BM83" s="26">
        <f>SUM(BM80:BM82)</f>
        <v>320054926.25149995</v>
      </c>
      <c r="BN83" s="26">
        <f t="shared" ref="BN83:BW83" si="34">SUM(BN80:BN82)</f>
        <v>350272081.34869993</v>
      </c>
      <c r="BO83" s="26">
        <f t="shared" si="34"/>
        <v>362365140.72157848</v>
      </c>
      <c r="BP83" s="26">
        <f t="shared" si="34"/>
        <v>363611827.40074098</v>
      </c>
      <c r="BQ83" s="26">
        <f t="shared" si="34"/>
        <v>329744005.7998836</v>
      </c>
      <c r="BR83" s="26">
        <f t="shared" si="34"/>
        <v>363513388.32053041</v>
      </c>
      <c r="BS83" s="26">
        <f t="shared" si="34"/>
        <v>362310170.69826555</v>
      </c>
      <c r="BT83" s="26">
        <f t="shared" si="34"/>
        <v>330505660.53345186</v>
      </c>
      <c r="BU83" s="26">
        <f t="shared" si="34"/>
        <v>359057278.24430764</v>
      </c>
      <c r="BV83" s="26">
        <f t="shared" si="34"/>
        <v>334326906.41730917</v>
      </c>
      <c r="BW83" s="26">
        <f t="shared" si="34"/>
        <v>415433241.47068846</v>
      </c>
    </row>
    <row r="84" spans="63:75" x14ac:dyDescent="0.25">
      <c r="BK84" s="168" t="s">
        <v>1984</v>
      </c>
      <c r="BL84" s="26">
        <f>BL83/5</f>
        <v>86054992.507406667</v>
      </c>
      <c r="BM84" s="26">
        <f>BM83/5</f>
        <v>64010985.25029999</v>
      </c>
      <c r="BN84" s="26">
        <f t="shared" ref="BN84:BW84" si="35">BN83/5</f>
        <v>70054416.269739985</v>
      </c>
      <c r="BO84" s="26">
        <f t="shared" si="35"/>
        <v>72473028.14431569</v>
      </c>
      <c r="BP84" s="26">
        <f t="shared" si="35"/>
        <v>72722365.480148196</v>
      </c>
      <c r="BQ84" s="26">
        <f t="shared" si="35"/>
        <v>65948801.159976721</v>
      </c>
      <c r="BR84" s="26">
        <f t="shared" si="35"/>
        <v>72702677.664106086</v>
      </c>
      <c r="BS84" s="26">
        <f t="shared" si="35"/>
        <v>72462034.139653116</v>
      </c>
      <c r="BT84" s="26">
        <f>BT83/4</f>
        <v>82626415.133362964</v>
      </c>
      <c r="BU84" s="26">
        <f t="shared" si="35"/>
        <v>71811455.648861527</v>
      </c>
      <c r="BV84" s="26">
        <f t="shared" si="35"/>
        <v>66865381.283461832</v>
      </c>
      <c r="BW84" s="26">
        <f t="shared" si="35"/>
        <v>83086648.294137686</v>
      </c>
    </row>
    <row r="85" spans="63:75" x14ac:dyDescent="0.25">
      <c r="BL85" s="26">
        <v>86054992.507406697</v>
      </c>
      <c r="BM85" s="26">
        <v>64010985.250299998</v>
      </c>
      <c r="BN85" s="26">
        <v>70054416.26974</v>
      </c>
      <c r="BO85" s="26">
        <v>72473028.144315705</v>
      </c>
      <c r="BP85" s="26">
        <v>72722365.480148196</v>
      </c>
      <c r="BQ85" s="26">
        <v>65948801.159976698</v>
      </c>
      <c r="BR85" s="26">
        <v>72702677.664106101</v>
      </c>
      <c r="BS85" s="26">
        <v>72462034.139653102</v>
      </c>
      <c r="BT85" s="26">
        <v>82626415.133362994</v>
      </c>
      <c r="BU85" s="26">
        <v>71811455.648861498</v>
      </c>
      <c r="BV85" s="26">
        <v>66865381.283461802</v>
      </c>
      <c r="BW85" s="26">
        <v>83086648.294137701</v>
      </c>
    </row>
    <row r="87" spans="63:75" x14ac:dyDescent="0.25">
      <c r="BL87" s="185" t="s">
        <v>2038</v>
      </c>
    </row>
    <row r="88" spans="63:75" x14ac:dyDescent="0.25">
      <c r="BK88" s="38" t="s">
        <v>1840</v>
      </c>
      <c r="BL88" s="39">
        <f>BL62</f>
        <v>452483324.35316777</v>
      </c>
      <c r="BM88" s="39">
        <f>BL88+BM62</f>
        <v>951021860.41133547</v>
      </c>
      <c r="BN88" s="39">
        <f t="shared" ref="BN88:BW88" si="36">BM88+BN62</f>
        <v>1484766331.4832397</v>
      </c>
      <c r="BO88" s="39">
        <f t="shared" si="36"/>
        <v>2090421237.0563054</v>
      </c>
      <c r="BP88" s="39">
        <f t="shared" si="36"/>
        <v>3652267014.2883377</v>
      </c>
      <c r="BQ88" s="39">
        <f t="shared" si="36"/>
        <v>4190107197.1336298</v>
      </c>
      <c r="BR88" s="39">
        <f t="shared" si="36"/>
        <v>4885015890.0905991</v>
      </c>
      <c r="BS88" s="39">
        <f t="shared" si="36"/>
        <v>5366188349.2297945</v>
      </c>
      <c r="BT88" s="39">
        <f t="shared" si="36"/>
        <v>5968920042.2145119</v>
      </c>
      <c r="BU88" s="39">
        <f t="shared" si="36"/>
        <v>6421317961.6878166</v>
      </c>
      <c r="BV88" s="39">
        <f t="shared" si="36"/>
        <v>6847306037.424264</v>
      </c>
      <c r="BW88" s="39">
        <f t="shared" si="36"/>
        <v>7418064789.489233</v>
      </c>
    </row>
  </sheetData>
  <mergeCells count="1">
    <mergeCell ref="B1:BE1"/>
  </mergeCells>
  <pageMargins left="0.7" right="0.7" top="0.75" bottom="0.75" header="0.3" footer="0.3"/>
  <pageSetup scale="31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>
    <outlinePr summaryBelow="0"/>
  </sheetPr>
  <dimension ref="A1:V74"/>
  <sheetViews>
    <sheetView showGridLines="0" zoomScale="60" zoomScaleNormal="60" workbookViewId="0">
      <pane xSplit="2" ySplit="4" topLeftCell="C5" activePane="bottomRight" state="frozen"/>
      <selection activeCell="B9" sqref="B9"/>
      <selection pane="topRight" activeCell="B9" sqref="B9"/>
      <selection pane="bottomLeft" activeCell="B9" sqref="B9"/>
      <selection pane="bottomRight" activeCell="B10" sqref="B10"/>
    </sheetView>
  </sheetViews>
  <sheetFormatPr baseColWidth="10" defaultRowHeight="12.75" outlineLevelRow="1" x14ac:dyDescent="0.25"/>
  <cols>
    <col min="1" max="1" width="3.85546875" style="24" customWidth="1"/>
    <col min="2" max="2" width="30" style="24" customWidth="1"/>
    <col min="3" max="7" width="12.85546875" style="24" customWidth="1"/>
    <col min="8" max="8" width="4.42578125" style="24" customWidth="1"/>
    <col min="9" max="13" width="12.85546875" style="24" customWidth="1"/>
    <col min="14" max="14" width="5" style="24" customWidth="1"/>
    <col min="15" max="16" width="12.85546875" style="24" customWidth="1"/>
    <col min="17" max="16384" width="11.42578125" style="24"/>
  </cols>
  <sheetData>
    <row r="1" spans="2:22" ht="18.75" x14ac:dyDescent="0.25">
      <c r="B1" s="216" t="s">
        <v>1796</v>
      </c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</row>
    <row r="2" spans="2:22" s="153" customFormat="1" ht="23.25" customHeight="1" x14ac:dyDescent="0.25">
      <c r="B2" s="151"/>
      <c r="C2" s="217" t="s">
        <v>1966</v>
      </c>
      <c r="D2" s="217"/>
      <c r="E2" s="217"/>
      <c r="F2" s="217"/>
      <c r="G2" s="217"/>
      <c r="H2" s="152"/>
      <c r="I2" s="217" t="s">
        <v>2104</v>
      </c>
      <c r="J2" s="217"/>
      <c r="K2" s="217"/>
      <c r="L2" s="217"/>
      <c r="M2" s="217"/>
      <c r="O2" s="153" t="s">
        <v>1971</v>
      </c>
      <c r="P2" s="153" t="s">
        <v>1970</v>
      </c>
    </row>
    <row r="3" spans="2:22" x14ac:dyDescent="0.25">
      <c r="C3" s="203">
        <v>2014</v>
      </c>
      <c r="D3" s="203">
        <v>2015</v>
      </c>
      <c r="E3" s="203">
        <v>2016</v>
      </c>
      <c r="F3" s="203">
        <v>2017</v>
      </c>
      <c r="G3" s="203" t="s">
        <v>2103</v>
      </c>
      <c r="H3" s="204"/>
      <c r="I3" s="203">
        <v>2014</v>
      </c>
      <c r="J3" s="203">
        <v>2015</v>
      </c>
      <c r="K3" s="203">
        <v>2016</v>
      </c>
      <c r="L3" s="203">
        <v>2017</v>
      </c>
      <c r="M3" s="203">
        <v>2018</v>
      </c>
      <c r="N3" s="22"/>
      <c r="O3" s="203">
        <v>2018</v>
      </c>
      <c r="P3" s="203">
        <v>2018</v>
      </c>
      <c r="Q3" s="22"/>
      <c r="R3" s="203">
        <v>2014</v>
      </c>
      <c r="S3" s="203">
        <v>2015</v>
      </c>
      <c r="T3" s="203">
        <v>2016</v>
      </c>
      <c r="U3" s="203">
        <v>2017</v>
      </c>
      <c r="V3" s="203" t="s">
        <v>2105</v>
      </c>
    </row>
    <row r="4" spans="2:22" x14ac:dyDescent="0.25">
      <c r="C4" s="58" t="s">
        <v>1830</v>
      </c>
      <c r="D4" s="58" t="s">
        <v>1830</v>
      </c>
      <c r="E4" s="58" t="s">
        <v>1830</v>
      </c>
      <c r="F4" s="58" t="s">
        <v>1830</v>
      </c>
      <c r="G4" s="58" t="s">
        <v>1830</v>
      </c>
      <c r="I4" s="58" t="s">
        <v>1830</v>
      </c>
      <c r="J4" s="58" t="s">
        <v>1830</v>
      </c>
      <c r="K4" s="58" t="s">
        <v>1830</v>
      </c>
      <c r="L4" s="58" t="s">
        <v>1830</v>
      </c>
      <c r="M4" s="58" t="s">
        <v>1830</v>
      </c>
      <c r="O4" s="58" t="s">
        <v>1830</v>
      </c>
      <c r="P4" s="58" t="s">
        <v>1830</v>
      </c>
      <c r="R4" s="58" t="s">
        <v>1830</v>
      </c>
      <c r="S4" s="58" t="s">
        <v>1830</v>
      </c>
      <c r="T4" s="58" t="s">
        <v>1830</v>
      </c>
      <c r="U4" s="58" t="s">
        <v>1830</v>
      </c>
      <c r="V4" s="58" t="s">
        <v>1830</v>
      </c>
    </row>
    <row r="5" spans="2:22" s="42" customFormat="1" ht="5.25" customHeight="1" x14ac:dyDescent="0.25">
      <c r="C5" s="46"/>
      <c r="D5" s="46"/>
      <c r="E5" s="46"/>
      <c r="F5" s="46"/>
      <c r="G5" s="46"/>
      <c r="I5" s="46"/>
      <c r="J5" s="46"/>
      <c r="K5" s="46"/>
      <c r="L5" s="46"/>
      <c r="M5" s="46"/>
      <c r="O5" s="46"/>
      <c r="P5" s="46"/>
    </row>
    <row r="6" spans="2:22" x14ac:dyDescent="0.25">
      <c r="B6" s="23" t="s">
        <v>1782</v>
      </c>
      <c r="C6" s="26">
        <f>SUM(C7:C11)</f>
        <v>28306531977</v>
      </c>
      <c r="D6" s="26">
        <f>SUM(D7:D11)</f>
        <v>33673825278.419998</v>
      </c>
      <c r="E6" s="26">
        <f>SUM(E7:E11)</f>
        <v>33267952003.080002</v>
      </c>
      <c r="F6" s="26">
        <f>SUM(F7:F11)</f>
        <v>35959734338</v>
      </c>
      <c r="G6" s="26">
        <f>SUM(G7:G11)</f>
        <v>26312390889.25</v>
      </c>
      <c r="H6" s="55"/>
      <c r="I6" s="26">
        <f>SUM(I7:I11)</f>
        <v>18141144622</v>
      </c>
      <c r="J6" s="26">
        <f>SUM(J7:J11)</f>
        <v>18697377852.5</v>
      </c>
      <c r="K6" s="26">
        <f>SUM(K7:K11)</f>
        <v>19104824445.080002</v>
      </c>
      <c r="L6" s="26">
        <f>SUM(L7:L11)</f>
        <v>21467574846</v>
      </c>
      <c r="M6" s="26">
        <f>SUM(M7:M11)</f>
        <v>26312390889.25</v>
      </c>
      <c r="O6" s="26">
        <f>SUM(O7:O11)</f>
        <v>25758025961.659187</v>
      </c>
      <c r="P6" s="26">
        <f>SUM(P7:P11)</f>
        <v>37544837099.203995</v>
      </c>
    </row>
    <row r="7" spans="2:22" s="52" customFormat="1" outlineLevel="1" x14ac:dyDescent="0.2">
      <c r="B7" s="49" t="s">
        <v>1784</v>
      </c>
      <c r="C7" s="48">
        <f>SUM('ER mes'!C7:N7)</f>
        <v>17439644391</v>
      </c>
      <c r="D7" s="48">
        <f>SUM('ER mes'!O7:Z7)</f>
        <v>22583910756.5</v>
      </c>
      <c r="E7" s="48">
        <f>SUM('ER mes'!AA7:AL7)</f>
        <v>18214525596</v>
      </c>
      <c r="F7" s="48">
        <f>SUM('ER mes'!AM7:AX7)</f>
        <v>19005550780</v>
      </c>
      <c r="G7" s="48">
        <f>SUM('ER mes'!AY7:BJ7)</f>
        <v>12214521350</v>
      </c>
      <c r="I7" s="48">
        <f>SUM('ER mes'!C7:J7)</f>
        <v>11179457008</v>
      </c>
      <c r="J7" s="48">
        <f>SUM('ER mes'!O7:V7)</f>
        <v>13596026211.5</v>
      </c>
      <c r="K7" s="48">
        <f>SUM('ER mes'!AA7:AH7)</f>
        <v>11039100924</v>
      </c>
      <c r="L7" s="48">
        <f>SUM('ER mes'!AM7:AT7)</f>
        <v>10641572519</v>
      </c>
      <c r="M7" s="48">
        <f>SUM('ER mes'!AY7:BF7)</f>
        <v>12214521350</v>
      </c>
      <c r="O7" s="48">
        <f>SUM('ER mes'!BL7:BS7)</f>
        <v>13382454714.941914</v>
      </c>
      <c r="P7" s="48">
        <f>SUM('ER mes'!BL7:BW7)</f>
        <v>19317509534.571365</v>
      </c>
      <c r="R7" s="193">
        <f t="shared" ref="R7:V11" si="0">C7/C$6</f>
        <v>0.61609964813670182</v>
      </c>
      <c r="S7" s="193">
        <f t="shared" si="0"/>
        <v>0.67066662518359588</v>
      </c>
      <c r="T7" s="193">
        <f t="shared" si="0"/>
        <v>0.54750967520674765</v>
      </c>
      <c r="U7" s="193">
        <f t="shared" si="0"/>
        <v>0.52852311425215737</v>
      </c>
      <c r="V7" s="193">
        <f t="shared" si="0"/>
        <v>0.46421176248906659</v>
      </c>
    </row>
    <row r="8" spans="2:22" s="52" customFormat="1" outlineLevel="1" x14ac:dyDescent="0.2">
      <c r="B8" s="49" t="s">
        <v>1785</v>
      </c>
      <c r="C8" s="48">
        <f>SUM('ER mes'!C8:N8)</f>
        <v>9225504471</v>
      </c>
      <c r="D8" s="48">
        <f>SUM('ER mes'!O8:Z8)</f>
        <v>9929194401.9200001</v>
      </c>
      <c r="E8" s="48">
        <f>SUM('ER mes'!AA8:AL8)</f>
        <v>12893022283.08</v>
      </c>
      <c r="F8" s="48">
        <f>SUM('ER mes'!AM8:AX8)</f>
        <v>14083231721</v>
      </c>
      <c r="G8" s="48">
        <f>SUM('ER mes'!AY8:BJ8)</f>
        <v>11139259087</v>
      </c>
      <c r="I8" s="48">
        <f>SUM('ER mes'!C8:J8)</f>
        <v>5829517376</v>
      </c>
      <c r="J8" s="48">
        <f>SUM('ER mes'!O8:V8)</f>
        <v>4936687242</v>
      </c>
      <c r="K8" s="48">
        <f>SUM('ER mes'!AA8:AH8)</f>
        <v>6987669425.0799999</v>
      </c>
      <c r="L8" s="48">
        <f>SUM('ER mes'!AM8:AT8)</f>
        <v>8834612007</v>
      </c>
      <c r="M8" s="48">
        <f>SUM('ER mes'!AY8:BF8)</f>
        <v>11139259087</v>
      </c>
      <c r="O8" s="48">
        <f>SUM('ER mes'!BL8:BS8)</f>
        <v>12076932451.041052</v>
      </c>
      <c r="P8" s="48">
        <f>SUM('ER mes'!BL8:BW8)</f>
        <v>17812193954.86739</v>
      </c>
      <c r="R8" s="193">
        <f t="shared" si="0"/>
        <v>0.32591433237021156</v>
      </c>
      <c r="S8" s="193">
        <f t="shared" si="0"/>
        <v>0.29486386888997618</v>
      </c>
      <c r="T8" s="193">
        <f t="shared" si="0"/>
        <v>0.38755082614903202</v>
      </c>
      <c r="U8" s="193">
        <f t="shared" si="0"/>
        <v>0.39163892560011826</v>
      </c>
      <c r="V8" s="193">
        <f t="shared" si="0"/>
        <v>0.4233465189037981</v>
      </c>
    </row>
    <row r="9" spans="2:22" s="52" customFormat="1" outlineLevel="1" x14ac:dyDescent="0.2">
      <c r="B9" s="49" t="s">
        <v>2055</v>
      </c>
      <c r="C9" s="48">
        <f>SUM('ER mes'!C9:N9)</f>
        <v>0</v>
      </c>
      <c r="D9" s="48">
        <f>SUM('ER mes'!O9:Z9)</f>
        <v>0</v>
      </c>
      <c r="E9" s="48">
        <f>SUM('ER mes'!AA9:AL9)</f>
        <v>0</v>
      </c>
      <c r="F9" s="48">
        <f>SUM('ER mes'!AM9:AX9)</f>
        <v>0</v>
      </c>
      <c r="G9" s="48">
        <f>SUM('ER mes'!AY9:BJ9)</f>
        <v>743881484.25</v>
      </c>
      <c r="I9" s="48">
        <f>SUM('ER mes'!C9:J9)</f>
        <v>0</v>
      </c>
      <c r="J9" s="48">
        <f>SUM('ER mes'!O9:V9)</f>
        <v>0</v>
      </c>
      <c r="K9" s="48">
        <f>SUM('ER mes'!AA9:AH9)</f>
        <v>0</v>
      </c>
      <c r="L9" s="48">
        <f>SUM('ER mes'!AM9:AT9)</f>
        <v>0</v>
      </c>
      <c r="M9" s="48">
        <f>SUM('ER mes'!AY9:BF9)</f>
        <v>743881484.25</v>
      </c>
      <c r="O9" s="48">
        <f>SUM('ER mes'!BL9:BS9)</f>
        <v>0</v>
      </c>
      <c r="P9" s="48">
        <f>SUM('ER mes'!BL9:BW9)</f>
        <v>0</v>
      </c>
      <c r="R9" s="193">
        <f>C9/C$6</f>
        <v>0</v>
      </c>
      <c r="S9" s="193">
        <f>D9/D$6</f>
        <v>0</v>
      </c>
      <c r="T9" s="193">
        <f>E9/E$6</f>
        <v>0</v>
      </c>
      <c r="U9" s="193">
        <f>F9/F$6</f>
        <v>0</v>
      </c>
      <c r="V9" s="193">
        <f>G9/G$6</f>
        <v>2.8271147513011248E-2</v>
      </c>
    </row>
    <row r="10" spans="2:22" s="52" customFormat="1" outlineLevel="1" x14ac:dyDescent="0.2">
      <c r="B10" s="49" t="s">
        <v>1786</v>
      </c>
      <c r="C10" s="48">
        <f>SUM('ER mes'!C10:N10)</f>
        <v>1191921673</v>
      </c>
      <c r="D10" s="48">
        <f>SUM('ER mes'!O10:Z10)</f>
        <v>820964704</v>
      </c>
      <c r="E10" s="48">
        <f>SUM('ER mes'!AA10:AL10)</f>
        <v>1340442201</v>
      </c>
      <c r="F10" s="48">
        <f>SUM('ER mes'!AM10:AX10)</f>
        <v>2003500619</v>
      </c>
      <c r="G10" s="48">
        <f>SUM('ER mes'!AY10:BJ10)</f>
        <v>1715494759</v>
      </c>
      <c r="I10" s="48">
        <f>SUM('ER mes'!C10:J10)</f>
        <v>801016438</v>
      </c>
      <c r="J10" s="48">
        <f>SUM('ER mes'!O10:V10)</f>
        <v>0</v>
      </c>
      <c r="K10" s="48">
        <f>SUM('ER mes'!AA10:AH10)</f>
        <v>631264381</v>
      </c>
      <c r="L10" s="48">
        <f>SUM('ER mes'!AM10:AT10)</f>
        <v>1314146535</v>
      </c>
      <c r="M10" s="48">
        <f>SUM('ER mes'!AY10:BF10)</f>
        <v>1715494759</v>
      </c>
      <c r="O10" s="48">
        <f>SUM('ER mes'!BL10:BS10)</f>
        <v>211106572.34531289</v>
      </c>
      <c r="P10" s="48">
        <f>SUM('ER mes'!BL10:BW10)</f>
        <v>316659858.51796937</v>
      </c>
      <c r="R10" s="193">
        <f t="shared" si="0"/>
        <v>4.2107654656122338E-2</v>
      </c>
      <c r="S10" s="193">
        <f t="shared" si="0"/>
        <v>2.437990626880512E-2</v>
      </c>
      <c r="T10" s="193">
        <f t="shared" si="0"/>
        <v>4.0292296949205039E-2</v>
      </c>
      <c r="U10" s="193">
        <f t="shared" si="0"/>
        <v>5.5715111801669395E-2</v>
      </c>
      <c r="V10" s="193">
        <f t="shared" si="0"/>
        <v>6.5197220815873105E-2</v>
      </c>
    </row>
    <row r="11" spans="2:22" s="52" customFormat="1" outlineLevel="1" x14ac:dyDescent="0.2">
      <c r="B11" s="49" t="s">
        <v>1787</v>
      </c>
      <c r="C11" s="48">
        <f>SUM('ER mes'!C11:N11)</f>
        <v>449461442</v>
      </c>
      <c r="D11" s="48">
        <f>SUM('ER mes'!O11:Z11)</f>
        <v>339755416</v>
      </c>
      <c r="E11" s="48">
        <f>SUM('ER mes'!AA11:AL11)</f>
        <v>819961923</v>
      </c>
      <c r="F11" s="48">
        <f>SUM('ER mes'!AM11:AX11)</f>
        <v>867451218</v>
      </c>
      <c r="G11" s="48">
        <f>SUM('ER mes'!AY11:BJ11)</f>
        <v>499234209</v>
      </c>
      <c r="I11" s="48">
        <f>SUM('ER mes'!C11:J11)</f>
        <v>331153800</v>
      </c>
      <c r="J11" s="48">
        <f>SUM('ER mes'!O11:V11)</f>
        <v>164664399</v>
      </c>
      <c r="K11" s="48">
        <f>SUM('ER mes'!AA11:AH11)</f>
        <v>446789715</v>
      </c>
      <c r="L11" s="48">
        <f>SUM('ER mes'!AM11:AT11)</f>
        <v>677243785</v>
      </c>
      <c r="M11" s="48">
        <f>SUM('ER mes'!AY11:BF11)</f>
        <v>499234209</v>
      </c>
      <c r="O11" s="48">
        <f>SUM('ER mes'!BL11:BS11)</f>
        <v>87532223.330909088</v>
      </c>
      <c r="P11" s="48">
        <f>SUM('ER mes'!BL11:BW11)</f>
        <v>98473751.24727273</v>
      </c>
      <c r="R11" s="193">
        <f t="shared" si="0"/>
        <v>1.5878364836964216E-2</v>
      </c>
      <c r="S11" s="193">
        <f t="shared" si="0"/>
        <v>1.0089599657622907E-2</v>
      </c>
      <c r="T11" s="193">
        <f t="shared" si="0"/>
        <v>2.4647201695015268E-2</v>
      </c>
      <c r="U11" s="193">
        <f t="shared" si="0"/>
        <v>2.4122848346054986E-2</v>
      </c>
      <c r="V11" s="193">
        <f t="shared" si="0"/>
        <v>1.8973350278250978E-2</v>
      </c>
    </row>
    <row r="12" spans="2:22" collapsed="1" x14ac:dyDescent="0.25">
      <c r="B12" s="54" t="s">
        <v>1695</v>
      </c>
      <c r="C12" s="26">
        <f>SUM(C13:C26)</f>
        <v>18515833270.729996</v>
      </c>
      <c r="D12" s="26">
        <f>SUM(D13:D26)</f>
        <v>22596014712.5</v>
      </c>
      <c r="E12" s="26">
        <f>SUM(E13:E26)</f>
        <v>23077034109</v>
      </c>
      <c r="F12" s="26">
        <f>SUM(F13:F26)</f>
        <v>25757504367.950005</v>
      </c>
      <c r="G12" s="26">
        <f>SUM('ER mes'!AY12:BJ12)</f>
        <v>20199980560.910004</v>
      </c>
      <c r="I12" s="26">
        <f>SUM(I13:I26)</f>
        <v>11732658524.859999</v>
      </c>
      <c r="J12" s="26">
        <f>SUM(J13:J26)</f>
        <v>13692414508</v>
      </c>
      <c r="K12" s="26">
        <f>SUM(K13:K26)</f>
        <v>15863493888</v>
      </c>
      <c r="L12" s="26">
        <f>SUM(L13:L26)</f>
        <v>16291257738.640001</v>
      </c>
      <c r="M12" s="26">
        <f>SUM(M13:M26)</f>
        <v>20199980560.91</v>
      </c>
      <c r="O12" s="26">
        <f>SUM(O13:O26)</f>
        <v>17901828043.353134</v>
      </c>
      <c r="P12" s="26">
        <f>SUM(P13:P26)</f>
        <v>26093661783.946777</v>
      </c>
    </row>
    <row r="13" spans="2:22" s="52" customFormat="1" hidden="1" outlineLevel="1" x14ac:dyDescent="0.2">
      <c r="B13" s="49" t="s">
        <v>1765</v>
      </c>
      <c r="C13" s="48">
        <f>SUM('ER mes'!C13:N13)</f>
        <v>15799392191.419998</v>
      </c>
      <c r="D13" s="48">
        <f>SUM('ER mes'!O13:Z13)</f>
        <v>19433679822</v>
      </c>
      <c r="E13" s="48">
        <f>SUM('ER mes'!AA13:AL13)</f>
        <v>20373604103</v>
      </c>
      <c r="F13" s="48">
        <f>SUM('ER mes'!AM13:AX13)</f>
        <v>23664386522.950005</v>
      </c>
      <c r="G13" s="48">
        <f>SUM('ER mes'!AY13:BJ13)</f>
        <v>18673537587.91</v>
      </c>
      <c r="I13" s="48">
        <f>SUM('ER mes'!C13:J13)</f>
        <v>9964728902.8599987</v>
      </c>
      <c r="J13" s="48">
        <f>SUM('ER mes'!O13:V13)</f>
        <v>12409718980</v>
      </c>
      <c r="K13" s="48">
        <f>SUM('ER mes'!AA13:AH13)</f>
        <v>13764093676</v>
      </c>
      <c r="L13" s="48">
        <f>SUM('ER mes'!AM13:AT13)</f>
        <v>15037252850.640001</v>
      </c>
      <c r="M13" s="48">
        <f>SUM('ER mes'!AY13:BF13)</f>
        <v>18673537587.91</v>
      </c>
      <c r="O13" s="48">
        <f>SUM('ER mes'!BL13:BS13)</f>
        <v>1249411273.944</v>
      </c>
      <c r="P13" s="48">
        <f>SUM('ER mes'!BL13:BW13)</f>
        <v>1858566547.4160001</v>
      </c>
    </row>
    <row r="14" spans="2:22" s="52" customFormat="1" hidden="1" outlineLevel="1" x14ac:dyDescent="0.2">
      <c r="B14" s="49" t="s">
        <v>1784</v>
      </c>
      <c r="C14" s="48">
        <f>SUM('ER mes'!C14:N14)</f>
        <v>266507813</v>
      </c>
      <c r="D14" s="48">
        <f>SUM('ER mes'!O14:Z14)</f>
        <v>537546221.5</v>
      </c>
      <c r="E14" s="48">
        <f>SUM('ER mes'!AA14:AL14)</f>
        <v>429129108</v>
      </c>
      <c r="F14" s="48">
        <f>SUM('ER mes'!AM14:AX14)</f>
        <v>395686654</v>
      </c>
      <c r="G14" s="48">
        <f>SUM('ER mes'!AY14:BJ14)</f>
        <v>245418703</v>
      </c>
      <c r="I14" s="48">
        <f>SUM('ER mes'!C14:J14)</f>
        <v>176457352</v>
      </c>
      <c r="J14" s="48">
        <f>SUM('ER mes'!O14:V14)</f>
        <v>233111886</v>
      </c>
      <c r="K14" s="48">
        <f>SUM('ER mes'!AA14:AH14)</f>
        <v>336783741</v>
      </c>
      <c r="L14" s="48">
        <f>SUM('ER mes'!AM14:AT14)</f>
        <v>237997115</v>
      </c>
      <c r="M14" s="48">
        <f>SUM('ER mes'!AY14:BF14)</f>
        <v>245418703</v>
      </c>
      <c r="O14" s="48">
        <f>SUM('ER mes'!BL14:BS14)</f>
        <v>0</v>
      </c>
      <c r="P14" s="48">
        <f>SUM('ER mes'!BL14:BW14)</f>
        <v>0</v>
      </c>
    </row>
    <row r="15" spans="2:22" s="52" customFormat="1" hidden="1" outlineLevel="1" x14ac:dyDescent="0.2">
      <c r="B15" s="49" t="s">
        <v>1788</v>
      </c>
      <c r="C15" s="48">
        <f>SUM('ER mes'!C15:N15)</f>
        <v>10397763</v>
      </c>
      <c r="D15" s="48">
        <f>SUM('ER mes'!O15:Z15)</f>
        <v>91511253</v>
      </c>
      <c r="E15" s="48">
        <f>SUM('ER mes'!AA15:AL15)</f>
        <v>175608014</v>
      </c>
      <c r="F15" s="48">
        <f>SUM('ER mes'!AM15:AX15)</f>
        <v>284458055</v>
      </c>
      <c r="G15" s="48">
        <f>SUM('ER mes'!AY15:BJ15)</f>
        <v>233543850</v>
      </c>
      <c r="I15" s="48">
        <f>SUM('ER mes'!C15:J15)</f>
        <v>9462123</v>
      </c>
      <c r="J15" s="48">
        <f>SUM('ER mes'!O15:V15)</f>
        <v>25911099</v>
      </c>
      <c r="K15" s="48">
        <f>SUM('ER mes'!AA15:AH15)</f>
        <v>123791874</v>
      </c>
      <c r="L15" s="48">
        <f>SUM('ER mes'!AM15:AT15)</f>
        <v>170971894</v>
      </c>
      <c r="M15" s="48">
        <f>SUM('ER mes'!AY15:BF15)</f>
        <v>233543850</v>
      </c>
      <c r="O15" s="48">
        <f>SUM('ER mes'!BL15:BS15)</f>
        <v>0</v>
      </c>
      <c r="P15" s="48">
        <f>SUM('ER mes'!BL15:BW15)</f>
        <v>0</v>
      </c>
    </row>
    <row r="16" spans="2:22" s="52" customFormat="1" hidden="1" outlineLevel="1" x14ac:dyDescent="0.2">
      <c r="B16" s="49" t="s">
        <v>1703</v>
      </c>
      <c r="C16" s="48">
        <f>SUM('ER mes'!C16:N16)</f>
        <v>0</v>
      </c>
      <c r="D16" s="48">
        <f>SUM('ER mes'!O16:Z16)</f>
        <v>268394000</v>
      </c>
      <c r="E16" s="48">
        <f>SUM('ER mes'!AA16:AL16)</f>
        <v>252437000</v>
      </c>
      <c r="F16" s="48">
        <f>SUM('ER mes'!AM16:AX16)</f>
        <v>292817000</v>
      </c>
      <c r="G16" s="48">
        <f>SUM('ER mes'!AY16:BJ16)</f>
        <v>177466071</v>
      </c>
      <c r="I16" s="48">
        <f>SUM('ER mes'!C16:J16)</f>
        <v>0</v>
      </c>
      <c r="J16" s="48">
        <f>SUM('ER mes'!O16:V16)</f>
        <v>172428000</v>
      </c>
      <c r="K16" s="48">
        <f>SUM('ER mes'!AA16:AH16)</f>
        <v>174418000</v>
      </c>
      <c r="L16" s="48">
        <f>SUM('ER mes'!AM16:AT16)</f>
        <v>158203000</v>
      </c>
      <c r="M16" s="48">
        <f>SUM('ER mes'!AY16:BF16)</f>
        <v>177466071</v>
      </c>
      <c r="O16" s="48">
        <f>SUM('ER mes'!BL16:BS16)</f>
        <v>0</v>
      </c>
      <c r="P16" s="48">
        <f>SUM('ER mes'!BL16:BW16)</f>
        <v>0</v>
      </c>
    </row>
    <row r="17" spans="1:16" s="52" customFormat="1" hidden="1" outlineLevel="1" x14ac:dyDescent="0.2">
      <c r="B17" s="49" t="s">
        <v>1789</v>
      </c>
      <c r="C17" s="48">
        <f>SUM('ER mes'!C17:N17)</f>
        <v>131568416</v>
      </c>
      <c r="D17" s="48">
        <f>SUM('ER mes'!O17:Z17)</f>
        <v>220121885</v>
      </c>
      <c r="E17" s="48">
        <f>SUM('ER mes'!AA17:AL17)</f>
        <v>212626314</v>
      </c>
      <c r="F17" s="48">
        <f>SUM('ER mes'!AM17:AX17)</f>
        <v>217623978</v>
      </c>
      <c r="G17" s="48">
        <f>SUM('ER mes'!AY17:BJ17)</f>
        <v>151974679</v>
      </c>
      <c r="I17" s="48">
        <f>SUM('ER mes'!C17:J17)</f>
        <v>78720605</v>
      </c>
      <c r="J17" s="48">
        <f>SUM('ER mes'!O17:V17)</f>
        <v>131451618</v>
      </c>
      <c r="K17" s="48">
        <f>SUM('ER mes'!AA17:AH17)</f>
        <v>143953721</v>
      </c>
      <c r="L17" s="48">
        <f>SUM('ER mes'!AM17:AT17)</f>
        <v>127955984</v>
      </c>
      <c r="M17" s="48">
        <f>SUM('ER mes'!AY17:BF17)</f>
        <v>151974679</v>
      </c>
      <c r="O17" s="48">
        <f>SUM('ER mes'!BL17:BS17)</f>
        <v>0</v>
      </c>
      <c r="P17" s="48">
        <f>SUM('ER mes'!BL17:BW17)</f>
        <v>0</v>
      </c>
    </row>
    <row r="18" spans="1:16" s="52" customFormat="1" hidden="1" outlineLevel="1" x14ac:dyDescent="0.2">
      <c r="B18" s="49" t="s">
        <v>1763</v>
      </c>
      <c r="C18" s="48">
        <f>SUM('ER mes'!C18:N18)</f>
        <v>273526587</v>
      </c>
      <c r="D18" s="48">
        <f>SUM('ER mes'!O18:Z18)</f>
        <v>353893612</v>
      </c>
      <c r="E18" s="48">
        <f>SUM('ER mes'!AA18:AL18)</f>
        <v>265718669</v>
      </c>
      <c r="F18" s="48">
        <f>SUM('ER mes'!AM18:AX18)</f>
        <v>209633185</v>
      </c>
      <c r="G18" s="48">
        <f>SUM('ER mes'!AY18:BJ18)</f>
        <v>218222628</v>
      </c>
      <c r="I18" s="48">
        <f>SUM('ER mes'!C18:J18)</f>
        <v>160464652</v>
      </c>
      <c r="J18" s="48">
        <f>SUM('ER mes'!O18:V18)</f>
        <v>188343124</v>
      </c>
      <c r="K18" s="48">
        <f>SUM('ER mes'!AA18:AH18)</f>
        <v>196146950</v>
      </c>
      <c r="L18" s="48">
        <f>SUM('ER mes'!AM18:AT18)</f>
        <v>123051023</v>
      </c>
      <c r="M18" s="48">
        <f>SUM('ER mes'!AY18:BF18)</f>
        <v>218222628</v>
      </c>
      <c r="O18" s="48">
        <f>SUM('ER mes'!BL18:BS18)</f>
        <v>0</v>
      </c>
      <c r="P18" s="48">
        <f>SUM('ER mes'!BL18:BW18)</f>
        <v>0</v>
      </c>
    </row>
    <row r="19" spans="1:16" s="52" customFormat="1" hidden="1" outlineLevel="1" x14ac:dyDescent="0.2">
      <c r="B19" s="49" t="s">
        <v>1790</v>
      </c>
      <c r="C19" s="48">
        <f>SUM('ER mes'!C19:N19)</f>
        <v>120603629.31</v>
      </c>
      <c r="D19" s="48">
        <f>SUM('ER mes'!O19:Z19)</f>
        <v>121516798</v>
      </c>
      <c r="E19" s="48">
        <f>SUM('ER mes'!AA19:AL19)</f>
        <v>112281530</v>
      </c>
      <c r="F19" s="48">
        <f>SUM('ER mes'!AM19:AX19)</f>
        <v>118819934</v>
      </c>
      <c r="G19" s="48">
        <f>SUM('ER mes'!AY19:BJ19)</f>
        <v>106105093</v>
      </c>
      <c r="I19" s="48">
        <f>SUM('ER mes'!C19:J19)</f>
        <v>7962018</v>
      </c>
      <c r="J19" s="48">
        <f>SUM('ER mes'!O19:V19)</f>
        <v>77692936</v>
      </c>
      <c r="K19" s="48">
        <f>SUM('ER mes'!AA19:AH19)</f>
        <v>71576533</v>
      </c>
      <c r="L19" s="48">
        <f>SUM('ER mes'!AM19:AT19)</f>
        <v>71032835</v>
      </c>
      <c r="M19" s="48">
        <f>SUM('ER mes'!AY19:BF19)</f>
        <v>106105093</v>
      </c>
      <c r="O19" s="48">
        <f>SUM('ER mes'!BL19:BS19)</f>
        <v>0</v>
      </c>
      <c r="P19" s="48">
        <f>SUM('ER mes'!BL19:BW19)</f>
        <v>0</v>
      </c>
    </row>
    <row r="20" spans="1:16" s="52" customFormat="1" hidden="1" outlineLevel="1" x14ac:dyDescent="0.2">
      <c r="B20" s="49" t="s">
        <v>1791</v>
      </c>
      <c r="C20" s="48">
        <f>SUM('ER mes'!C20:N20)</f>
        <v>1221612680</v>
      </c>
      <c r="D20" s="48">
        <f>SUM('ER mes'!O20:Z20)</f>
        <v>769106360</v>
      </c>
      <c r="E20" s="48">
        <f>SUM('ER mes'!AA20:AL20)</f>
        <v>757810769</v>
      </c>
      <c r="F20" s="48">
        <f>SUM('ER mes'!AM20:AX20)</f>
        <v>116303042</v>
      </c>
      <c r="G20" s="48">
        <f>SUM('ER mes'!AY20:BJ20)</f>
        <v>4658572</v>
      </c>
      <c r="I20" s="48">
        <f>SUM('ER mes'!C20:J20)</f>
        <v>974756098</v>
      </c>
      <c r="J20" s="48">
        <f>SUM('ER mes'!O20:V20)</f>
        <v>0</v>
      </c>
      <c r="K20" s="48">
        <f>SUM('ER mes'!AA20:AH20)</f>
        <v>725988023</v>
      </c>
      <c r="L20" s="48">
        <f>SUM('ER mes'!AM20:AT20)</f>
        <v>68270141</v>
      </c>
      <c r="M20" s="48">
        <f>SUM('ER mes'!AY20:BF20)</f>
        <v>4658572</v>
      </c>
      <c r="O20" s="48">
        <f>SUM('ER mes'!BL20:BS20)</f>
        <v>0</v>
      </c>
      <c r="P20" s="48">
        <f>SUM('ER mes'!BL20:BW20)</f>
        <v>0</v>
      </c>
    </row>
    <row r="21" spans="1:16" s="52" customFormat="1" hidden="1" outlineLevel="1" x14ac:dyDescent="0.2">
      <c r="B21" s="49" t="s">
        <v>1764</v>
      </c>
      <c r="C21" s="48">
        <f>SUM('ER mes'!C21:N21)</f>
        <v>248754780</v>
      </c>
      <c r="D21" s="48">
        <f>SUM('ER mes'!O21:Z21)</f>
        <v>176968573</v>
      </c>
      <c r="E21" s="48">
        <f>SUM('ER mes'!AA21:AL21)</f>
        <v>243353445</v>
      </c>
      <c r="F21" s="48">
        <f>SUM('ER mes'!AM21:AX21)</f>
        <v>159479728</v>
      </c>
      <c r="G21" s="48">
        <f>SUM('ER mes'!AY21:BJ21)</f>
        <v>63491434</v>
      </c>
      <c r="I21" s="48">
        <f>SUM('ER mes'!C21:J21)</f>
        <v>79205894</v>
      </c>
      <c r="J21" s="48">
        <f>SUM('ER mes'!O21:V21)</f>
        <v>108395786</v>
      </c>
      <c r="K21" s="48">
        <f>SUM('ER mes'!AA21:AH21)</f>
        <v>147363734</v>
      </c>
      <c r="L21" s="48">
        <f>SUM('ER mes'!AM21:AT21)</f>
        <v>130085156</v>
      </c>
      <c r="M21" s="48">
        <f>SUM('ER mes'!AY21:BF21)</f>
        <v>63491434</v>
      </c>
      <c r="O21" s="48">
        <f>SUM('ER mes'!BL21:BS21)</f>
        <v>0</v>
      </c>
      <c r="P21" s="48">
        <f>SUM('ER mes'!BL21:BW21)</f>
        <v>0</v>
      </c>
    </row>
    <row r="22" spans="1:16" s="52" customFormat="1" hidden="1" outlineLevel="1" x14ac:dyDescent="0.2">
      <c r="B22" s="49" t="s">
        <v>1792</v>
      </c>
      <c r="C22" s="48">
        <f>SUM('ER mes'!C22:N22)</f>
        <v>59700918</v>
      </c>
      <c r="D22" s="48">
        <f>SUM('ER mes'!O22:Z22)</f>
        <v>34430768</v>
      </c>
      <c r="E22" s="48">
        <f>SUM('ER mes'!AA22:AL22)</f>
        <v>28325598</v>
      </c>
      <c r="F22" s="48">
        <f>SUM('ER mes'!AM22:AX22)</f>
        <v>81501926</v>
      </c>
      <c r="G22" s="48">
        <f>SUM('ER mes'!AY22:BJ22)</f>
        <v>33609823</v>
      </c>
      <c r="I22" s="48">
        <f>SUM('ER mes'!C22:J22)</f>
        <v>47384502</v>
      </c>
      <c r="J22" s="48">
        <f>SUM('ER mes'!O22:V22)</f>
        <v>25463091</v>
      </c>
      <c r="K22" s="48">
        <f>SUM('ER mes'!AA22:AH22)</f>
        <v>5859277</v>
      </c>
      <c r="L22" s="48">
        <f>SUM('ER mes'!AM22:AT22)</f>
        <v>62169285</v>
      </c>
      <c r="M22" s="48">
        <f>SUM('ER mes'!AY22:BF22)</f>
        <v>33609823</v>
      </c>
      <c r="O22" s="48">
        <f>SUM('ER mes'!BL22:BS22)</f>
        <v>0</v>
      </c>
      <c r="P22" s="48">
        <f>SUM('ER mes'!BL22:BW22)</f>
        <v>0</v>
      </c>
    </row>
    <row r="23" spans="1:16" s="52" customFormat="1" hidden="1" outlineLevel="1" x14ac:dyDescent="0.2">
      <c r="B23" s="49" t="s">
        <v>1793</v>
      </c>
      <c r="C23" s="48">
        <f>SUM('ER mes'!C23:N23)</f>
        <v>126875934</v>
      </c>
      <c r="D23" s="48">
        <f>SUM('ER mes'!O23:Z23)</f>
        <v>110659955</v>
      </c>
      <c r="E23" s="48">
        <f>SUM('ER mes'!AA23:AL23)</f>
        <v>46535846</v>
      </c>
      <c r="F23" s="48">
        <f>SUM('ER mes'!AM23:AX23)</f>
        <v>49735714</v>
      </c>
      <c r="G23" s="48">
        <f>SUM('ER mes'!AY23:BJ23)</f>
        <v>58568063</v>
      </c>
      <c r="I23" s="48">
        <f>SUM('ER mes'!C23:J23)</f>
        <v>86394304</v>
      </c>
      <c r="J23" s="48">
        <f>SUM('ER mes'!O23:V23)</f>
        <v>83653482</v>
      </c>
      <c r="K23" s="48">
        <f>SUM('ER mes'!AA23:AH23)</f>
        <v>29565207</v>
      </c>
      <c r="L23" s="48">
        <f>SUM('ER mes'!AM23:AT23)</f>
        <v>28720663</v>
      </c>
      <c r="M23" s="48">
        <f>SUM('ER mes'!AY23:BF23)</f>
        <v>58568063</v>
      </c>
      <c r="O23" s="48">
        <f>SUM('ER mes'!BL23:BS23)</f>
        <v>0</v>
      </c>
      <c r="P23" s="48">
        <f>SUM('ER mes'!BL23:BW23)</f>
        <v>0</v>
      </c>
    </row>
    <row r="24" spans="1:16" s="52" customFormat="1" hidden="1" outlineLevel="1" collapsed="1" x14ac:dyDescent="0.2">
      <c r="B24" s="49" t="s">
        <v>1794</v>
      </c>
      <c r="C24" s="48">
        <f>SUM('ER mes'!C24:N24)</f>
        <v>189238015</v>
      </c>
      <c r="D24" s="48">
        <f>SUM('ER mes'!O24:Z24)</f>
        <v>107143333</v>
      </c>
      <c r="E24" s="48">
        <f>SUM('ER mes'!AA24:AL24)</f>
        <v>29948966</v>
      </c>
      <c r="F24" s="48">
        <f>SUM('ER mes'!AM24:AX24)</f>
        <v>52142161</v>
      </c>
      <c r="G24" s="48">
        <f>SUM('ER mes'!AY24:BJ24)</f>
        <v>52153228</v>
      </c>
      <c r="I24" s="48">
        <f>SUM('ER mes'!C24:J24)</f>
        <v>137728015</v>
      </c>
      <c r="J24" s="48">
        <f>SUM('ER mes'!O24:V24)</f>
        <v>92673333</v>
      </c>
      <c r="K24" s="48">
        <f>SUM('ER mes'!AA24:AH24)</f>
        <v>16000000</v>
      </c>
      <c r="L24" s="48">
        <f>SUM('ER mes'!AM24:AT24)</f>
        <v>26070000</v>
      </c>
      <c r="M24" s="48">
        <f>SUM('ER mes'!AY24:BF24)</f>
        <v>52153228</v>
      </c>
      <c r="O24" s="48">
        <f>SUM('ER mes'!BL24:BS24)</f>
        <v>0</v>
      </c>
      <c r="P24" s="48">
        <f>SUM('ER mes'!BL24:BW24)</f>
        <v>0</v>
      </c>
    </row>
    <row r="25" spans="1:16" s="52" customFormat="1" hidden="1" outlineLevel="1" x14ac:dyDescent="0.2">
      <c r="B25" s="49" t="s">
        <v>1795</v>
      </c>
      <c r="C25" s="48">
        <f>SUM('ER mes'!C25:N25)</f>
        <v>6996000</v>
      </c>
      <c r="D25" s="48">
        <f>SUM('ER mes'!O25:Z25)</f>
        <v>26294000</v>
      </c>
      <c r="E25" s="48">
        <f>SUM('ER mes'!AA25:AL25)</f>
        <v>14075500</v>
      </c>
      <c r="F25" s="48">
        <f>SUM('ER mes'!AM25:AX25)</f>
        <v>19985083</v>
      </c>
      <c r="G25" s="48">
        <f>SUM('ER mes'!AY25:BJ25)</f>
        <v>37735850</v>
      </c>
      <c r="I25" s="48">
        <f>SUM('ER mes'!C25:J25)</f>
        <v>4511000</v>
      </c>
      <c r="J25" s="48">
        <f>SUM('ER mes'!O25:V25)</f>
        <v>23680000</v>
      </c>
      <c r="K25" s="48">
        <f>SUM('ER mes'!AA25:AH25)</f>
        <v>7745500</v>
      </c>
      <c r="L25" s="48">
        <f>SUM('ER mes'!AM25:AT25)</f>
        <v>14527283</v>
      </c>
      <c r="M25" s="48">
        <f>SUM('ER mes'!AY25:BF25)</f>
        <v>37735850</v>
      </c>
      <c r="O25" s="48">
        <f>SUM('ER mes'!BL25:BS25)</f>
        <v>0</v>
      </c>
      <c r="P25" s="48">
        <f>SUM('ER mes'!BL25:BW25)</f>
        <v>0</v>
      </c>
    </row>
    <row r="26" spans="1:16" s="52" customFormat="1" hidden="1" outlineLevel="1" x14ac:dyDescent="0.2">
      <c r="B26" s="49" t="s">
        <v>1787</v>
      </c>
      <c r="C26" s="48">
        <f>SUM('ER mes'!C26:N26)</f>
        <v>60658544</v>
      </c>
      <c r="D26" s="48">
        <f>SUM('ER mes'!O26:Z26)</f>
        <v>344748132</v>
      </c>
      <c r="E26" s="48">
        <f>SUM('ER mes'!AA26:AL26)</f>
        <v>135579247</v>
      </c>
      <c r="F26" s="48">
        <f>SUM('ER mes'!AM26:AX26)</f>
        <v>94931385</v>
      </c>
      <c r="G26" s="48">
        <f>SUM('ER mes'!AY26:BJ26)</f>
        <v>143494978.99999952</v>
      </c>
      <c r="I26" s="48">
        <f>SUM('ER mes'!C26:J26)</f>
        <v>4883059</v>
      </c>
      <c r="J26" s="48">
        <f>SUM('ER mes'!O26:V26)</f>
        <v>119891173</v>
      </c>
      <c r="K26" s="48">
        <f>SUM('ER mes'!AA26:AH26)</f>
        <v>120207652</v>
      </c>
      <c r="L26" s="48">
        <f>SUM('ER mes'!AM26:AT26)</f>
        <v>34950509</v>
      </c>
      <c r="M26" s="48">
        <f>SUM('ER mes'!AY26:BF26)</f>
        <v>143494978.99999952</v>
      </c>
      <c r="O26" s="48">
        <f>SUM('ER mes'!BL26:BS26)</f>
        <v>16652416769.409134</v>
      </c>
      <c r="P26" s="48">
        <f>SUM('ER mes'!BL26:BW26)</f>
        <v>24235095236.530777</v>
      </c>
    </row>
    <row r="27" spans="1:16" x14ac:dyDescent="0.25">
      <c r="B27" s="38" t="s">
        <v>1696</v>
      </c>
      <c r="C27" s="39">
        <f>C6-C12</f>
        <v>9790698706.2700043</v>
      </c>
      <c r="D27" s="39">
        <f>D6-D12</f>
        <v>11077810565.919998</v>
      </c>
      <c r="E27" s="39">
        <f>E6-E12</f>
        <v>10190917894.080002</v>
      </c>
      <c r="F27" s="39">
        <f>F6-F12</f>
        <v>10202229970.049995</v>
      </c>
      <c r="G27" s="39">
        <f>G6-G12</f>
        <v>6112410328.3399963</v>
      </c>
      <c r="I27" s="39">
        <f>I6-I12</f>
        <v>6408486097.1400013</v>
      </c>
      <c r="J27" s="39">
        <f>J6-J12</f>
        <v>5004963344.5</v>
      </c>
      <c r="K27" s="39">
        <f>K6-K12</f>
        <v>3241330557.0800018</v>
      </c>
      <c r="L27" s="39">
        <f>L6-L12</f>
        <v>5176317107.3599987</v>
      </c>
      <c r="M27" s="39">
        <f>M6-M12</f>
        <v>6112410328.3400002</v>
      </c>
      <c r="O27" s="39">
        <f>O6-O12</f>
        <v>7856197918.3060532</v>
      </c>
      <c r="P27" s="39">
        <f>P6-P12</f>
        <v>11451175315.257217</v>
      </c>
    </row>
    <row r="28" spans="1:16" s="182" customFormat="1" ht="11.25" x14ac:dyDescent="0.25">
      <c r="C28" s="184">
        <f>C27/C6</f>
        <v>0.34588125151556087</v>
      </c>
      <c r="D28" s="184">
        <f>D27/D6</f>
        <v>0.32897392780080903</v>
      </c>
      <c r="E28" s="184">
        <f>E27/E6</f>
        <v>0.30632838153477288</v>
      </c>
      <c r="F28" s="184">
        <f>F27/F6</f>
        <v>0.28371260683282956</v>
      </c>
      <c r="G28" s="184">
        <f t="shared" ref="G28:P28" si="1">G27/G6</f>
        <v>0.23230159334692912</v>
      </c>
      <c r="I28" s="184">
        <f t="shared" si="1"/>
        <v>0.3532569873991494</v>
      </c>
      <c r="J28" s="184">
        <f t="shared" si="1"/>
        <v>0.26768263357478189</v>
      </c>
      <c r="K28" s="184">
        <f t="shared" si="1"/>
        <v>0.16966031624094458</v>
      </c>
      <c r="L28" s="184">
        <f t="shared" si="1"/>
        <v>0.24112258345401735</v>
      </c>
      <c r="M28" s="184">
        <f t="shared" si="1"/>
        <v>0.23230159334692926</v>
      </c>
      <c r="O28" s="184">
        <f t="shared" si="1"/>
        <v>0.30500000000000005</v>
      </c>
      <c r="P28" s="184">
        <f t="shared" si="1"/>
        <v>0.30499999999999999</v>
      </c>
    </row>
    <row r="29" spans="1:16" s="42" customFormat="1" ht="8.25" customHeight="1" x14ac:dyDescent="0.25">
      <c r="C29" s="46"/>
      <c r="D29" s="46"/>
      <c r="E29" s="46"/>
      <c r="F29" s="46"/>
      <c r="G29" s="46"/>
      <c r="I29" s="46"/>
      <c r="J29" s="46"/>
      <c r="K29" s="46"/>
      <c r="L29" s="46"/>
      <c r="M29" s="46"/>
      <c r="O29" s="46"/>
      <c r="P29" s="46"/>
    </row>
    <row r="30" spans="1:16" s="42" customFormat="1" collapsed="1" x14ac:dyDescent="0.25">
      <c r="A30" s="24"/>
      <c r="B30" s="54" t="s">
        <v>1697</v>
      </c>
      <c r="C30" s="26">
        <f>SUM(C31:C33)</f>
        <v>1487224908</v>
      </c>
      <c r="D30" s="26">
        <f>SUM(D31:D33)</f>
        <v>219950347.93000001</v>
      </c>
      <c r="E30" s="26">
        <f>SUM(E31:E33)</f>
        <v>1351986534.5999999</v>
      </c>
      <c r="F30" s="26">
        <f>SUM(F31:F33)</f>
        <v>724177619.72000003</v>
      </c>
      <c r="G30" s="26">
        <f>SUM(G31:G33)</f>
        <v>109554723</v>
      </c>
      <c r="I30" s="26">
        <f>SUM(I31:I33)</f>
        <v>1221325675</v>
      </c>
      <c r="J30" s="26">
        <f>SUM(J31:J33)</f>
        <v>199496374.72999999</v>
      </c>
      <c r="K30" s="26">
        <f>SUM(K31:K33)</f>
        <v>197405119.94</v>
      </c>
      <c r="L30" s="26">
        <f>SUM(L31:L33)</f>
        <v>913739368.53999996</v>
      </c>
      <c r="M30" s="26">
        <f>SUM(M31:M33)</f>
        <v>109554723</v>
      </c>
      <c r="O30" s="26">
        <f>SUM(O31:O33)</f>
        <v>598400000</v>
      </c>
      <c r="P30" s="26">
        <f>SUM(P31:P33)</f>
        <v>657600000</v>
      </c>
    </row>
    <row r="31" spans="1:16" s="52" customFormat="1" hidden="1" outlineLevel="1" x14ac:dyDescent="0.2">
      <c r="B31" s="49" t="s">
        <v>1857</v>
      </c>
      <c r="C31" s="48">
        <f>SUM('ER mes'!C31:N31)</f>
        <v>0</v>
      </c>
      <c r="D31" s="48">
        <f>SUM('ER mes'!O31:Z31)</f>
        <v>0</v>
      </c>
      <c r="E31" s="48">
        <f>SUM('ER mes'!AA31:AL31)</f>
        <v>890044205</v>
      </c>
      <c r="F31" s="48">
        <f>SUM('ER mes'!AM31:AX31)</f>
        <v>411456780</v>
      </c>
      <c r="G31" s="48">
        <f>SUM('ER mes'!AY31:BJ31)</f>
        <v>0</v>
      </c>
      <c r="I31" s="48">
        <f>SUM('ER mes'!C31:J31)</f>
        <v>0</v>
      </c>
      <c r="J31" s="48">
        <f>SUM('ER mes'!O31:V31)</f>
        <v>0</v>
      </c>
      <c r="K31" s="48">
        <f>SUM('ER mes'!AA31:AH31)</f>
        <v>0</v>
      </c>
      <c r="L31" s="48">
        <f>SUM('ER mes'!AM31:AT31)</f>
        <v>704361857</v>
      </c>
      <c r="M31" s="48">
        <f>SUM('ER mes'!AY31:BF31)</f>
        <v>0</v>
      </c>
      <c r="O31" s="48">
        <f>SUM('ER mes'!BL31:BS31)</f>
        <v>480000000</v>
      </c>
      <c r="P31" s="48">
        <f>SUM('ER mes'!BL31:BW31)</f>
        <v>480000000</v>
      </c>
    </row>
    <row r="32" spans="1:16" s="52" customFormat="1" hidden="1" outlineLevel="1" x14ac:dyDescent="0.2">
      <c r="B32" s="49" t="s">
        <v>1852</v>
      </c>
      <c r="C32" s="48">
        <f>SUM('ER mes'!C32:N32)</f>
        <v>1487223922</v>
      </c>
      <c r="D32" s="48">
        <f>SUM('ER mes'!O32:Z32)</f>
        <v>188978917</v>
      </c>
      <c r="E32" s="48">
        <f>SUM('ER mes'!AA32:AL32)</f>
        <v>332122381</v>
      </c>
      <c r="F32" s="48">
        <f>SUM('ER mes'!AM32:AX32)</f>
        <v>210100331.87</v>
      </c>
      <c r="G32" s="48">
        <f>SUM('ER mes'!AY32:BJ32)</f>
        <v>25676337</v>
      </c>
      <c r="I32" s="48">
        <f>SUM('ER mes'!C32:J32)</f>
        <v>1221325675</v>
      </c>
      <c r="J32" s="48">
        <f>SUM('ER mes'!O32:V32)</f>
        <v>176733751</v>
      </c>
      <c r="K32" s="48">
        <f>SUM('ER mes'!AA32:AH32)</f>
        <v>90821261</v>
      </c>
      <c r="L32" s="48">
        <f>SUM('ER mes'!AM32:AT32)</f>
        <v>123216163</v>
      </c>
      <c r="M32" s="48">
        <f>SUM('ER mes'!AY32:BF32)</f>
        <v>25676337</v>
      </c>
      <c r="O32" s="48">
        <f>SUM('ER mes'!BL32:BS32)</f>
        <v>44400000</v>
      </c>
      <c r="P32" s="48">
        <f>SUM('ER mes'!BL32:BW32)</f>
        <v>66600000</v>
      </c>
    </row>
    <row r="33" spans="2:16" s="52" customFormat="1" hidden="1" outlineLevel="1" x14ac:dyDescent="0.2">
      <c r="B33" s="49" t="s">
        <v>1851</v>
      </c>
      <c r="C33" s="48">
        <f>SUM('ER mes'!C33:N33)</f>
        <v>986</v>
      </c>
      <c r="D33" s="48">
        <f>SUM('ER mes'!O33:Z33)</f>
        <v>30971430.93</v>
      </c>
      <c r="E33" s="48">
        <f>SUM('ER mes'!AA33:AL33)</f>
        <v>129819948.59999999</v>
      </c>
      <c r="F33" s="48">
        <f>SUM('ER mes'!AM33:AX33)</f>
        <v>102620507.84999999</v>
      </c>
      <c r="G33" s="48">
        <f>SUM('ER mes'!AY33:BJ33)</f>
        <v>83878386</v>
      </c>
      <c r="I33" s="48">
        <f>SUM('ER mes'!C33:J33)</f>
        <v>0</v>
      </c>
      <c r="J33" s="48">
        <f>SUM('ER mes'!O33:V33)</f>
        <v>22762623.73</v>
      </c>
      <c r="K33" s="48">
        <f>SUM('ER mes'!AA33:AH33)</f>
        <v>106583858.94</v>
      </c>
      <c r="L33" s="48">
        <f>SUM('ER mes'!AM33:AT33)</f>
        <v>86161348.539999992</v>
      </c>
      <c r="M33" s="48">
        <f>SUM('ER mes'!AY33:BF33)</f>
        <v>83878386</v>
      </c>
      <c r="O33" s="48">
        <f>SUM('ER mes'!BL33:BS33)</f>
        <v>74000000</v>
      </c>
      <c r="P33" s="48">
        <f>SUM('ER mes'!BL33:BW33)</f>
        <v>111000000</v>
      </c>
    </row>
    <row r="34" spans="2:16" collapsed="1" x14ac:dyDescent="0.25">
      <c r="B34" s="23" t="s">
        <v>1698</v>
      </c>
      <c r="C34" s="26">
        <f>SUM(C35:C51)</f>
        <v>4287217455.0299997</v>
      </c>
      <c r="D34" s="26">
        <f>SUM(D35:D51)</f>
        <v>4389182566.0300007</v>
      </c>
      <c r="E34" s="26">
        <f>SUM(E35:E51)</f>
        <v>3962920163.52</v>
      </c>
      <c r="F34" s="26">
        <f>SUM(F35:F51)</f>
        <v>4136330551.1900001</v>
      </c>
      <c r="G34" s="26">
        <f>SUM(G35:G51)</f>
        <v>2569613356.6700001</v>
      </c>
      <c r="I34" s="26">
        <f>SUM(I35:I51)</f>
        <v>1582447870.03</v>
      </c>
      <c r="J34" s="26">
        <f>SUM(J35:J51)</f>
        <v>2612465702.0300002</v>
      </c>
      <c r="K34" s="26">
        <f>SUM(K35:K51)</f>
        <v>2558256087.9000001</v>
      </c>
      <c r="L34" s="26">
        <f>SUM(L35:L51)</f>
        <v>2629782729.2400002</v>
      </c>
      <c r="M34" s="26">
        <f>SUM(M35:M51)</f>
        <v>2569613356.6700001</v>
      </c>
      <c r="O34" s="26">
        <f>SUM(O35:O51)</f>
        <v>2903355441.7061868</v>
      </c>
      <c r="P34" s="26">
        <f>SUM(P35:P51)</f>
        <v>4413129334.7128792</v>
      </c>
    </row>
    <row r="35" spans="2:16" s="52" customFormat="1" ht="12.75" hidden="1" customHeight="1" outlineLevel="1" x14ac:dyDescent="0.2">
      <c r="B35" s="49" t="s">
        <v>1785</v>
      </c>
      <c r="C35" s="48">
        <f>SUM('ER mes'!C35:N35)</f>
        <v>2425013841.0299997</v>
      </c>
      <c r="D35" s="48">
        <f>SUM('ER mes'!O35:Z35)</f>
        <v>1558953208</v>
      </c>
      <c r="E35" s="48">
        <f>SUM('ER mes'!AA35:AL35)</f>
        <v>1646016758</v>
      </c>
      <c r="F35" s="48">
        <f>SUM('ER mes'!AM35:AX35)</f>
        <v>1843487778.6700001</v>
      </c>
      <c r="G35" s="48">
        <f>SUM('ER mes'!AY35:BJ35)</f>
        <v>1236372822.6699998</v>
      </c>
      <c r="I35" s="48">
        <f>SUM('ER mes'!C35:J35)</f>
        <v>922457595.02999997</v>
      </c>
      <c r="J35" s="48">
        <f>SUM('ER mes'!O35:V35)</f>
        <v>1022717196</v>
      </c>
      <c r="K35" s="48">
        <f>SUM('ER mes'!AA35:AH35)</f>
        <v>1089004708</v>
      </c>
      <c r="L35" s="48">
        <f>SUM('ER mes'!AM35:AT35)</f>
        <v>1233594941.8900001</v>
      </c>
      <c r="M35" s="48">
        <f>SUM('ER mes'!AY35:BF35)</f>
        <v>1236372822.6699998</v>
      </c>
      <c r="O35" s="48">
        <f>SUM('ER mes'!BL35:BS35)</f>
        <v>1346904499.4267199</v>
      </c>
      <c r="P35" s="48">
        <f>SUM('ER mes'!BL35:BW35)</f>
        <v>2020356749.1400797</v>
      </c>
    </row>
    <row r="36" spans="2:16" s="52" customFormat="1" ht="12.75" hidden="1" customHeight="1" outlineLevel="1" x14ac:dyDescent="0.2">
      <c r="B36" s="49" t="s">
        <v>1784</v>
      </c>
      <c r="C36" s="48">
        <f>SUM('ER mes'!C36:N36)</f>
        <v>225224886</v>
      </c>
      <c r="D36" s="48">
        <f>SUM('ER mes'!O36:Z36)</f>
        <v>1141191588</v>
      </c>
      <c r="E36" s="48">
        <f>SUM('ER mes'!AA36:AL36)</f>
        <v>1011166435</v>
      </c>
      <c r="F36" s="48">
        <f>SUM('ER mes'!AM36:AX36)</f>
        <v>728601695</v>
      </c>
      <c r="G36" s="48">
        <f>SUM('ER mes'!AY36:BJ36)</f>
        <v>492573066</v>
      </c>
      <c r="I36" s="48">
        <f>SUM('ER mes'!C36:J36)</f>
        <v>83480000</v>
      </c>
      <c r="J36" s="48">
        <f>SUM('ER mes'!O36:V36)</f>
        <v>721009067</v>
      </c>
      <c r="K36" s="48">
        <f>SUM('ER mes'!AA36:AH36)</f>
        <v>720759184</v>
      </c>
      <c r="L36" s="48">
        <f>SUM('ER mes'!AM36:AT36)</f>
        <v>463244568</v>
      </c>
      <c r="M36" s="48">
        <f>SUM('ER mes'!AY36:BF36)</f>
        <v>492573066</v>
      </c>
      <c r="O36" s="48">
        <f>SUM('ER mes'!BL36:BS36)</f>
        <v>540857676.58959997</v>
      </c>
      <c r="P36" s="48">
        <f>SUM('ER mes'!BL36:BW36)</f>
        <v>782326160.73440015</v>
      </c>
    </row>
    <row r="37" spans="2:16" s="52" customFormat="1" ht="12.75" hidden="1" customHeight="1" outlineLevel="1" x14ac:dyDescent="0.2">
      <c r="B37" s="49" t="s">
        <v>1833</v>
      </c>
      <c r="C37" s="48">
        <f>SUM('ER mes'!C37:N37)</f>
        <v>416840475</v>
      </c>
      <c r="D37" s="48">
        <f>SUM('ER mes'!O37:Z37)</f>
        <v>523483945</v>
      </c>
      <c r="E37" s="48">
        <f>SUM('ER mes'!AA37:AL37)</f>
        <v>539817572</v>
      </c>
      <c r="F37" s="48">
        <f>SUM('ER mes'!AM37:AX37)</f>
        <v>570405166</v>
      </c>
      <c r="G37" s="48">
        <f>SUM('ER mes'!AY37:BJ37)</f>
        <v>392069644</v>
      </c>
      <c r="I37" s="48">
        <f>SUM('ER mes'!C37:J37)</f>
        <v>15740475</v>
      </c>
      <c r="J37" s="48">
        <f>SUM('ER mes'!O37:V37)</f>
        <v>334387945</v>
      </c>
      <c r="K37" s="48">
        <f>SUM('ER mes'!AA37:AH37)</f>
        <v>356907116</v>
      </c>
      <c r="L37" s="48">
        <f>SUM('ER mes'!AM37:AT37)</f>
        <v>377650450</v>
      </c>
      <c r="M37" s="48">
        <f>SUM('ER mes'!AY37:BF37)</f>
        <v>392069644</v>
      </c>
      <c r="O37" s="48">
        <f>SUM('ER mes'!BL37:BS37)</f>
        <v>395660179.56159997</v>
      </c>
      <c r="P37" s="48">
        <f>SUM('ER mes'!BL37:BW37)</f>
        <v>595448422.44599998</v>
      </c>
    </row>
    <row r="38" spans="2:16" s="52" customFormat="1" ht="12.75" hidden="1" customHeight="1" outlineLevel="1" x14ac:dyDescent="0.2">
      <c r="B38" s="49" t="s">
        <v>1789</v>
      </c>
      <c r="C38" s="48">
        <f>SUM('ER mes'!C38:N38)</f>
        <v>182828576</v>
      </c>
      <c r="D38" s="48">
        <f>SUM('ER mes'!O38:Z38)</f>
        <v>188968992</v>
      </c>
      <c r="E38" s="48">
        <f>SUM('ER mes'!AA38:AL38)</f>
        <v>199578564</v>
      </c>
      <c r="F38" s="48">
        <f>SUM('ER mes'!AM38:AX38)</f>
        <v>235286987</v>
      </c>
      <c r="G38" s="48">
        <f>SUM('ER mes'!AY38:BJ38)</f>
        <v>165759754</v>
      </c>
      <c r="I38" s="48">
        <f>SUM('ER mes'!C38:J38)</f>
        <v>120300235</v>
      </c>
      <c r="J38" s="48">
        <f>SUM('ER mes'!O38:V38)</f>
        <v>127743554</v>
      </c>
      <c r="K38" s="48">
        <f>SUM('ER mes'!AA38:AH38)</f>
        <v>131015297</v>
      </c>
      <c r="L38" s="48">
        <f>SUM('ER mes'!AM38:AT38)</f>
        <v>164095400</v>
      </c>
      <c r="M38" s="48">
        <f>SUM('ER mes'!AY38:BF38)</f>
        <v>165759754</v>
      </c>
      <c r="O38" s="48">
        <f>SUM('ER mes'!BL38:BS38)</f>
        <v>162694040.13733336</v>
      </c>
      <c r="P38" s="48">
        <f>SUM('ER mes'!BL38:BW38)</f>
        <v>247496060.20600006</v>
      </c>
    </row>
    <row r="39" spans="2:16" s="52" customFormat="1" ht="12.75" hidden="1" customHeight="1" outlineLevel="1" x14ac:dyDescent="0.2">
      <c r="B39" s="49" t="s">
        <v>1733</v>
      </c>
      <c r="C39" s="48">
        <f>SUM('ER mes'!C39:N39)</f>
        <v>101289043</v>
      </c>
      <c r="D39" s="48">
        <f>SUM('ER mes'!O39:Z39)</f>
        <v>68414185</v>
      </c>
      <c r="E39" s="48">
        <f>SUM('ER mes'!AA39:AL39)</f>
        <v>85928638</v>
      </c>
      <c r="F39" s="48">
        <f>SUM('ER mes'!AM39:AX39)</f>
        <v>99978317</v>
      </c>
      <c r="G39" s="48">
        <f>SUM('ER mes'!AY39:BJ39)</f>
        <v>73860218</v>
      </c>
      <c r="I39" s="48">
        <f>SUM('ER mes'!C39:J39)</f>
        <v>26818536</v>
      </c>
      <c r="J39" s="48">
        <f>SUM('ER mes'!O39:V39)</f>
        <v>42315367</v>
      </c>
      <c r="K39" s="48">
        <f>SUM('ER mes'!AA39:AH39)</f>
        <v>55971106</v>
      </c>
      <c r="L39" s="48">
        <f>SUM('ER mes'!AM39:AT39)</f>
        <v>65337349</v>
      </c>
      <c r="M39" s="48">
        <f>SUM('ER mes'!AY39:BF39)</f>
        <v>73860218</v>
      </c>
      <c r="O39" s="48">
        <f>SUM('ER mes'!BL39:BS39)</f>
        <v>66666666.666666672</v>
      </c>
      <c r="P39" s="48">
        <f>SUM('ER mes'!BL39:BW39)</f>
        <v>99999999.999999985</v>
      </c>
    </row>
    <row r="40" spans="2:16" s="52" customFormat="1" ht="12.75" hidden="1" customHeight="1" outlineLevel="1" x14ac:dyDescent="0.2">
      <c r="B40" s="49" t="s">
        <v>1764</v>
      </c>
      <c r="C40" s="48">
        <f>SUM('ER mes'!C40:N40)</f>
        <v>3108800</v>
      </c>
      <c r="D40" s="48">
        <f>SUM('ER mes'!O40:Z40)</f>
        <v>79377352</v>
      </c>
      <c r="E40" s="48">
        <f>SUM('ER mes'!AA40:AL40)</f>
        <v>88942333</v>
      </c>
      <c r="F40" s="48">
        <f>SUM('ER mes'!AM40:AX40)</f>
        <v>83492616</v>
      </c>
      <c r="G40" s="48">
        <f>SUM('ER mes'!AY40:BJ40)</f>
        <v>0</v>
      </c>
      <c r="I40" s="48">
        <f>SUM('ER mes'!C40:J40)</f>
        <v>0</v>
      </c>
      <c r="J40" s="48">
        <f>SUM('ER mes'!O40:V40)</f>
        <v>0</v>
      </c>
      <c r="K40" s="48">
        <f>SUM('ER mes'!AA40:AH40)</f>
        <v>0</v>
      </c>
      <c r="L40" s="48">
        <f>SUM('ER mes'!AM40:AT40)</f>
        <v>159360</v>
      </c>
      <c r="M40" s="48">
        <f>SUM('ER mes'!AY40:BF40)</f>
        <v>0</v>
      </c>
      <c r="O40" s="48">
        <f>SUM('ER mes'!BL40:BS40)</f>
        <v>0</v>
      </c>
      <c r="P40" s="48">
        <f>SUM('ER mes'!BL40:BW40)</f>
        <v>85500000</v>
      </c>
    </row>
    <row r="41" spans="2:16" s="52" customFormat="1" ht="12.75" hidden="1" customHeight="1" outlineLevel="1" x14ac:dyDescent="0.2">
      <c r="B41" s="49" t="s">
        <v>1793</v>
      </c>
      <c r="C41" s="48">
        <f>SUM('ER mes'!C41:N41)</f>
        <v>158421397</v>
      </c>
      <c r="D41" s="48">
        <f>SUM('ER mes'!O41:Z41)</f>
        <v>146333776</v>
      </c>
      <c r="E41" s="48">
        <f>SUM('ER mes'!AA41:AL41)</f>
        <v>68988909</v>
      </c>
      <c r="F41" s="48">
        <f>SUM('ER mes'!AM41:AX41)</f>
        <v>119123431</v>
      </c>
      <c r="G41" s="48">
        <f>SUM('ER mes'!AY41:BJ41)</f>
        <v>48198054</v>
      </c>
      <c r="I41" s="48">
        <f>SUM('ER mes'!C41:J41)</f>
        <v>56290337</v>
      </c>
      <c r="J41" s="48">
        <f>SUM('ER mes'!O41:V41)</f>
        <v>106529771</v>
      </c>
      <c r="K41" s="48">
        <f>SUM('ER mes'!AA41:AH41)</f>
        <v>48002457</v>
      </c>
      <c r="L41" s="48">
        <f>SUM('ER mes'!AM41:AT41)</f>
        <v>51319840</v>
      </c>
      <c r="M41" s="48">
        <f>SUM('ER mes'!AY41:BF41)</f>
        <v>48198054</v>
      </c>
      <c r="O41" s="48">
        <f>SUM('ER mes'!BL41:BS41)</f>
        <v>80000000</v>
      </c>
      <c r="P41" s="48">
        <f>SUM('ER mes'!BL41:BW41)</f>
        <v>120000000</v>
      </c>
    </row>
    <row r="42" spans="2:16" s="52" customFormat="1" ht="12.75" hidden="1" customHeight="1" outlineLevel="1" x14ac:dyDescent="0.2">
      <c r="B42" s="49" t="s">
        <v>1834</v>
      </c>
      <c r="C42" s="48">
        <f>SUM('ER mes'!C42:N42)</f>
        <v>0</v>
      </c>
      <c r="D42" s="48">
        <f>SUM('ER mes'!O42:Z42)</f>
        <v>114550706</v>
      </c>
      <c r="E42" s="48">
        <f>SUM('ER mes'!AA42:AL42)</f>
        <v>15053153</v>
      </c>
      <c r="F42" s="48">
        <f>SUM('ER mes'!AM42:AX42)</f>
        <v>102620128</v>
      </c>
      <c r="G42" s="48">
        <f>SUM('ER mes'!AY42:BJ42)</f>
        <v>0</v>
      </c>
      <c r="I42" s="48">
        <f>SUM('ER mes'!C42:J42)</f>
        <v>0</v>
      </c>
      <c r="J42" s="48">
        <f>SUM('ER mes'!O42:V42)</f>
        <v>72424608</v>
      </c>
      <c r="K42" s="48">
        <f>SUM('ER mes'!AA42:AH42)</f>
        <v>6747855</v>
      </c>
      <c r="L42" s="48">
        <f>SUM('ER mes'!AM42:AT42)</f>
        <v>63780300</v>
      </c>
      <c r="M42" s="48">
        <f>SUM('ER mes'!AY42:BF42)</f>
        <v>0</v>
      </c>
      <c r="O42" s="48">
        <f>SUM('ER mes'!BL42:BS42)</f>
        <v>70666666.666666642</v>
      </c>
      <c r="P42" s="48">
        <f>SUM('ER mes'!BL42:BW42)</f>
        <v>105999999.99999996</v>
      </c>
    </row>
    <row r="43" spans="2:16" s="52" customFormat="1" ht="12.75" hidden="1" customHeight="1" outlineLevel="1" x14ac:dyDescent="0.2">
      <c r="B43" s="49" t="s">
        <v>1734</v>
      </c>
      <c r="C43" s="48">
        <f>SUM('ER mes'!C43:N43)</f>
        <v>20326323</v>
      </c>
      <c r="D43" s="48">
        <f>SUM('ER mes'!O43:Z43)</f>
        <v>34271470.030000001</v>
      </c>
      <c r="E43" s="48">
        <f>SUM('ER mes'!AA43:AL43)</f>
        <v>61933181.520000003</v>
      </c>
      <c r="F43" s="48">
        <f>SUM('ER mes'!AM43:AX43)</f>
        <v>77553621.520000011</v>
      </c>
      <c r="G43" s="48">
        <f>SUM('ER mes'!AY43:BJ43)</f>
        <v>58913761</v>
      </c>
      <c r="I43" s="48">
        <f>SUM('ER mes'!C43:J43)</f>
        <v>0</v>
      </c>
      <c r="J43" s="48">
        <f>SUM('ER mes'!O43:V43)</f>
        <v>17077824.030000001</v>
      </c>
      <c r="K43" s="48">
        <f>SUM('ER mes'!AA43:AH43)</f>
        <v>38303477.899999999</v>
      </c>
      <c r="L43" s="48">
        <f>SUM('ER mes'!AM43:AT43)</f>
        <v>49999742.350000001</v>
      </c>
      <c r="M43" s="48">
        <f>SUM('ER mes'!AY43:BF43)</f>
        <v>58913761</v>
      </c>
      <c r="O43" s="48">
        <f>SUM('ER mes'!BL43:BS43)</f>
        <v>53200000</v>
      </c>
      <c r="P43" s="48">
        <f>SUM('ER mes'!BL43:BW43)</f>
        <v>79800000</v>
      </c>
    </row>
    <row r="44" spans="2:16" s="52" customFormat="1" ht="12.75" hidden="1" customHeight="1" outlineLevel="1" x14ac:dyDescent="0.2">
      <c r="B44" s="49" t="s">
        <v>1835</v>
      </c>
      <c r="C44" s="48">
        <f>SUM('ER mes'!C44:N44)</f>
        <v>50899898</v>
      </c>
      <c r="D44" s="48">
        <f>SUM('ER mes'!O44:Z44)</f>
        <v>59624934</v>
      </c>
      <c r="E44" s="48">
        <f>SUM('ER mes'!AA44:AL44)</f>
        <v>51746710</v>
      </c>
      <c r="F44" s="48">
        <f>SUM('ER mes'!AM44:AX44)</f>
        <v>57819067</v>
      </c>
      <c r="G44" s="48">
        <f>SUM('ER mes'!AY44:BJ44)</f>
        <v>32260556</v>
      </c>
      <c r="I44" s="48">
        <f>SUM('ER mes'!C44:J44)</f>
        <v>26806707</v>
      </c>
      <c r="J44" s="48">
        <f>SUM('ER mes'!O44:V44)</f>
        <v>33620177</v>
      </c>
      <c r="K44" s="48">
        <f>SUM('ER mes'!AA44:AH44)</f>
        <v>30045570</v>
      </c>
      <c r="L44" s="48">
        <f>SUM('ER mes'!AM44:AT44)</f>
        <v>40678007</v>
      </c>
      <c r="M44" s="48">
        <f>SUM('ER mes'!AY44:BF44)</f>
        <v>32260556</v>
      </c>
      <c r="O44" s="48">
        <f>SUM('ER mes'!BL44:BS44)</f>
        <v>41019321.857599996</v>
      </c>
      <c r="P44" s="48">
        <f>SUM('ER mes'!BL44:BW44)</f>
        <v>58778982.786399983</v>
      </c>
    </row>
    <row r="45" spans="2:16" s="52" customFormat="1" ht="12.75" hidden="1" customHeight="1" outlineLevel="1" x14ac:dyDescent="0.2">
      <c r="B45" s="49" t="s">
        <v>1836</v>
      </c>
      <c r="C45" s="48">
        <f>SUM('ER mes'!C45:N45)</f>
        <v>22475327</v>
      </c>
      <c r="D45" s="48">
        <f>SUM('ER mes'!O45:Z45)</f>
        <v>29346831</v>
      </c>
      <c r="E45" s="48">
        <f>SUM('ER mes'!AA45:AL45)</f>
        <v>12475014</v>
      </c>
      <c r="F45" s="48">
        <f>SUM('ER mes'!AM45:AX45)</f>
        <v>24917721</v>
      </c>
      <c r="G45" s="48">
        <f>SUM('ER mes'!AY45:BJ45)</f>
        <v>10656103</v>
      </c>
      <c r="I45" s="48">
        <f>SUM('ER mes'!C45:J45)</f>
        <v>14663328</v>
      </c>
      <c r="J45" s="48">
        <f>SUM('ER mes'!O45:V45)</f>
        <v>23692496</v>
      </c>
      <c r="K45" s="48">
        <f>SUM('ER mes'!AA45:AH45)</f>
        <v>20248060</v>
      </c>
      <c r="L45" s="48">
        <f>SUM('ER mes'!AM45:AT45)</f>
        <v>17863202</v>
      </c>
      <c r="M45" s="48">
        <f>SUM('ER mes'!AY45:BF45)</f>
        <v>10656103</v>
      </c>
      <c r="O45" s="48">
        <f>SUM('ER mes'!BL45:BS45)</f>
        <v>13911666.66666667</v>
      </c>
      <c r="P45" s="48">
        <f>SUM('ER mes'!BL45:BW45)</f>
        <v>21445000</v>
      </c>
    </row>
    <row r="46" spans="2:16" s="52" customFormat="1" ht="12.75" hidden="1" customHeight="1" outlineLevel="1" x14ac:dyDescent="0.2">
      <c r="B46" s="49" t="s">
        <v>1869</v>
      </c>
      <c r="C46" s="48">
        <f>SUM('ER mes'!C46:N46)</f>
        <v>196464572</v>
      </c>
      <c r="D46" s="48">
        <f>SUM('ER mes'!O46:Z46)</f>
        <v>35212571</v>
      </c>
      <c r="E46" s="48">
        <f>SUM('ER mes'!AA46:AL46)</f>
        <v>2205699</v>
      </c>
      <c r="F46" s="48">
        <f>SUM('ER mes'!AM46:AX46)</f>
        <v>20647904</v>
      </c>
      <c r="G46" s="48">
        <f>SUM('ER mes'!AY46:BJ46)</f>
        <v>2726569</v>
      </c>
      <c r="I46" s="48">
        <f>SUM('ER mes'!C46:J46)</f>
        <v>-20474</v>
      </c>
      <c r="J46" s="48">
        <f>SUM('ER mes'!O46:V46)</f>
        <v>23795463</v>
      </c>
      <c r="K46" s="48">
        <f>SUM('ER mes'!AA46:AH46)</f>
        <v>378000</v>
      </c>
      <c r="L46" s="48">
        <f>SUM('ER mes'!AM46:AT46)</f>
        <v>19995551</v>
      </c>
      <c r="M46" s="48">
        <f>SUM('ER mes'!AY46:BF46)</f>
        <v>2726569</v>
      </c>
      <c r="O46" s="48">
        <f>SUM('ER mes'!BL46:BS46)</f>
        <v>14133333.333333332</v>
      </c>
      <c r="P46" s="48">
        <f>SUM('ER mes'!BL46:BW46)</f>
        <v>21200000</v>
      </c>
    </row>
    <row r="47" spans="2:16" s="52" customFormat="1" ht="12.75" hidden="1" customHeight="1" outlineLevel="1" x14ac:dyDescent="0.2">
      <c r="B47" s="49" t="s">
        <v>1837</v>
      </c>
      <c r="C47" s="48">
        <f>SUM('ER mes'!C47:N47)</f>
        <v>105250277</v>
      </c>
      <c r="D47" s="48">
        <f>SUM('ER mes'!O47:Z47)</f>
        <v>39555070</v>
      </c>
      <c r="E47" s="48">
        <f>SUM('ER mes'!AA47:AL47)</f>
        <v>20520127</v>
      </c>
      <c r="F47" s="48">
        <f>SUM('ER mes'!AM47:AX47)</f>
        <v>26376801</v>
      </c>
      <c r="G47" s="48">
        <f>SUM('ER mes'!AY47:BJ47)</f>
        <v>17942990</v>
      </c>
      <c r="I47" s="48">
        <f>SUM('ER mes'!C47:J47)</f>
        <v>62173151</v>
      </c>
      <c r="J47" s="48">
        <f>SUM('ER mes'!O47:V47)</f>
        <v>29239935</v>
      </c>
      <c r="K47" s="48">
        <f>SUM('ER mes'!AA47:AH47)</f>
        <v>14717414</v>
      </c>
      <c r="L47" s="48">
        <f>SUM('ER mes'!AM47:AT47)</f>
        <v>15572036</v>
      </c>
      <c r="M47" s="48">
        <f>SUM('ER mes'!AY47:BF47)</f>
        <v>17942990</v>
      </c>
      <c r="O47" s="48">
        <f>SUM('ER mes'!BL47:BS47)</f>
        <v>18000000</v>
      </c>
      <c r="P47" s="48">
        <f>SUM('ER mes'!BL47:BW47)</f>
        <v>27000000</v>
      </c>
    </row>
    <row r="48" spans="2:16" s="52" customFormat="1" ht="12.75" hidden="1" customHeight="1" outlineLevel="1" x14ac:dyDescent="0.2">
      <c r="B48" s="49" t="s">
        <v>1838</v>
      </c>
      <c r="C48" s="48">
        <f>SUM('ER mes'!C48:N48)</f>
        <v>21609549</v>
      </c>
      <c r="D48" s="48">
        <f>SUM('ER mes'!O48:Z48)</f>
        <v>22531418</v>
      </c>
      <c r="E48" s="48">
        <f>SUM('ER mes'!AA48:AL48)</f>
        <v>23887600</v>
      </c>
      <c r="F48" s="48">
        <f>SUM('ER mes'!AM48:AX48)</f>
        <v>25417773</v>
      </c>
      <c r="G48" s="48">
        <f>SUM('ER mes'!AY48:BJ48)</f>
        <v>14252724</v>
      </c>
      <c r="I48" s="48">
        <f>SUM('ER mes'!C48:J48)</f>
        <v>14325983</v>
      </c>
      <c r="J48" s="48">
        <f>SUM('ER mes'!O48:V48)</f>
        <v>14872651</v>
      </c>
      <c r="K48" s="48">
        <f>SUM('ER mes'!AA48:AH48)</f>
        <v>15785900</v>
      </c>
      <c r="L48" s="48">
        <f>SUM('ER mes'!AM48:AT48)</f>
        <v>16538900</v>
      </c>
      <c r="M48" s="48">
        <f>SUM('ER mes'!AY48:BF48)</f>
        <v>14252724</v>
      </c>
      <c r="O48" s="48">
        <f>SUM('ER mes'!BL48:BS48)</f>
        <v>17333333.333333332</v>
      </c>
      <c r="P48" s="48">
        <f>SUM('ER mes'!BL48:BW48)</f>
        <v>26000000.000000004</v>
      </c>
    </row>
    <row r="49" spans="1:16" s="52" customFormat="1" ht="12.75" hidden="1" customHeight="1" outlineLevel="1" x14ac:dyDescent="0.2">
      <c r="B49" s="49" t="s">
        <v>1839</v>
      </c>
      <c r="C49" s="48">
        <f>SUM('ER mes'!C49:N49)</f>
        <v>0</v>
      </c>
      <c r="D49" s="48">
        <f>SUM('ER mes'!O49:Z49)</f>
        <v>17345079</v>
      </c>
      <c r="E49" s="48">
        <f>SUM('ER mes'!AA49:AL49)</f>
        <v>44060439</v>
      </c>
      <c r="F49" s="48">
        <f>SUM('ER mes'!AM49:AX49)</f>
        <v>26850287</v>
      </c>
      <c r="G49" s="48">
        <f>SUM('ER mes'!AY49:BJ49)</f>
        <v>9852083</v>
      </c>
      <c r="I49" s="48">
        <f>SUM('ER mes'!C49:J49)</f>
        <v>0</v>
      </c>
      <c r="J49" s="48">
        <f>SUM('ER mes'!O49:V49)</f>
        <v>3427779</v>
      </c>
      <c r="K49" s="48">
        <f>SUM('ER mes'!AA49:AH49)</f>
        <v>11625946</v>
      </c>
      <c r="L49" s="48">
        <f>SUM('ER mes'!AM49:AT49)</f>
        <v>12114799</v>
      </c>
      <c r="M49" s="48">
        <f>SUM('ER mes'!AY49:BF49)</f>
        <v>9852083</v>
      </c>
      <c r="O49" s="48">
        <f>SUM('ER mes'!BL49:BS49)</f>
        <v>18000000</v>
      </c>
      <c r="P49" s="48">
        <f>SUM('ER mes'!BL49:BW49)</f>
        <v>27000000</v>
      </c>
    </row>
    <row r="50" spans="1:16" s="52" customFormat="1" ht="12.75" hidden="1" customHeight="1" outlineLevel="1" x14ac:dyDescent="0.2">
      <c r="B50" s="49" t="s">
        <v>1763</v>
      </c>
      <c r="C50" s="48">
        <f>SUM('ER mes'!C50:N50)</f>
        <v>0</v>
      </c>
      <c r="D50" s="48">
        <f>SUM('ER mes'!O50:Z50)</f>
        <v>5404786</v>
      </c>
      <c r="E50" s="48">
        <f>SUM('ER mes'!AA50:AL50)</f>
        <v>16983647</v>
      </c>
      <c r="F50" s="48">
        <f>SUM('ER mes'!AM50:AX50)</f>
        <v>16613524</v>
      </c>
      <c r="G50" s="48">
        <f>SUM('ER mes'!AY50:BJ50)</f>
        <v>1686780</v>
      </c>
      <c r="I50" s="48">
        <f>SUM('ER mes'!C50:J50)</f>
        <v>0</v>
      </c>
      <c r="J50" s="48">
        <f>SUM('ER mes'!O50:V50)</f>
        <v>4773886</v>
      </c>
      <c r="K50" s="48">
        <f>SUM('ER mes'!AA50:AH50)</f>
        <v>10921407</v>
      </c>
      <c r="L50" s="48">
        <f>SUM('ER mes'!AM50:AT50)</f>
        <v>12622824</v>
      </c>
      <c r="M50" s="48">
        <f>SUM('ER mes'!AY50:BF50)</f>
        <v>1686780</v>
      </c>
      <c r="O50" s="48">
        <f>SUM('ER mes'!BL50:BS50)</f>
        <v>11400000</v>
      </c>
      <c r="P50" s="48">
        <f>SUM('ER mes'!BL50:BW50)</f>
        <v>17100000</v>
      </c>
    </row>
    <row r="51" spans="1:16" s="52" customFormat="1" ht="12.75" hidden="1" customHeight="1" outlineLevel="1" x14ac:dyDescent="0.2">
      <c r="B51" s="49" t="s">
        <v>1787</v>
      </c>
      <c r="C51" s="48">
        <f>SUM('ER mes'!C51:N51)</f>
        <v>357464491</v>
      </c>
      <c r="D51" s="48">
        <f>SUM('ER mes'!O51:Z51)</f>
        <v>324616655</v>
      </c>
      <c r="E51" s="48">
        <f>SUM('ER mes'!AA51:AL51)</f>
        <v>73615384</v>
      </c>
      <c r="F51" s="48">
        <f>SUM('ER mes'!AM51:AX51)</f>
        <v>77137734</v>
      </c>
      <c r="G51" s="48">
        <f>SUM('ER mes'!AY51:BJ51)</f>
        <v>12488232</v>
      </c>
      <c r="I51" s="48">
        <f>SUM('ER mes'!C51:J51)</f>
        <v>239411997</v>
      </c>
      <c r="J51" s="48">
        <f>SUM('ER mes'!O51:V51)</f>
        <v>34837983</v>
      </c>
      <c r="K51" s="48">
        <f>SUM('ER mes'!AA51:AH51)</f>
        <v>7822590</v>
      </c>
      <c r="L51" s="48">
        <f>SUM('ER mes'!AM51:AT51)</f>
        <v>25215459</v>
      </c>
      <c r="M51" s="48">
        <f>SUM('ER mes'!AY51:BF51)</f>
        <v>12488232</v>
      </c>
      <c r="O51" s="48">
        <f>SUM('ER mes'!BL51:BS51)</f>
        <v>52908057.466666654</v>
      </c>
      <c r="P51" s="48">
        <f>SUM('ER mes'!BL51:BW51)</f>
        <v>77677959.399999991</v>
      </c>
    </row>
    <row r="52" spans="1:16" x14ac:dyDescent="0.25">
      <c r="B52" s="23" t="s">
        <v>1783</v>
      </c>
      <c r="C52" s="26">
        <f>SUM('ER mes'!C52:N52)</f>
        <v>64325971</v>
      </c>
      <c r="D52" s="26">
        <f>SUM('ER mes'!O52:Z52)</f>
        <v>187606997</v>
      </c>
      <c r="E52" s="26">
        <f>SUM('ER mes'!AA52:AL52)</f>
        <v>77433676</v>
      </c>
      <c r="F52" s="26">
        <f>SUM('ER mes'!AM52:AX52)</f>
        <v>30224800</v>
      </c>
      <c r="G52" s="26">
        <f>SUM('ER mes'!AY52:BJ52)</f>
        <v>85004108</v>
      </c>
      <c r="I52" s="26">
        <f>SUM('ER mes'!C52:J52)</f>
        <v>30124580</v>
      </c>
      <c r="J52" s="26">
        <f>SUM('ER mes'!O52:V52)</f>
        <v>51999195</v>
      </c>
      <c r="K52" s="26">
        <f>SUM('ER mes'!AA52:AH52)</f>
        <v>68376830</v>
      </c>
      <c r="L52" s="26">
        <f>SUM('ER mes'!AM52:AT52)</f>
        <v>17275200</v>
      </c>
      <c r="M52" s="26">
        <f>SUM('ER mes'!AY52:BF52)</f>
        <v>85004108</v>
      </c>
      <c r="O52" s="26">
        <f>SUM('ER mes'!BL52:BS52)</f>
        <v>47600000.000000007</v>
      </c>
      <c r="P52" s="26">
        <f>SUM('ER mes'!BL52:BW52)</f>
        <v>71400000.000000015</v>
      </c>
    </row>
    <row r="53" spans="1:16" collapsed="1" x14ac:dyDescent="0.25">
      <c r="A53" s="52"/>
      <c r="B53" s="23" t="s">
        <v>1699</v>
      </c>
      <c r="C53" s="26">
        <f>C54+C55</f>
        <v>82055145.539999992</v>
      </c>
      <c r="D53" s="26">
        <f>D54+D55</f>
        <v>195576231.81</v>
      </c>
      <c r="E53" s="26">
        <f>E54+E55</f>
        <v>648940319.86000001</v>
      </c>
      <c r="F53" s="26">
        <f>F54+F55</f>
        <v>444365894.48000002</v>
      </c>
      <c r="G53" s="26">
        <f>G54+G55</f>
        <v>120549502.52000001</v>
      </c>
      <c r="I53" s="26">
        <f>I54+I55</f>
        <v>29614918</v>
      </c>
      <c r="J53" s="26">
        <f>J54+J55</f>
        <v>59871487.759999998</v>
      </c>
      <c r="K53" s="26">
        <f>K54+K55</f>
        <v>581896804</v>
      </c>
      <c r="L53" s="26">
        <f>L54+L55</f>
        <v>295069970.27999997</v>
      </c>
      <c r="M53" s="26">
        <f>M54+M55</f>
        <v>120549502.52000001</v>
      </c>
      <c r="O53" s="26">
        <f>O54+O55</f>
        <v>203266287.0966827</v>
      </c>
      <c r="P53" s="26">
        <f>P54+P55</f>
        <v>304899430.64502406</v>
      </c>
    </row>
    <row r="54" spans="1:16" s="52" customFormat="1" hidden="1" outlineLevel="1" x14ac:dyDescent="0.2">
      <c r="B54" s="49" t="s">
        <v>1853</v>
      </c>
      <c r="C54" s="48">
        <f>SUM('ER mes'!C54:N54)</f>
        <v>27055145.539999999</v>
      </c>
      <c r="D54" s="48">
        <f>SUM('ER mes'!O54:Z54)</f>
        <v>12522408.68</v>
      </c>
      <c r="E54" s="48">
        <f>SUM('ER mes'!AA54:AL54)</f>
        <v>579721693.12</v>
      </c>
      <c r="F54" s="48">
        <f>SUM('ER mes'!AM54:AX54)</f>
        <v>353539434.81999999</v>
      </c>
      <c r="G54" s="48">
        <f>SUM('ER mes'!AY54:BJ54)</f>
        <v>113342403.76000001</v>
      </c>
      <c r="I54" s="48">
        <f>SUM('ER mes'!C54:J54)</f>
        <v>4614918</v>
      </c>
      <c r="J54" s="48">
        <f>SUM('ER mes'!O54:V54)</f>
        <v>16037015.68</v>
      </c>
      <c r="K54" s="48">
        <f>SUM('ER mes'!AA54:AH54)</f>
        <v>549239978</v>
      </c>
      <c r="L54" s="48">
        <f>SUM('ER mes'!AM54:AT54)</f>
        <v>231668895.81999999</v>
      </c>
      <c r="M54" s="48">
        <f>SUM('ER mes'!AY54:BF54)</f>
        <v>113342403.76000001</v>
      </c>
      <c r="O54" s="48">
        <f>SUM('ER mes'!BL54:BS54)</f>
        <v>140238779.18995336</v>
      </c>
      <c r="P54" s="48">
        <f>SUM('ER mes'!BL54:BW54)</f>
        <v>210358168.78493002</v>
      </c>
    </row>
    <row r="55" spans="1:16" s="52" customFormat="1" hidden="1" outlineLevel="1" x14ac:dyDescent="0.2">
      <c r="B55" s="49" t="s">
        <v>1854</v>
      </c>
      <c r="C55" s="48">
        <f>SUM('ER mes'!C55:N55)</f>
        <v>55000000</v>
      </c>
      <c r="D55" s="48">
        <f>SUM('ER mes'!O55:Z55)</f>
        <v>183053823.13</v>
      </c>
      <c r="E55" s="48">
        <f>SUM('ER mes'!AA55:AL55)</f>
        <v>69218626.739999995</v>
      </c>
      <c r="F55" s="48">
        <f>SUM('ER mes'!AM55:AX55)</f>
        <v>90826459.659999996</v>
      </c>
      <c r="G55" s="48">
        <f>SUM('ER mes'!AY55:BJ55)</f>
        <v>7207098.7599999998</v>
      </c>
      <c r="I55" s="48">
        <f>SUM('ER mes'!C55:J55)</f>
        <v>25000000</v>
      </c>
      <c r="J55" s="48">
        <f>SUM('ER mes'!O55:V55)</f>
        <v>43834472.079999998</v>
      </c>
      <c r="K55" s="48">
        <f>SUM('ER mes'!AA55:AH55)</f>
        <v>32656826</v>
      </c>
      <c r="L55" s="48">
        <f>SUM('ER mes'!AM55:AT55)</f>
        <v>63401074.460000001</v>
      </c>
      <c r="M55" s="48">
        <f>SUM('ER mes'!AY55:BF55)</f>
        <v>7207098.7599999998</v>
      </c>
      <c r="O55" s="48">
        <f>SUM('ER mes'!BL55:BS55)</f>
        <v>63027507.906729341</v>
      </c>
      <c r="P55" s="48">
        <f>SUM('ER mes'!BL55:BW55)</f>
        <v>94541261.860094011</v>
      </c>
    </row>
    <row r="56" spans="1:16" x14ac:dyDescent="0.25">
      <c r="B56" s="38" t="s">
        <v>1694</v>
      </c>
      <c r="C56" s="39">
        <f>C27-C34-C52+C30-C53</f>
        <v>6844325042.7000046</v>
      </c>
      <c r="D56" s="39">
        <f>D27-D34-D52+D30-D53</f>
        <v>6525395119.0099974</v>
      </c>
      <c r="E56" s="39">
        <f>E27-E34-E52+E30-E53</f>
        <v>6853610269.3000021</v>
      </c>
      <c r="F56" s="39">
        <f>F27-F34-F52+F30-F53</f>
        <v>6315486344.0999947</v>
      </c>
      <c r="G56" s="39">
        <f>G27-G34-G52+G30-G53</f>
        <v>3446798084.1499963</v>
      </c>
      <c r="I56" s="39">
        <f>I27-I34-I52+I30-I53</f>
        <v>5987624404.1100016</v>
      </c>
      <c r="J56" s="39">
        <f>J27-J34-J52+J30-J53</f>
        <v>2480123334.4399996</v>
      </c>
      <c r="K56" s="39">
        <f>K27-K34-K52+K30-K53</f>
        <v>230205955.12000179</v>
      </c>
      <c r="L56" s="39">
        <f>L27-L34-L52+L30-L53</f>
        <v>3147928576.3799982</v>
      </c>
      <c r="M56" s="39">
        <f>M27-M34-M52+M30-M53</f>
        <v>3446798084.1500001</v>
      </c>
      <c r="O56" s="39">
        <f>O27-O34-O52+O30-O53</f>
        <v>5300376189.5031843</v>
      </c>
      <c r="P56" s="39">
        <f>P27-P34-P52+P30-P53</f>
        <v>7319346549.8993139</v>
      </c>
    </row>
    <row r="57" spans="1:16" s="42" customFormat="1" ht="5.25" customHeight="1" x14ac:dyDescent="0.25">
      <c r="C57" s="46"/>
      <c r="D57" s="46"/>
      <c r="E57" s="46"/>
      <c r="F57" s="46"/>
      <c r="G57" s="46"/>
      <c r="I57" s="46"/>
      <c r="J57" s="46"/>
      <c r="K57" s="46"/>
      <c r="L57" s="46"/>
      <c r="M57" s="46"/>
      <c r="O57" s="46"/>
      <c r="P57" s="46"/>
    </row>
    <row r="58" spans="1:16" s="42" customFormat="1" collapsed="1" x14ac:dyDescent="0.25">
      <c r="A58" s="52"/>
      <c r="B58" s="54" t="s">
        <v>1700</v>
      </c>
      <c r="C58" s="26">
        <f>SUM('ER mes'!C58:N58)</f>
        <v>165008294</v>
      </c>
      <c r="D58" s="26">
        <f>SUM('ER mes'!O58:Z58)</f>
        <v>237836898</v>
      </c>
      <c r="E58" s="26">
        <f>SUM('ER mes'!AA58:AL58)</f>
        <v>274011165.39999998</v>
      </c>
      <c r="F58" s="26">
        <f>SUM('ER mes'!AM58:AX58)</f>
        <v>303769735.45999998</v>
      </c>
      <c r="G58" s="26">
        <f>SUM('ER mes'!AY58:BJ58)</f>
        <v>143553716.13999999</v>
      </c>
      <c r="I58" s="26">
        <f>SUM('ER mes'!C58:J58)</f>
        <v>96115834</v>
      </c>
      <c r="J58" s="26">
        <f>SUM('ER mes'!O58:V58)</f>
        <v>149969495</v>
      </c>
      <c r="K58" s="26">
        <f>SUM('ER mes'!AA58:AH58)</f>
        <v>149617606.40000001</v>
      </c>
      <c r="L58" s="26">
        <f>SUM('ER mes'!AM58:AT58)</f>
        <v>188635582.45999998</v>
      </c>
      <c r="M58" s="26">
        <f>SUM('ER mes'!AY58:BF58)</f>
        <v>143553716.13999999</v>
      </c>
      <c r="O58" s="26">
        <f>SUM('ER mes'!BL58:BS58)</f>
        <v>210392474.21127602</v>
      </c>
      <c r="P58" s="26">
        <f>SUM('ER mes'!BL58:BW58)</f>
        <v>315588711.31691402</v>
      </c>
    </row>
    <row r="59" spans="1:16" s="52" customFormat="1" hidden="1" outlineLevel="1" x14ac:dyDescent="0.2">
      <c r="B59" s="49" t="s">
        <v>1855</v>
      </c>
      <c r="C59" s="48">
        <f>SUM('ER mes'!C59:N59)</f>
        <v>138855902</v>
      </c>
      <c r="D59" s="48">
        <f>SUM('ER mes'!O59:Z59)</f>
        <v>237836898</v>
      </c>
      <c r="E59" s="48">
        <f>SUM('ER mes'!AA59:AL59)</f>
        <v>251077324.40000001</v>
      </c>
      <c r="F59" s="48">
        <f>SUM('ER mes'!AM59:AX59)</f>
        <v>255944011.45999998</v>
      </c>
      <c r="G59" s="48">
        <f>SUM('ER mes'!AY59:BJ59)</f>
        <v>143553716.13999999</v>
      </c>
      <c r="I59" s="48">
        <f>SUM('ER mes'!C59:J59)</f>
        <v>69963442</v>
      </c>
      <c r="J59" s="48">
        <f>SUM('ER mes'!O59:V59)</f>
        <v>149969495</v>
      </c>
      <c r="K59" s="48">
        <f>SUM('ER mes'!AA59:AH59)</f>
        <v>149617606.40000001</v>
      </c>
      <c r="L59" s="48">
        <f>SUM('ER mes'!AM59:AT59)</f>
        <v>175856367.45999998</v>
      </c>
      <c r="M59" s="48">
        <f>SUM('ER mes'!AY59:BF59)</f>
        <v>143553716.13999999</v>
      </c>
      <c r="O59" s="48">
        <f>SUM('ER mes'!BL59:BS59)</f>
        <v>177204610.13687599</v>
      </c>
      <c r="P59" s="48">
        <f>SUM('ER mes'!BL59:BW59)</f>
        <v>265806915.20531404</v>
      </c>
    </row>
    <row r="60" spans="1:16" s="52" customFormat="1" hidden="1" outlineLevel="1" x14ac:dyDescent="0.2">
      <c r="B60" s="49" t="s">
        <v>1856</v>
      </c>
      <c r="C60" s="48">
        <f>SUM('ER mes'!C60:N60)</f>
        <v>26152392</v>
      </c>
      <c r="D60" s="48">
        <f>SUM('ER mes'!O60:Z60)</f>
        <v>0</v>
      </c>
      <c r="E60" s="48">
        <f>SUM('ER mes'!AA60:AL60)</f>
        <v>22933841</v>
      </c>
      <c r="F60" s="48">
        <f>SUM('ER mes'!AM60:AX60)</f>
        <v>47825724</v>
      </c>
      <c r="G60" s="48">
        <f>SUM('ER mes'!AY60:BJ60)</f>
        <v>0</v>
      </c>
      <c r="I60" s="48">
        <f>SUM('ER mes'!C60:J60)</f>
        <v>26152392</v>
      </c>
      <c r="J60" s="48">
        <f>SUM('ER mes'!O60:V60)</f>
        <v>0</v>
      </c>
      <c r="K60" s="48">
        <f>SUM('ER mes'!AA60:AH60)</f>
        <v>0</v>
      </c>
      <c r="L60" s="48">
        <f>SUM('ER mes'!AM60:AT60)</f>
        <v>12779215</v>
      </c>
      <c r="M60" s="48">
        <f>SUM('ER mes'!AY60:BF60)</f>
        <v>0</v>
      </c>
      <c r="O60" s="48">
        <f>SUM('ER mes'!BL60:BS60)</f>
        <v>33187864.074399993</v>
      </c>
      <c r="P60" s="48">
        <f>SUM('ER mes'!BL60:BW60)</f>
        <v>49781796.111599997</v>
      </c>
    </row>
    <row r="61" spans="1:16" x14ac:dyDescent="0.25">
      <c r="B61" s="23" t="s">
        <v>1701</v>
      </c>
      <c r="C61" s="26">
        <f>SUM('ER mes'!C61:N61)</f>
        <v>345894903</v>
      </c>
      <c r="D61" s="26">
        <f>SUM('ER mes'!O61:Z61)</f>
        <v>175705503.59</v>
      </c>
      <c r="E61" s="26">
        <f>SUM('ER mes'!AA61:AL61)</f>
        <v>164649619.25</v>
      </c>
      <c r="F61" s="26">
        <f>SUM('ER mes'!AM61:AX61)</f>
        <v>209109674</v>
      </c>
      <c r="G61" s="26">
        <f>SUM('ER mes'!AY61:BJ61)</f>
        <v>186431949</v>
      </c>
      <c r="I61" s="48">
        <f>SUM('ER mes'!C61:J61)</f>
        <v>239031036</v>
      </c>
      <c r="J61" s="26">
        <f>SUM('ER mes'!O61:V61)</f>
        <v>105118252</v>
      </c>
      <c r="K61" s="26">
        <f>SUM('ER mes'!AA61:AH61)</f>
        <v>117613786.61</v>
      </c>
      <c r="L61" s="26">
        <f>SUM('ER mes'!AM61:AT61)</f>
        <v>120356588</v>
      </c>
      <c r="M61" s="26">
        <f>SUM('ER mes'!AY61:BF61)</f>
        <v>186431949</v>
      </c>
      <c r="O61" s="26">
        <f>SUM('ER mes'!BL61:BS61)</f>
        <v>144580314.48466668</v>
      </c>
      <c r="P61" s="26">
        <f>SUM('ER mes'!BL61:BW61)</f>
        <v>216870471.72699997</v>
      </c>
    </row>
    <row r="62" spans="1:16" x14ac:dyDescent="0.25">
      <c r="B62" s="38" t="s">
        <v>1840</v>
      </c>
      <c r="C62" s="39">
        <f>C56+C58-C61</f>
        <v>6663438433.7000046</v>
      </c>
      <c r="D62" s="39">
        <f>D56+D58-D61</f>
        <v>6587526513.4199972</v>
      </c>
      <c r="E62" s="39">
        <f>E56+E58-E61</f>
        <v>6962971815.4500017</v>
      </c>
      <c r="F62" s="39">
        <f>F56+F58-F61</f>
        <v>6410146405.5599947</v>
      </c>
      <c r="G62" s="39">
        <f>G56+G58-G61</f>
        <v>3403919851.2899961</v>
      </c>
      <c r="I62" s="39">
        <f>I56+I58-I61</f>
        <v>5844709202.1100016</v>
      </c>
      <c r="J62" s="39">
        <f>J56+J58-J61</f>
        <v>2524974577.4399996</v>
      </c>
      <c r="K62" s="39">
        <f>K56+K58-K61</f>
        <v>262209774.91000175</v>
      </c>
      <c r="L62" s="39">
        <f>L56+L58-L61</f>
        <v>3216207570.8399982</v>
      </c>
      <c r="M62" s="39">
        <f>M56+M58-M61</f>
        <v>3403919851.29</v>
      </c>
      <c r="O62" s="39">
        <f>O56+O58-O61</f>
        <v>5366188349.2297935</v>
      </c>
      <c r="P62" s="39">
        <f>P56+P58-P61</f>
        <v>7418064789.4892273</v>
      </c>
    </row>
    <row r="63" spans="1:16" s="42" customFormat="1" ht="5.25" customHeight="1" x14ac:dyDescent="0.25">
      <c r="C63" s="46"/>
      <c r="D63" s="46"/>
      <c r="E63" s="46"/>
      <c r="F63" s="46"/>
      <c r="G63" s="46"/>
      <c r="I63" s="46"/>
      <c r="J63" s="46"/>
      <c r="K63" s="46"/>
      <c r="L63" s="46"/>
      <c r="M63" s="46"/>
      <c r="O63" s="46"/>
      <c r="P63" s="46"/>
    </row>
    <row r="64" spans="1:16" x14ac:dyDescent="0.25">
      <c r="B64" s="23" t="s">
        <v>1703</v>
      </c>
      <c r="C64" s="26">
        <f>SUM('ER mes'!C64:N64)</f>
        <v>2574806000</v>
      </c>
      <c r="D64" s="26">
        <f>SUM('ER mes'!O64:Z64)</f>
        <v>2738427796</v>
      </c>
      <c r="E64" s="26">
        <f>SUM('ER mes'!AA64:AL64)</f>
        <v>3039631254</v>
      </c>
      <c r="F64" s="26">
        <f>SUM('ER mes'!AM64:AX64)</f>
        <v>1365494421</v>
      </c>
      <c r="G64" s="26">
        <f>SUM('ER mes'!AY64:BJ64)</f>
        <v>1305044000</v>
      </c>
      <c r="H64" s="100"/>
      <c r="I64" s="26">
        <f>SUM('ER mes'!C64:J64)</f>
        <v>1729722000</v>
      </c>
      <c r="J64" s="26">
        <f>SUM('ER mes'!O64:V64)</f>
        <v>1922009000</v>
      </c>
      <c r="K64" s="26">
        <f>SUM('ER mes'!AA64:AH64)</f>
        <v>1343580000</v>
      </c>
      <c r="L64" s="26">
        <f>SUM('ER mes'!AM64:AT64)</f>
        <v>1281522000</v>
      </c>
      <c r="M64" s="26">
        <f>SUM('ER mes'!AY64:BF64)</f>
        <v>1305044000</v>
      </c>
      <c r="O64" s="26">
        <f>SUM('ER mes'!BL64:BS64)</f>
        <v>2146475339.6919179</v>
      </c>
      <c r="P64" s="26">
        <f>SUM('ER mes'!BL64:BW64)</f>
        <v>2967225915.7956939</v>
      </c>
    </row>
    <row r="65" spans="2:16" x14ac:dyDescent="0.25">
      <c r="B65" s="38" t="s">
        <v>1704</v>
      </c>
      <c r="C65" s="39">
        <f>C62-C64</f>
        <v>4088632433.7000046</v>
      </c>
      <c r="D65" s="39">
        <f>D62-D64</f>
        <v>3849098717.4199972</v>
      </c>
      <c r="E65" s="39">
        <f>E62-E64</f>
        <v>3923340561.4500017</v>
      </c>
      <c r="F65" s="39">
        <f>F62-F64</f>
        <v>5044651984.5599947</v>
      </c>
      <c r="G65" s="39">
        <f>G62-G64</f>
        <v>2098875851.2899961</v>
      </c>
      <c r="H65" s="100"/>
      <c r="I65" s="39">
        <f>I62-I64</f>
        <v>4114987202.1100016</v>
      </c>
      <c r="J65" s="39">
        <f>J62-J64</f>
        <v>602965577.43999958</v>
      </c>
      <c r="K65" s="39">
        <f>K62-K64</f>
        <v>-1081370225.0899982</v>
      </c>
      <c r="L65" s="39">
        <f>L62-L64</f>
        <v>1934685570.8399982</v>
      </c>
      <c r="M65" s="39">
        <f>M62-M64</f>
        <v>2098875851.29</v>
      </c>
      <c r="O65" s="39">
        <f>O62-O64</f>
        <v>3219713009.5378757</v>
      </c>
      <c r="P65" s="39">
        <f>P62-P64</f>
        <v>4450838873.6935329</v>
      </c>
    </row>
    <row r="66" spans="2:16" s="42" customFormat="1" ht="5.25" customHeight="1" collapsed="1" x14ac:dyDescent="0.25">
      <c r="C66" s="46"/>
      <c r="D66" s="46"/>
      <c r="E66" s="46"/>
      <c r="F66" s="46"/>
      <c r="G66" s="46"/>
      <c r="I66" s="46"/>
      <c r="J66" s="46"/>
      <c r="K66" s="46"/>
      <c r="L66" s="46"/>
      <c r="M66" s="46"/>
      <c r="O66" s="46"/>
      <c r="P66" s="46"/>
    </row>
    <row r="67" spans="2:16" hidden="1" outlineLevel="1" x14ac:dyDescent="0.25">
      <c r="B67" s="23" t="s">
        <v>1735</v>
      </c>
      <c r="C67" s="26">
        <f>SUM('ER mes'!C67:N67)</f>
        <v>0</v>
      </c>
      <c r="D67" s="26">
        <f>SUM('ER mes'!O67:Z67)</f>
        <v>1044202</v>
      </c>
      <c r="E67" s="26">
        <f>SUM('ER mes'!AA67:AL67)</f>
        <v>93228</v>
      </c>
      <c r="F67" s="26">
        <f>SUM('ER mes'!AM67:AX67)</f>
        <v>27725249</v>
      </c>
      <c r="G67" s="26">
        <f>SUM('ER mes'!AY67:BJ67)</f>
        <v>52964130</v>
      </c>
      <c r="I67" s="48">
        <f>SUM('ER mes'!C67:J67)</f>
        <v>8972</v>
      </c>
      <c r="J67" s="26">
        <f>SUM('ER mes'!O67:V67)</f>
        <v>266713</v>
      </c>
      <c r="K67" s="26">
        <f>SUM('ER mes'!AA67:AH67)</f>
        <v>93228</v>
      </c>
      <c r="L67" s="26">
        <f>SUM('ER mes'!AM67:AT67)</f>
        <v>4079868</v>
      </c>
      <c r="M67" s="26">
        <f>SUM('ER mes'!AY67:BF67)</f>
        <v>52964130</v>
      </c>
      <c r="O67" s="26">
        <f>SUM('ER mes'!BL67:BS67)</f>
        <v>17600000</v>
      </c>
      <c r="P67" s="26">
        <f>SUM('ER mes'!BL67:BW67)</f>
        <v>26400000</v>
      </c>
    </row>
    <row r="68" spans="2:16" hidden="1" outlineLevel="1" x14ac:dyDescent="0.25">
      <c r="B68" s="23" t="s">
        <v>1734</v>
      </c>
      <c r="C68" s="26">
        <f>SUM('ER mes'!C68:N68)</f>
        <v>20326323</v>
      </c>
      <c r="D68" s="26">
        <f>SUM('ER mes'!O68:Z68)</f>
        <v>34271470.030000001</v>
      </c>
      <c r="E68" s="26">
        <f>SUM('ER mes'!AA68:AL68)</f>
        <v>61933181.520000003</v>
      </c>
      <c r="F68" s="26">
        <f>SUM('ER mes'!AM68:AX68)</f>
        <v>77553621.520000011</v>
      </c>
      <c r="G68" s="26">
        <f>SUM('ER mes'!AY68:BJ68)</f>
        <v>58913761</v>
      </c>
      <c r="I68" s="48">
        <f>SUM('ER mes'!C68:J68)</f>
        <v>0</v>
      </c>
      <c r="J68" s="26">
        <f>SUM('ER mes'!O68:V68)</f>
        <v>17077824.030000001</v>
      </c>
      <c r="K68" s="26">
        <f>SUM('ER mes'!AA68:AH68)</f>
        <v>38303477.899999999</v>
      </c>
      <c r="L68" s="26">
        <f>SUM('ER mes'!AM68:AT68)</f>
        <v>49999742.350000001</v>
      </c>
      <c r="M68" s="26">
        <f>SUM('ER mes'!AY68:BF68)</f>
        <v>58913761</v>
      </c>
      <c r="O68" s="26">
        <f>SUM('ER mes'!BL68:BS68)</f>
        <v>53200000</v>
      </c>
      <c r="P68" s="26">
        <f>SUM('ER mes'!BL68:BW68)</f>
        <v>79800000</v>
      </c>
    </row>
    <row r="69" spans="2:16" hidden="1" outlineLevel="1" x14ac:dyDescent="0.25">
      <c r="B69" s="23" t="s">
        <v>1733</v>
      </c>
      <c r="C69" s="26">
        <f>SUM('ER mes'!C69:N69)</f>
        <v>101289043</v>
      </c>
      <c r="D69" s="26">
        <f>SUM('ER mes'!O69:Z69)</f>
        <v>68414185</v>
      </c>
      <c r="E69" s="26">
        <f>SUM('ER mes'!AA69:AL69)</f>
        <v>85928638</v>
      </c>
      <c r="F69" s="26">
        <f>SUM('ER mes'!AM69:AX69)</f>
        <v>99978317</v>
      </c>
      <c r="G69" s="26">
        <f>SUM('ER mes'!AY69:BJ69)</f>
        <v>73860218</v>
      </c>
      <c r="I69" s="48">
        <f>SUM('ER mes'!C69:J69)</f>
        <v>26818536</v>
      </c>
      <c r="J69" s="26">
        <f>SUM('ER mes'!O69:V69)</f>
        <v>42315367</v>
      </c>
      <c r="K69" s="26">
        <f>SUM('ER mes'!AA69:AH69)</f>
        <v>55971106</v>
      </c>
      <c r="L69" s="26">
        <f>SUM('ER mes'!AM69:AT69)</f>
        <v>65337349</v>
      </c>
      <c r="M69" s="26">
        <f>SUM('ER mes'!AY69:BF69)</f>
        <v>73860218</v>
      </c>
      <c r="O69" s="26">
        <f>SUM('ER mes'!BL69:BS69)</f>
        <v>66666666.666666672</v>
      </c>
      <c r="P69" s="26">
        <f>SUM('ER mes'!BL69:BW69)</f>
        <v>99999999.999999985</v>
      </c>
    </row>
    <row r="70" spans="2:16" x14ac:dyDescent="0.25">
      <c r="B70" s="38" t="s">
        <v>1707</v>
      </c>
      <c r="C70" s="39">
        <f>C62+C68+C69+C67</f>
        <v>6785053799.7000046</v>
      </c>
      <c r="D70" s="39">
        <f>D62+D68+D69+D67</f>
        <v>6691256370.4499969</v>
      </c>
      <c r="E70" s="39">
        <f>E62+E68+E69+E67</f>
        <v>7110926862.9700022</v>
      </c>
      <c r="F70" s="39">
        <f>F62+F68+F69+F67</f>
        <v>6615403593.0799952</v>
      </c>
      <c r="G70" s="39">
        <f>G62+G68+G69+G67</f>
        <v>3589657960.2899961</v>
      </c>
      <c r="I70" s="39">
        <f>I62+I68+I69+I67</f>
        <v>5871536710.1100016</v>
      </c>
      <c r="J70" s="39">
        <f>J62+J68+J69+J67</f>
        <v>2584634481.4699998</v>
      </c>
      <c r="K70" s="39">
        <f>K62+K68+K69+K67</f>
        <v>356577586.81000173</v>
      </c>
      <c r="L70" s="39">
        <f>L62+L68+L69+L67</f>
        <v>3335624530.1899981</v>
      </c>
      <c r="M70" s="39">
        <f>M62+M68+M69+M67</f>
        <v>3589657960.29</v>
      </c>
      <c r="O70" s="39">
        <f>O62+O68+O69+O67</f>
        <v>5503655015.8964605</v>
      </c>
      <c r="P70" s="39">
        <f>P62+P68+P69+P67</f>
        <v>7624264789.4892273</v>
      </c>
    </row>
    <row r="71" spans="2:16" x14ac:dyDescent="0.25">
      <c r="C71" s="42"/>
      <c r="D71" s="42"/>
      <c r="E71" s="42"/>
      <c r="F71" s="42"/>
      <c r="G71" s="42"/>
      <c r="I71" s="42"/>
      <c r="J71" s="42"/>
      <c r="K71" s="42"/>
      <c r="L71" s="42"/>
      <c r="M71" s="42"/>
      <c r="O71" s="42"/>
      <c r="P71" s="42"/>
    </row>
    <row r="72" spans="2:16" x14ac:dyDescent="0.25">
      <c r="D72" s="30"/>
      <c r="E72" s="30"/>
      <c r="F72" s="30"/>
    </row>
    <row r="74" spans="2:16" x14ac:dyDescent="0.25">
      <c r="F74" s="178"/>
    </row>
  </sheetData>
  <mergeCells count="3">
    <mergeCell ref="C2:G2"/>
    <mergeCell ref="I2:M2"/>
    <mergeCell ref="B1:M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6">
    <tabColor theme="9"/>
    <outlinePr summaryBelow="0"/>
    <pageSetUpPr fitToPage="1"/>
  </sheetPr>
  <dimension ref="A1:AN75"/>
  <sheetViews>
    <sheetView showGridLines="0" zoomScale="85" zoomScaleNormal="85" workbookViewId="0">
      <pane xSplit="2" ySplit="4" topLeftCell="C5" activePane="bottomRight" state="frozen"/>
      <selection activeCell="B9" sqref="B9"/>
      <selection pane="topRight" activeCell="B9" sqref="B9"/>
      <selection pane="bottomLeft" activeCell="B9" sqref="B9"/>
      <selection pane="bottomRight" activeCell="C56" sqref="C56"/>
    </sheetView>
  </sheetViews>
  <sheetFormatPr baseColWidth="10" defaultRowHeight="15" outlineLevelRow="1" outlineLevelCol="1" x14ac:dyDescent="0.25"/>
  <cols>
    <col min="1" max="1" width="3.85546875" style="24" customWidth="1"/>
    <col min="2" max="2" width="24.140625" style="24" customWidth="1"/>
    <col min="3" max="3" width="10.7109375" style="24" customWidth="1"/>
    <col min="4" max="4" width="6.28515625" style="24" customWidth="1"/>
    <col min="5" max="5" width="10.7109375" style="24" customWidth="1" outlineLevel="1"/>
    <col min="6" max="6" width="6.28515625" style="24" customWidth="1" outlineLevel="1"/>
    <col min="7" max="7" width="10.7109375" style="24" customWidth="1" outlineLevel="1"/>
    <col min="8" max="8" width="6.28515625" style="24" customWidth="1" outlineLevel="1"/>
    <col min="9" max="9" width="10.7109375" style="24" customWidth="1"/>
    <col min="10" max="10" width="6.28515625" style="24" customWidth="1"/>
    <col min="11" max="11" width="10.7109375" style="24" customWidth="1"/>
    <col min="12" max="12" width="6.28515625" style="24" customWidth="1"/>
    <col min="13" max="13" width="0.5703125" style="24" hidden="1" customWidth="1"/>
    <col min="14" max="14" width="12.28515625" style="24" hidden="1" customWidth="1"/>
    <col min="15" max="15" width="7.28515625" style="24" hidden="1" customWidth="1"/>
    <col min="16" max="16" width="12.28515625" style="24" hidden="1" customWidth="1"/>
    <col min="17" max="17" width="7.28515625" style="24" hidden="1" customWidth="1"/>
    <col min="18" max="18" width="0.5703125" style="24" hidden="1" customWidth="1"/>
    <col min="19" max="19" width="12.28515625" style="24" hidden="1" customWidth="1"/>
    <col min="20" max="20" width="7.28515625" style="24" hidden="1" customWidth="1"/>
    <col min="21" max="21" width="12.28515625" style="24" hidden="1" customWidth="1"/>
    <col min="22" max="22" width="7.28515625" style="24" hidden="1" customWidth="1"/>
    <col min="23" max="23" width="0.5703125" style="24" hidden="1" customWidth="1"/>
    <col min="24" max="24" width="12.28515625" style="24" hidden="1" customWidth="1"/>
    <col min="25" max="25" width="7.28515625" style="24" hidden="1" customWidth="1"/>
    <col min="26" max="26" width="12.28515625" style="24" hidden="1" customWidth="1"/>
    <col min="27" max="27" width="7.28515625" style="24" hidden="1" customWidth="1"/>
    <col min="28" max="28" width="2.5703125" style="24" hidden="1" customWidth="1"/>
    <col min="29" max="29" width="11.42578125" style="24" customWidth="1"/>
    <col min="30" max="30" width="24.140625" customWidth="1"/>
    <col min="31" max="31" width="10.7109375" customWidth="1"/>
    <col min="32" max="32" width="6.28515625" customWidth="1"/>
    <col min="33" max="33" width="10.7109375" style="24" customWidth="1"/>
    <col min="34" max="34" width="6.28515625" style="24" customWidth="1"/>
    <col min="35" max="35" width="10.7109375" style="24" customWidth="1"/>
    <col min="36" max="36" width="6.28515625" style="24" customWidth="1"/>
    <col min="37" max="37" width="10.7109375" style="24" customWidth="1"/>
    <col min="38" max="38" width="6.28515625" style="24" customWidth="1"/>
    <col min="39" max="39" width="10.7109375" style="24" customWidth="1"/>
    <col min="40" max="40" width="6.28515625" style="24" customWidth="1"/>
    <col min="41" max="16384" width="11.42578125" style="24"/>
  </cols>
  <sheetData>
    <row r="1" spans="2:40" ht="18.75" x14ac:dyDescent="0.25">
      <c r="B1" s="216" t="s">
        <v>2106</v>
      </c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6"/>
    </row>
    <row r="2" spans="2:40" x14ac:dyDescent="0.25">
      <c r="AC2" s="55"/>
    </row>
    <row r="3" spans="2:40" ht="12.75" x14ac:dyDescent="0.25">
      <c r="C3" s="218" t="s">
        <v>2107</v>
      </c>
      <c r="D3" s="219"/>
      <c r="E3" s="218" t="s">
        <v>1962</v>
      </c>
      <c r="F3" s="219"/>
      <c r="G3" s="218" t="s">
        <v>2030</v>
      </c>
      <c r="H3" s="219"/>
      <c r="I3" s="218" t="s">
        <v>2108</v>
      </c>
      <c r="J3" s="219"/>
      <c r="K3" s="218" t="s">
        <v>1939</v>
      </c>
      <c r="L3" s="219"/>
      <c r="M3" s="57"/>
      <c r="N3" s="218" t="s">
        <v>2094</v>
      </c>
      <c r="O3" s="219"/>
      <c r="P3" s="218" t="s">
        <v>1911</v>
      </c>
      <c r="Q3" s="219"/>
      <c r="R3" s="57"/>
      <c r="S3" s="218" t="s">
        <v>2095</v>
      </c>
      <c r="T3" s="219"/>
      <c r="U3" s="218" t="s">
        <v>1924</v>
      </c>
      <c r="V3" s="219"/>
      <c r="W3" s="57"/>
      <c r="X3" s="218" t="s">
        <v>2096</v>
      </c>
      <c r="Y3" s="219"/>
      <c r="Z3" s="218" t="s">
        <v>1925</v>
      </c>
      <c r="AA3" s="219"/>
      <c r="AB3" s="57"/>
      <c r="AC3" s="55"/>
      <c r="AD3" s="24"/>
      <c r="AE3" s="218">
        <v>2018</v>
      </c>
      <c r="AF3" s="219"/>
      <c r="AG3" s="218" t="s">
        <v>1962</v>
      </c>
      <c r="AH3" s="219"/>
      <c r="AI3" s="218" t="s">
        <v>2030</v>
      </c>
      <c r="AJ3" s="219"/>
      <c r="AK3" s="218">
        <v>2017</v>
      </c>
      <c r="AL3" s="219"/>
      <c r="AM3" s="218" t="s">
        <v>1939</v>
      </c>
      <c r="AN3" s="219"/>
    </row>
    <row r="4" spans="2:40" ht="12.75" x14ac:dyDescent="0.25">
      <c r="C4" s="59" t="s">
        <v>1830</v>
      </c>
      <c r="D4" s="59" t="s">
        <v>1828</v>
      </c>
      <c r="E4" s="59" t="s">
        <v>1830</v>
      </c>
      <c r="F4" s="59" t="s">
        <v>1828</v>
      </c>
      <c r="G4" s="59" t="s">
        <v>1830</v>
      </c>
      <c r="H4" s="59" t="s">
        <v>1828</v>
      </c>
      <c r="I4" s="59" t="s">
        <v>1830</v>
      </c>
      <c r="J4" s="59" t="s">
        <v>1828</v>
      </c>
      <c r="K4" s="59" t="s">
        <v>1830</v>
      </c>
      <c r="L4" s="59" t="s">
        <v>1828</v>
      </c>
      <c r="M4" s="57"/>
      <c r="N4" s="59" t="s">
        <v>1830</v>
      </c>
      <c r="O4" s="59" t="s">
        <v>1828</v>
      </c>
      <c r="P4" s="59" t="s">
        <v>1830</v>
      </c>
      <c r="Q4" s="59" t="s">
        <v>1828</v>
      </c>
      <c r="R4" s="57"/>
      <c r="S4" s="59" t="s">
        <v>1830</v>
      </c>
      <c r="T4" s="59" t="s">
        <v>1828</v>
      </c>
      <c r="U4" s="59" t="s">
        <v>1830</v>
      </c>
      <c r="V4" s="59" t="s">
        <v>1828</v>
      </c>
      <c r="W4" s="57"/>
      <c r="X4" s="59" t="s">
        <v>1830</v>
      </c>
      <c r="Y4" s="59" t="s">
        <v>1828</v>
      </c>
      <c r="Z4" s="59" t="s">
        <v>1830</v>
      </c>
      <c r="AA4" s="59" t="s">
        <v>1828</v>
      </c>
      <c r="AB4" s="57"/>
      <c r="AD4" s="24"/>
      <c r="AE4" s="59" t="s">
        <v>1830</v>
      </c>
      <c r="AF4" s="59" t="s">
        <v>1828</v>
      </c>
      <c r="AG4" s="59" t="s">
        <v>1830</v>
      </c>
      <c r="AH4" s="59" t="s">
        <v>1828</v>
      </c>
      <c r="AI4" s="59" t="s">
        <v>1830</v>
      </c>
      <c r="AJ4" s="59" t="s">
        <v>1828</v>
      </c>
      <c r="AK4" s="59" t="s">
        <v>1830</v>
      </c>
      <c r="AL4" s="59" t="s">
        <v>1828</v>
      </c>
      <c r="AM4" s="59" t="s">
        <v>1830</v>
      </c>
      <c r="AN4" s="59" t="s">
        <v>1828</v>
      </c>
    </row>
    <row r="5" spans="2:40" s="42" customFormat="1" ht="5.25" customHeight="1" x14ac:dyDescent="0.25">
      <c r="C5" s="46"/>
      <c r="D5" s="46"/>
      <c r="E5" s="46"/>
      <c r="F5" s="46"/>
      <c r="G5" s="46"/>
      <c r="H5" s="46"/>
      <c r="I5" s="46"/>
      <c r="J5" s="46"/>
      <c r="K5" s="46"/>
      <c r="L5" s="46"/>
      <c r="M5" s="58"/>
      <c r="N5" s="46"/>
      <c r="O5" s="46"/>
      <c r="P5" s="46"/>
      <c r="Q5" s="46"/>
      <c r="R5" s="58"/>
      <c r="S5" s="46"/>
      <c r="T5" s="46"/>
      <c r="U5" s="46"/>
      <c r="V5" s="46"/>
      <c r="W5" s="58"/>
      <c r="X5" s="46"/>
      <c r="Y5" s="46"/>
      <c r="Z5" s="46"/>
      <c r="AA5" s="46"/>
      <c r="AB5" s="58"/>
      <c r="AE5" s="46">
        <f>'ER año'!AO5</f>
        <v>0</v>
      </c>
      <c r="AF5" s="46"/>
      <c r="AG5" s="46"/>
      <c r="AH5" s="46"/>
      <c r="AI5" s="46"/>
      <c r="AJ5" s="46"/>
      <c r="AK5" s="46"/>
      <c r="AL5" s="46"/>
      <c r="AM5" s="46"/>
      <c r="AN5" s="46"/>
    </row>
    <row r="6" spans="2:40" ht="12.75" x14ac:dyDescent="0.25">
      <c r="B6" s="23" t="s">
        <v>1782</v>
      </c>
      <c r="C6" s="26">
        <f>'ER año'!M6</f>
        <v>26312390889.25</v>
      </c>
      <c r="D6" s="47">
        <f t="shared" ref="D6:D12" si="0">C6/C$6</f>
        <v>1</v>
      </c>
      <c r="E6" s="26">
        <f>'ER año'!O6</f>
        <v>25758025961.659187</v>
      </c>
      <c r="F6" s="47">
        <f t="shared" ref="F6:F12" si="1">E6/E$6</f>
        <v>1</v>
      </c>
      <c r="G6" s="26">
        <f>C6-E6</f>
        <v>554364927.59081268</v>
      </c>
      <c r="H6" s="47">
        <f>IFERROR((C6/E6),"")</f>
        <v>1.0215220268981786</v>
      </c>
      <c r="I6" s="26">
        <f>'ER año'!L6</f>
        <v>21467574846</v>
      </c>
      <c r="J6" s="47">
        <f t="shared" ref="J6:J12" si="2">I6/I$6</f>
        <v>1</v>
      </c>
      <c r="K6" s="26">
        <f>C6-I6</f>
        <v>4844816043.25</v>
      </c>
      <c r="L6" s="47">
        <f>IFERROR(K6/I6,"")</f>
        <v>0.22568064059423659</v>
      </c>
      <c r="M6" s="117"/>
      <c r="N6" s="26">
        <f>'ER año'!K6</f>
        <v>19104824445.080002</v>
      </c>
      <c r="O6" s="47">
        <f t="shared" ref="O6:O12" si="3">N6/N$6</f>
        <v>1</v>
      </c>
      <c r="P6" s="26">
        <f t="shared" ref="P6:P27" si="4">I6-N6</f>
        <v>2362750400.9199982</v>
      </c>
      <c r="Q6" s="47">
        <f>IFERROR(P6/N6,"")</f>
        <v>0.12367297107137087</v>
      </c>
      <c r="R6" s="117"/>
      <c r="S6" s="26">
        <f>'ER año'!J6</f>
        <v>18697377852.5</v>
      </c>
      <c r="T6" s="47">
        <f t="shared" ref="T6:T12" si="5">S6/S$6</f>
        <v>1</v>
      </c>
      <c r="U6" s="26">
        <f>N6-S6</f>
        <v>407446592.58000183</v>
      </c>
      <c r="V6" s="47">
        <f>IFERROR(U6/S6,"")</f>
        <v>2.17916435017931E-2</v>
      </c>
      <c r="W6" s="117"/>
      <c r="X6" s="26">
        <f>'ER año'!I6</f>
        <v>18141144622</v>
      </c>
      <c r="Y6" s="47">
        <f t="shared" ref="Y6:Y12" si="6">X6/X$6</f>
        <v>1</v>
      </c>
      <c r="Z6" s="26">
        <f>S6-X6</f>
        <v>556233230.5</v>
      </c>
      <c r="AA6" s="47">
        <f>IFERROR(Z6/X6,"")</f>
        <v>3.0661418675062477E-2</v>
      </c>
      <c r="AB6" s="117"/>
      <c r="AD6" s="23" t="s">
        <v>1782</v>
      </c>
      <c r="AE6" s="26">
        <f>C6+682000000+196000000</f>
        <v>27190390889.25</v>
      </c>
      <c r="AF6" s="47">
        <f t="shared" ref="AF6:AF12" si="7">AE6/AE$6</f>
        <v>1</v>
      </c>
      <c r="AG6" s="26">
        <v>11707402078.527328</v>
      </c>
      <c r="AH6" s="47">
        <v>1</v>
      </c>
      <c r="AI6" s="26">
        <f>AE6-AG6</f>
        <v>15482988810.722672</v>
      </c>
      <c r="AJ6" s="47">
        <f>IFERROR((AE6/AG6),"")</f>
        <v>2.322495691774368</v>
      </c>
      <c r="AK6" s="26">
        <v>10484387145</v>
      </c>
      <c r="AL6" s="47">
        <f t="shared" ref="AL6:AL12" si="8">AK6/AK$6</f>
        <v>1</v>
      </c>
      <c r="AM6" s="26">
        <f>AE6-AK6</f>
        <v>16706003744.25</v>
      </c>
      <c r="AN6" s="47">
        <f>IFERROR(AM6/AK6,"")</f>
        <v>1.5934172892706548</v>
      </c>
    </row>
    <row r="7" spans="2:40" s="52" customFormat="1" ht="12.75" outlineLevel="1" x14ac:dyDescent="0.2">
      <c r="B7" s="49" t="s">
        <v>1784</v>
      </c>
      <c r="C7" s="48">
        <f>'ER año'!M7</f>
        <v>12214521350</v>
      </c>
      <c r="D7" s="50">
        <f t="shared" si="0"/>
        <v>0.46421176248906659</v>
      </c>
      <c r="E7" s="48">
        <f>'ER año'!O7</f>
        <v>13382454714.941914</v>
      </c>
      <c r="F7" s="50">
        <f t="shared" si="1"/>
        <v>0.51954504335315499</v>
      </c>
      <c r="G7" s="48">
        <f t="shared" ref="G7:G70" si="9">C7-E7</f>
        <v>-1167933364.9419136</v>
      </c>
      <c r="H7" s="50">
        <f t="shared" ref="H7:H70" si="10">IFERROR((C7/E7),"")</f>
        <v>0.91272652216503447</v>
      </c>
      <c r="I7" s="48">
        <f>'ER año'!L7</f>
        <v>10641572519</v>
      </c>
      <c r="J7" s="50">
        <f t="shared" si="2"/>
        <v>0.49570445638776089</v>
      </c>
      <c r="K7" s="48">
        <f t="shared" ref="K7:K27" si="11">C7-I7</f>
        <v>1572948831</v>
      </c>
      <c r="L7" s="51">
        <f t="shared" ref="L7:L70" si="12">IFERROR(K7/I7,"")</f>
        <v>0.14781169119428336</v>
      </c>
      <c r="M7" s="118"/>
      <c r="N7" s="48">
        <f>'ER año'!K7</f>
        <v>11039100924</v>
      </c>
      <c r="O7" s="50">
        <f t="shared" si="3"/>
        <v>0.57781744897649978</v>
      </c>
      <c r="P7" s="48">
        <f t="shared" si="4"/>
        <v>-397528405</v>
      </c>
      <c r="Q7" s="51">
        <f t="shared" ref="Q7:Q70" si="13">IFERROR(P7/N7,"")</f>
        <v>-3.6010940359802075E-2</v>
      </c>
      <c r="R7" s="118"/>
      <c r="S7" s="48">
        <f>'ER año'!J7</f>
        <v>13596026211.5</v>
      </c>
      <c r="T7" s="50">
        <f t="shared" si="5"/>
        <v>0.72716218919874342</v>
      </c>
      <c r="U7" s="48">
        <f t="shared" ref="U7:U70" si="14">N7-S7</f>
        <v>-2556925287.5</v>
      </c>
      <c r="V7" s="51">
        <f t="shared" ref="V7:V70" si="15">IFERROR(U7/S7,"")</f>
        <v>-0.1880641628461456</v>
      </c>
      <c r="W7" s="118"/>
      <c r="X7" s="48">
        <f>'ER año'!I7</f>
        <v>11179457008</v>
      </c>
      <c r="Y7" s="50">
        <f t="shared" si="6"/>
        <v>0.61624871202683251</v>
      </c>
      <c r="Z7" s="48">
        <f t="shared" ref="Z7:Z70" si="16">S7-X7</f>
        <v>2416569203.5</v>
      </c>
      <c r="AA7" s="51">
        <f t="shared" ref="AA7:AA70" si="17">IFERROR(Z7/X7,"")</f>
        <v>0.21616159011754393</v>
      </c>
      <c r="AB7" s="118"/>
      <c r="AD7" s="49" t="s">
        <v>1784</v>
      </c>
      <c r="AE7" s="48">
        <f>'ER año'!AO7</f>
        <v>0</v>
      </c>
      <c r="AF7" s="50">
        <f t="shared" si="7"/>
        <v>0</v>
      </c>
      <c r="AG7" s="48">
        <v>5294048047.657156</v>
      </c>
      <c r="AH7" s="50">
        <v>0.45219665406102572</v>
      </c>
      <c r="AI7" s="48">
        <f t="shared" ref="AI7:AI27" si="18">AE7-AG7</f>
        <v>-5294048047.657156</v>
      </c>
      <c r="AJ7" s="50">
        <f t="shared" ref="AJ7:AJ12" si="19">IFERROR((AE7/AG7),"")</f>
        <v>0</v>
      </c>
      <c r="AK7" s="48">
        <v>5112758228</v>
      </c>
      <c r="AL7" s="50">
        <f t="shared" si="8"/>
        <v>0.48765446728455392</v>
      </c>
      <c r="AM7" s="48">
        <f t="shared" ref="AM7:AM27" si="20">AE7-AK7</f>
        <v>-5112758228</v>
      </c>
      <c r="AN7" s="51">
        <f t="shared" ref="AN7:AN27" si="21">IFERROR(AM7/AK7,"")</f>
        <v>-1</v>
      </c>
    </row>
    <row r="8" spans="2:40" s="52" customFormat="1" ht="12.75" outlineLevel="1" x14ac:dyDescent="0.2">
      <c r="B8" s="49" t="s">
        <v>1785</v>
      </c>
      <c r="C8" s="48">
        <f>'ER año'!M8</f>
        <v>11139259087</v>
      </c>
      <c r="D8" s="50">
        <f t="shared" si="0"/>
        <v>0.4233465189037981</v>
      </c>
      <c r="E8" s="48">
        <f>'ER año'!O8</f>
        <v>12076932451.041052</v>
      </c>
      <c r="F8" s="50">
        <f t="shared" si="1"/>
        <v>0.46886094722544197</v>
      </c>
      <c r="G8" s="48">
        <f t="shared" si="9"/>
        <v>-937673364.04105186</v>
      </c>
      <c r="H8" s="50">
        <f t="shared" si="10"/>
        <v>0.92235831674621793</v>
      </c>
      <c r="I8" s="48">
        <f>'ER año'!L8</f>
        <v>8834612007</v>
      </c>
      <c r="J8" s="50">
        <f t="shared" si="2"/>
        <v>0.41153283826310411</v>
      </c>
      <c r="K8" s="48">
        <f t="shared" si="11"/>
        <v>2304647080</v>
      </c>
      <c r="L8" s="51">
        <f t="shared" si="12"/>
        <v>0.26086568127428122</v>
      </c>
      <c r="M8" s="118"/>
      <c r="N8" s="48">
        <f>'ER año'!K8</f>
        <v>6987669425.0799999</v>
      </c>
      <c r="O8" s="50">
        <f t="shared" si="3"/>
        <v>0.36575418136749799</v>
      </c>
      <c r="P8" s="48">
        <f t="shared" si="4"/>
        <v>1846942581.9200001</v>
      </c>
      <c r="Q8" s="51">
        <f t="shared" si="13"/>
        <v>0.26431453315335607</v>
      </c>
      <c r="R8" s="118"/>
      <c r="S8" s="48">
        <f>'ER año'!J8</f>
        <v>4936687242</v>
      </c>
      <c r="T8" s="50">
        <f t="shared" si="5"/>
        <v>0.2640309930592713</v>
      </c>
      <c r="U8" s="48">
        <f t="shared" si="14"/>
        <v>2050982183.0799999</v>
      </c>
      <c r="V8" s="51">
        <f t="shared" si="15"/>
        <v>0.4154571846542755</v>
      </c>
      <c r="W8" s="118"/>
      <c r="X8" s="48">
        <f>'ER año'!I8</f>
        <v>5829517376</v>
      </c>
      <c r="Y8" s="50">
        <f t="shared" si="6"/>
        <v>0.32134231314877831</v>
      </c>
      <c r="Z8" s="48">
        <f t="shared" si="16"/>
        <v>-892830134</v>
      </c>
      <c r="AA8" s="51">
        <f t="shared" si="17"/>
        <v>-0.15315678407199931</v>
      </c>
      <c r="AB8" s="118"/>
      <c r="AD8" s="49" t="s">
        <v>1785</v>
      </c>
      <c r="AE8" s="48">
        <f>'ER año'!AO8</f>
        <v>0</v>
      </c>
      <c r="AF8" s="50">
        <f t="shared" si="7"/>
        <v>0</v>
      </c>
      <c r="AG8" s="48">
        <v>6264034633.0320606</v>
      </c>
      <c r="AH8" s="50">
        <v>0.53504907331413809</v>
      </c>
      <c r="AI8" s="48">
        <f t="shared" si="18"/>
        <v>-6264034633.0320606</v>
      </c>
      <c r="AJ8" s="50">
        <f t="shared" si="19"/>
        <v>0</v>
      </c>
      <c r="AK8" s="48">
        <v>4338086318</v>
      </c>
      <c r="AL8" s="50">
        <f t="shared" si="8"/>
        <v>0.41376632301000366</v>
      </c>
      <c r="AM8" s="48">
        <f t="shared" si="20"/>
        <v>-4338086318</v>
      </c>
      <c r="AN8" s="51">
        <f t="shared" si="21"/>
        <v>-1</v>
      </c>
    </row>
    <row r="9" spans="2:40" s="52" customFormat="1" ht="12.75" outlineLevel="1" x14ac:dyDescent="0.2">
      <c r="B9" s="49" t="s">
        <v>2055</v>
      </c>
      <c r="C9" s="48">
        <f>'ER año'!M9</f>
        <v>743881484.25</v>
      </c>
      <c r="D9" s="50">
        <f t="shared" si="0"/>
        <v>2.8271147513011248E-2</v>
      </c>
      <c r="E9" s="48">
        <f>'ER año'!O9</f>
        <v>0</v>
      </c>
      <c r="F9" s="50">
        <f t="shared" si="1"/>
        <v>0</v>
      </c>
      <c r="G9" s="48">
        <f t="shared" si="9"/>
        <v>743881484.25</v>
      </c>
      <c r="H9" s="50" t="str">
        <f t="shared" si="10"/>
        <v/>
      </c>
      <c r="I9" s="48">
        <f>'ER año'!L9</f>
        <v>0</v>
      </c>
      <c r="J9" s="50">
        <f t="shared" si="2"/>
        <v>0</v>
      </c>
      <c r="K9" s="48">
        <f t="shared" si="11"/>
        <v>743881484.25</v>
      </c>
      <c r="L9" s="51" t="str">
        <f t="shared" si="12"/>
        <v/>
      </c>
      <c r="M9" s="118"/>
      <c r="N9" s="48">
        <f>'ER año'!K9</f>
        <v>0</v>
      </c>
      <c r="O9" s="50">
        <f>N9/N$6</f>
        <v>0</v>
      </c>
      <c r="P9" s="48">
        <f>I9-N9</f>
        <v>0</v>
      </c>
      <c r="Q9" s="51" t="str">
        <f>IFERROR(P9/N9,"")</f>
        <v/>
      </c>
      <c r="R9" s="118"/>
      <c r="S9" s="48">
        <f>'ER año'!J9</f>
        <v>0</v>
      </c>
      <c r="T9" s="50">
        <f>S9/S$6</f>
        <v>0</v>
      </c>
      <c r="U9" s="48">
        <f>N9-S9</f>
        <v>0</v>
      </c>
      <c r="V9" s="51" t="str">
        <f>IFERROR(U9/S9,"")</f>
        <v/>
      </c>
      <c r="W9" s="118"/>
      <c r="X9" s="48">
        <f>'ER año'!I9</f>
        <v>0</v>
      </c>
      <c r="Y9" s="50">
        <f>X9/X$6</f>
        <v>0</v>
      </c>
      <c r="Z9" s="48">
        <f>S9-X9</f>
        <v>0</v>
      </c>
      <c r="AA9" s="51" t="str">
        <f>IFERROR(Z9/X9,"")</f>
        <v/>
      </c>
      <c r="AB9" s="118"/>
      <c r="AD9" s="49" t="s">
        <v>2055</v>
      </c>
      <c r="AE9" s="48"/>
      <c r="AF9" s="50"/>
      <c r="AG9" s="48"/>
      <c r="AH9" s="50"/>
      <c r="AI9" s="48"/>
      <c r="AJ9" s="50"/>
      <c r="AK9" s="48"/>
      <c r="AL9" s="50"/>
      <c r="AM9" s="48"/>
      <c r="AN9" s="51"/>
    </row>
    <row r="10" spans="2:40" s="52" customFormat="1" ht="12.75" outlineLevel="1" x14ac:dyDescent="0.2">
      <c r="B10" s="49" t="s">
        <v>1786</v>
      </c>
      <c r="C10" s="48">
        <f>'ER año'!M10</f>
        <v>1715494759</v>
      </c>
      <c r="D10" s="50">
        <f t="shared" si="0"/>
        <v>6.5197220815873105E-2</v>
      </c>
      <c r="E10" s="48">
        <f>'ER año'!O10</f>
        <v>211106572.34531289</v>
      </c>
      <c r="F10" s="50">
        <f t="shared" si="1"/>
        <v>8.195758970797877E-3</v>
      </c>
      <c r="G10" s="48">
        <f t="shared" si="9"/>
        <v>1504388186.6546872</v>
      </c>
      <c r="H10" s="50">
        <f t="shared" si="10"/>
        <v>8.1262025144054615</v>
      </c>
      <c r="I10" s="48">
        <f>'ER año'!L10</f>
        <v>1314146535</v>
      </c>
      <c r="J10" s="50">
        <f t="shared" si="2"/>
        <v>6.1215416479372918E-2</v>
      </c>
      <c r="K10" s="48">
        <f t="shared" si="11"/>
        <v>401348224</v>
      </c>
      <c r="L10" s="51">
        <f t="shared" si="12"/>
        <v>0.30540599036012372</v>
      </c>
      <c r="M10" s="118"/>
      <c r="N10" s="48">
        <f>'ER año'!K10</f>
        <v>631264381</v>
      </c>
      <c r="O10" s="50">
        <f t="shared" si="3"/>
        <v>3.3042145077787785E-2</v>
      </c>
      <c r="P10" s="48">
        <f t="shared" si="4"/>
        <v>682882154</v>
      </c>
      <c r="Q10" s="51">
        <f t="shared" si="13"/>
        <v>1.0817688666644412</v>
      </c>
      <c r="R10" s="118"/>
      <c r="S10" s="48">
        <f>'ER año'!J10</f>
        <v>0</v>
      </c>
      <c r="T10" s="50">
        <f t="shared" si="5"/>
        <v>0</v>
      </c>
      <c r="U10" s="48">
        <f t="shared" si="14"/>
        <v>631264381</v>
      </c>
      <c r="V10" s="51" t="str">
        <f t="shared" si="15"/>
        <v/>
      </c>
      <c r="W10" s="118"/>
      <c r="X10" s="48">
        <f>'ER año'!I10</f>
        <v>801016438</v>
      </c>
      <c r="Y10" s="50">
        <f t="shared" si="6"/>
        <v>4.415468013129651E-2</v>
      </c>
      <c r="Z10" s="48">
        <f t="shared" si="16"/>
        <v>-801016438</v>
      </c>
      <c r="AA10" s="51">
        <f t="shared" si="17"/>
        <v>-1</v>
      </c>
      <c r="AB10" s="118"/>
      <c r="AD10" s="49" t="s">
        <v>1786</v>
      </c>
      <c r="AE10" s="48">
        <f>'ER año'!AO10</f>
        <v>0</v>
      </c>
      <c r="AF10" s="50">
        <f t="shared" si="7"/>
        <v>0</v>
      </c>
      <c r="AG10" s="48">
        <v>105553286.17265646</v>
      </c>
      <c r="AH10" s="50">
        <v>9.0159443969429279E-3</v>
      </c>
      <c r="AI10" s="48">
        <f t="shared" si="18"/>
        <v>-105553286.17265646</v>
      </c>
      <c r="AJ10" s="50">
        <f t="shared" si="19"/>
        <v>0</v>
      </c>
      <c r="AK10" s="48">
        <v>679593014</v>
      </c>
      <c r="AL10" s="50">
        <f t="shared" si="8"/>
        <v>6.4819526845123959E-2</v>
      </c>
      <c r="AM10" s="48">
        <f t="shared" si="20"/>
        <v>-679593014</v>
      </c>
      <c r="AN10" s="51">
        <f t="shared" si="21"/>
        <v>-1</v>
      </c>
    </row>
    <row r="11" spans="2:40" s="52" customFormat="1" ht="12.75" outlineLevel="1" x14ac:dyDescent="0.2">
      <c r="B11" s="49" t="s">
        <v>1787</v>
      </c>
      <c r="C11" s="48">
        <f>'ER año'!M11</f>
        <v>499234209</v>
      </c>
      <c r="D11" s="50">
        <f t="shared" si="0"/>
        <v>1.8973350278250978E-2</v>
      </c>
      <c r="E11" s="48">
        <f>'ER año'!O11</f>
        <v>87532223.330909088</v>
      </c>
      <c r="F11" s="50">
        <f t="shared" si="1"/>
        <v>3.3982504506052122E-3</v>
      </c>
      <c r="G11" s="48">
        <f t="shared" si="9"/>
        <v>411701985.66909093</v>
      </c>
      <c r="H11" s="50">
        <f t="shared" si="10"/>
        <v>5.703433432881992</v>
      </c>
      <c r="I11" s="48">
        <f>'ER año'!L11</f>
        <v>677243785</v>
      </c>
      <c r="J11" s="50">
        <f t="shared" si="2"/>
        <v>3.1547288869762068E-2</v>
      </c>
      <c r="K11" s="48">
        <f t="shared" si="11"/>
        <v>-178009576</v>
      </c>
      <c r="L11" s="51">
        <f t="shared" si="12"/>
        <v>-0.26284416327275711</v>
      </c>
      <c r="M11" s="118"/>
      <c r="N11" s="48">
        <f>'ER año'!K11</f>
        <v>446789715</v>
      </c>
      <c r="O11" s="50">
        <f t="shared" si="3"/>
        <v>2.3386224578214335E-2</v>
      </c>
      <c r="P11" s="48">
        <f t="shared" si="4"/>
        <v>230454070</v>
      </c>
      <c r="Q11" s="51">
        <f t="shared" si="13"/>
        <v>0.51579985452440413</v>
      </c>
      <c r="R11" s="118"/>
      <c r="S11" s="48">
        <f>'ER año'!J11</f>
        <v>164664399</v>
      </c>
      <c r="T11" s="50">
        <f t="shared" si="5"/>
        <v>8.8068177419852994E-3</v>
      </c>
      <c r="U11" s="48">
        <f t="shared" si="14"/>
        <v>282125316</v>
      </c>
      <c r="V11" s="51">
        <f t="shared" si="15"/>
        <v>1.7133352304039928</v>
      </c>
      <c r="W11" s="118"/>
      <c r="X11" s="48">
        <f>'ER año'!I11</f>
        <v>331153800</v>
      </c>
      <c r="Y11" s="50">
        <f t="shared" si="6"/>
        <v>1.8254294693092601E-2</v>
      </c>
      <c r="Z11" s="48">
        <f t="shared" si="16"/>
        <v>-166489401</v>
      </c>
      <c r="AA11" s="51">
        <f t="shared" si="17"/>
        <v>-0.50275552024467185</v>
      </c>
      <c r="AB11" s="118"/>
      <c r="AD11" s="49" t="s">
        <v>1787</v>
      </c>
      <c r="AE11" s="48">
        <f>'ER año'!AO11</f>
        <v>0</v>
      </c>
      <c r="AF11" s="50">
        <f t="shared" si="7"/>
        <v>0</v>
      </c>
      <c r="AG11" s="48">
        <v>43766111.665454544</v>
      </c>
      <c r="AH11" s="50">
        <v>3.7383282278932264E-3</v>
      </c>
      <c r="AI11" s="48">
        <f t="shared" si="18"/>
        <v>-43766111.665454544</v>
      </c>
      <c r="AJ11" s="50">
        <f t="shared" si="19"/>
        <v>0</v>
      </c>
      <c r="AK11" s="48">
        <v>353949585</v>
      </c>
      <c r="AL11" s="50">
        <f t="shared" si="8"/>
        <v>3.3759682860318489E-2</v>
      </c>
      <c r="AM11" s="48">
        <f t="shared" si="20"/>
        <v>-353949585</v>
      </c>
      <c r="AN11" s="51">
        <f t="shared" si="21"/>
        <v>-1</v>
      </c>
    </row>
    <row r="12" spans="2:40" ht="12.75" collapsed="1" x14ac:dyDescent="0.25">
      <c r="B12" s="54" t="s">
        <v>2037</v>
      </c>
      <c r="C12" s="26">
        <f>'ER año'!M12</f>
        <v>20199980560.91</v>
      </c>
      <c r="D12" s="47">
        <f t="shared" si="0"/>
        <v>0.76769840665307076</v>
      </c>
      <c r="E12" s="26">
        <f>'ER año'!O12</f>
        <v>17901828043.353134</v>
      </c>
      <c r="F12" s="47">
        <f t="shared" si="1"/>
        <v>0.69499999999999995</v>
      </c>
      <c r="G12" s="26">
        <f t="shared" si="9"/>
        <v>2298152517.5568657</v>
      </c>
      <c r="H12" s="47">
        <f t="shared" si="10"/>
        <v>1.1283752984327295</v>
      </c>
      <c r="I12" s="26">
        <f>'ER año'!L12</f>
        <v>16291257738.640001</v>
      </c>
      <c r="J12" s="47">
        <f t="shared" si="2"/>
        <v>0.75887741654598262</v>
      </c>
      <c r="K12" s="26">
        <f t="shared" si="11"/>
        <v>3908722822.2699986</v>
      </c>
      <c r="L12" s="47">
        <f t="shared" si="12"/>
        <v>0.23992762774842083</v>
      </c>
      <c r="M12" s="117"/>
      <c r="N12" s="26">
        <f>'ER año'!K12</f>
        <v>15863493888</v>
      </c>
      <c r="O12" s="47">
        <f t="shared" si="3"/>
        <v>0.83033968375905542</v>
      </c>
      <c r="P12" s="26">
        <f t="shared" si="4"/>
        <v>427763850.6400013</v>
      </c>
      <c r="Q12" s="47">
        <f t="shared" si="13"/>
        <v>2.6965298670022807E-2</v>
      </c>
      <c r="R12" s="117"/>
      <c r="S12" s="26">
        <f>'ER año'!J12</f>
        <v>13692414508</v>
      </c>
      <c r="T12" s="47">
        <f t="shared" si="5"/>
        <v>0.73231736642521805</v>
      </c>
      <c r="U12" s="26">
        <f t="shared" si="14"/>
        <v>2171079380</v>
      </c>
      <c r="V12" s="47">
        <f t="shared" si="15"/>
        <v>0.15856074023551611</v>
      </c>
      <c r="W12" s="117"/>
      <c r="X12" s="26">
        <f>'ER año'!I12</f>
        <v>11732658524.859999</v>
      </c>
      <c r="Y12" s="47">
        <f t="shared" si="6"/>
        <v>0.64674301260085054</v>
      </c>
      <c r="Z12" s="26">
        <f t="shared" si="16"/>
        <v>1959755983.1400013</v>
      </c>
      <c r="AA12" s="47">
        <f t="shared" si="17"/>
        <v>0.16703426414290756</v>
      </c>
      <c r="AB12" s="117"/>
      <c r="AD12" s="54" t="s">
        <v>2037</v>
      </c>
      <c r="AE12" s="26">
        <f>C12</f>
        <v>20199980560.91</v>
      </c>
      <c r="AF12" s="47">
        <f t="shared" si="7"/>
        <v>0.74290879609591309</v>
      </c>
      <c r="AG12" s="26">
        <v>8136644444.5764923</v>
      </c>
      <c r="AH12" s="47">
        <v>0.69499999999999995</v>
      </c>
      <c r="AI12" s="26">
        <f t="shared" si="18"/>
        <v>12063336116.333508</v>
      </c>
      <c r="AJ12" s="47">
        <f t="shared" si="19"/>
        <v>2.4825934939770367</v>
      </c>
      <c r="AK12" s="26">
        <v>7493497378</v>
      </c>
      <c r="AL12" s="47">
        <f t="shared" si="8"/>
        <v>0.71472917533130642</v>
      </c>
      <c r="AM12" s="26">
        <f t="shared" si="20"/>
        <v>12706483182.91</v>
      </c>
      <c r="AN12" s="47">
        <f t="shared" si="21"/>
        <v>1.6956679293989871</v>
      </c>
    </row>
    <row r="13" spans="2:40" s="52" customFormat="1" ht="12.75" hidden="1" outlineLevel="1" x14ac:dyDescent="0.2">
      <c r="B13" s="49" t="s">
        <v>1765</v>
      </c>
      <c r="C13" s="48">
        <f>'ER año'!M13</f>
        <v>18673537587.91</v>
      </c>
      <c r="D13" s="50">
        <f t="shared" ref="D13:D26" si="22">C13/C$12</f>
        <v>0.92443344346806466</v>
      </c>
      <c r="E13" s="48">
        <f>'ER año'!O13</f>
        <v>1249411273.944</v>
      </c>
      <c r="F13" s="50">
        <f t="shared" ref="F13:F26" si="23">E13/E$12</f>
        <v>6.9792384940704458E-2</v>
      </c>
      <c r="G13" s="48">
        <f t="shared" si="9"/>
        <v>17424126313.966</v>
      </c>
      <c r="H13" s="47"/>
      <c r="I13" s="48">
        <f>'ER año'!L13</f>
        <v>15037252850.640001</v>
      </c>
      <c r="J13" s="50">
        <f t="shared" ref="J13:J26" si="24">I13/I$12</f>
        <v>0.92302590087776215</v>
      </c>
      <c r="K13" s="48">
        <f t="shared" si="11"/>
        <v>3636284737.2699986</v>
      </c>
      <c r="L13" s="51">
        <f t="shared" si="12"/>
        <v>0.24181842078390231</v>
      </c>
      <c r="M13" s="118"/>
      <c r="N13" s="48">
        <f>'ER año'!K13</f>
        <v>13764093676</v>
      </c>
      <c r="O13" s="50">
        <f t="shared" ref="O13:O26" si="25">N13/N$12</f>
        <v>0.86765839689400959</v>
      </c>
      <c r="P13" s="48">
        <f t="shared" si="4"/>
        <v>1273159174.6400013</v>
      </c>
      <c r="Q13" s="51">
        <f t="shared" si="13"/>
        <v>9.2498583968515652E-2</v>
      </c>
      <c r="R13" s="118"/>
      <c r="S13" s="48">
        <f>'ER año'!J13</f>
        <v>12409718980</v>
      </c>
      <c r="T13" s="50">
        <f t="shared" ref="T13:T26" si="26">S13/S$12</f>
        <v>0.90632072033383404</v>
      </c>
      <c r="U13" s="48">
        <f t="shared" si="14"/>
        <v>1354374696</v>
      </c>
      <c r="V13" s="51">
        <f t="shared" si="15"/>
        <v>0.10913822449829561</v>
      </c>
      <c r="W13" s="118"/>
      <c r="X13" s="48">
        <f>'ER año'!I13</f>
        <v>9964728902.8599987</v>
      </c>
      <c r="Y13" s="50">
        <f t="shared" ref="Y13:Y26" si="27">X13/X$12</f>
        <v>0.84931551376408132</v>
      </c>
      <c r="Z13" s="48">
        <f t="shared" si="16"/>
        <v>2444990077.1400013</v>
      </c>
      <c r="AA13" s="51">
        <f t="shared" si="17"/>
        <v>0.24536443499614519</v>
      </c>
      <c r="AB13" s="118"/>
      <c r="AD13" s="49" t="s">
        <v>1765</v>
      </c>
      <c r="AE13" s="48">
        <f>'ER año'!AO13</f>
        <v>0</v>
      </c>
      <c r="AF13" s="50">
        <f t="shared" ref="AF13:AF26" si="28">AE13/AE$12</f>
        <v>0</v>
      </c>
      <c r="AG13" s="48">
        <v>640256000.472</v>
      </c>
      <c r="AH13" s="50">
        <v>7.8687965884851316E-2</v>
      </c>
      <c r="AI13" s="48">
        <f t="shared" si="18"/>
        <v>-640256000.472</v>
      </c>
      <c r="AJ13" s="47"/>
      <c r="AK13" s="48">
        <v>6859551698</v>
      </c>
      <c r="AL13" s="50">
        <f t="shared" ref="AL13:AL26" si="29">AK13/AK$12</f>
        <v>0.91540056024291305</v>
      </c>
      <c r="AM13" s="48">
        <f t="shared" si="20"/>
        <v>-6859551698</v>
      </c>
      <c r="AN13" s="51">
        <f t="shared" si="21"/>
        <v>-1</v>
      </c>
    </row>
    <row r="14" spans="2:40" s="52" customFormat="1" ht="12.75" hidden="1" outlineLevel="1" x14ac:dyDescent="0.2">
      <c r="B14" s="49" t="s">
        <v>1784</v>
      </c>
      <c r="C14" s="48">
        <f>'ER año'!M14</f>
        <v>245418703</v>
      </c>
      <c r="D14" s="50">
        <f t="shared" si="22"/>
        <v>1.2149452434371254E-2</v>
      </c>
      <c r="E14" s="48">
        <f>'ER año'!O14</f>
        <v>0</v>
      </c>
      <c r="F14" s="50">
        <f t="shared" si="23"/>
        <v>0</v>
      </c>
      <c r="G14" s="48">
        <f t="shared" si="9"/>
        <v>245418703</v>
      </c>
      <c r="H14" s="47" t="str">
        <f t="shared" si="10"/>
        <v/>
      </c>
      <c r="I14" s="48">
        <f>'ER año'!L14</f>
        <v>237997115</v>
      </c>
      <c r="J14" s="50">
        <f t="shared" si="24"/>
        <v>1.4608885257245218E-2</v>
      </c>
      <c r="K14" s="48">
        <f t="shared" si="11"/>
        <v>7421588</v>
      </c>
      <c r="L14" s="51">
        <f t="shared" si="12"/>
        <v>3.1183520859065877E-2</v>
      </c>
      <c r="M14" s="118"/>
      <c r="N14" s="48">
        <f>'ER año'!K14</f>
        <v>336783741</v>
      </c>
      <c r="O14" s="50">
        <f t="shared" si="25"/>
        <v>2.1230111309511794E-2</v>
      </c>
      <c r="P14" s="48">
        <f t="shared" si="4"/>
        <v>-98786626</v>
      </c>
      <c r="Q14" s="51">
        <f t="shared" si="13"/>
        <v>-0.2933236198002801</v>
      </c>
      <c r="R14" s="118"/>
      <c r="S14" s="48">
        <f>'ER año'!J14</f>
        <v>233111886</v>
      </c>
      <c r="T14" s="50">
        <f t="shared" si="26"/>
        <v>1.7024892568348764E-2</v>
      </c>
      <c r="U14" s="48">
        <f t="shared" si="14"/>
        <v>103671855</v>
      </c>
      <c r="V14" s="51">
        <f t="shared" si="15"/>
        <v>0.44473002547798013</v>
      </c>
      <c r="W14" s="118"/>
      <c r="X14" s="48">
        <f>'ER año'!I14</f>
        <v>176457352</v>
      </c>
      <c r="Y14" s="50">
        <f t="shared" si="27"/>
        <v>1.5039843836425437E-2</v>
      </c>
      <c r="Z14" s="48">
        <f t="shared" si="16"/>
        <v>56654534</v>
      </c>
      <c r="AA14" s="51">
        <f t="shared" si="17"/>
        <v>0.32106644102876486</v>
      </c>
      <c r="AB14" s="118"/>
      <c r="AD14" s="49" t="s">
        <v>1784</v>
      </c>
      <c r="AE14" s="48">
        <f>'ER año'!AO14</f>
        <v>0</v>
      </c>
      <c r="AF14" s="50">
        <f t="shared" si="28"/>
        <v>0</v>
      </c>
      <c r="AG14" s="48">
        <v>0</v>
      </c>
      <c r="AH14" s="50">
        <v>0</v>
      </c>
      <c r="AI14" s="48">
        <f t="shared" si="18"/>
        <v>0</v>
      </c>
      <c r="AJ14" s="47" t="str">
        <f t="shared" ref="AJ14:AJ27" si="30">IFERROR((AE14/AG14),"")</f>
        <v/>
      </c>
      <c r="AK14" s="48">
        <v>118516672</v>
      </c>
      <c r="AL14" s="50">
        <f t="shared" si="29"/>
        <v>1.5815935606776962E-2</v>
      </c>
      <c r="AM14" s="48">
        <f t="shared" si="20"/>
        <v>-118516672</v>
      </c>
      <c r="AN14" s="51">
        <f t="shared" si="21"/>
        <v>-1</v>
      </c>
    </row>
    <row r="15" spans="2:40" s="52" customFormat="1" ht="12.75" hidden="1" outlineLevel="1" x14ac:dyDescent="0.2">
      <c r="B15" s="49" t="s">
        <v>1788</v>
      </c>
      <c r="C15" s="48">
        <f>'ER año'!M15</f>
        <v>233543850</v>
      </c>
      <c r="D15" s="50">
        <f t="shared" si="22"/>
        <v>1.1561587858749849E-2</v>
      </c>
      <c r="E15" s="48">
        <f>'ER año'!O15</f>
        <v>0</v>
      </c>
      <c r="F15" s="50">
        <f t="shared" si="23"/>
        <v>0</v>
      </c>
      <c r="G15" s="48">
        <f t="shared" si="9"/>
        <v>233543850</v>
      </c>
      <c r="H15" s="47" t="str">
        <f t="shared" si="10"/>
        <v/>
      </c>
      <c r="I15" s="48">
        <f>'ER año'!L15</f>
        <v>170971894</v>
      </c>
      <c r="J15" s="50">
        <f t="shared" si="24"/>
        <v>1.0494701928046028E-2</v>
      </c>
      <c r="K15" s="48">
        <f t="shared" si="11"/>
        <v>62571956</v>
      </c>
      <c r="L15" s="51">
        <f t="shared" si="12"/>
        <v>0.36597802443482319</v>
      </c>
      <c r="M15" s="118"/>
      <c r="N15" s="48">
        <f>'ER año'!K15</f>
        <v>123791874</v>
      </c>
      <c r="O15" s="50">
        <f t="shared" si="25"/>
        <v>7.8035693066104963E-3</v>
      </c>
      <c r="P15" s="48">
        <f t="shared" si="4"/>
        <v>47180020</v>
      </c>
      <c r="Q15" s="51">
        <f t="shared" si="13"/>
        <v>0.38112372383990245</v>
      </c>
      <c r="R15" s="118"/>
      <c r="S15" s="48">
        <f>'ER año'!J15</f>
        <v>25911099</v>
      </c>
      <c r="T15" s="50">
        <f t="shared" si="26"/>
        <v>1.8923688721854753E-3</v>
      </c>
      <c r="U15" s="48">
        <f t="shared" si="14"/>
        <v>97880775</v>
      </c>
      <c r="V15" s="51">
        <f t="shared" si="15"/>
        <v>3.7775616927711173</v>
      </c>
      <c r="W15" s="118"/>
      <c r="X15" s="48">
        <f>'ER año'!I15</f>
        <v>9462123</v>
      </c>
      <c r="Y15" s="50">
        <f t="shared" si="27"/>
        <v>8.0647731969280239E-4</v>
      </c>
      <c r="Z15" s="48">
        <f t="shared" si="16"/>
        <v>16448976</v>
      </c>
      <c r="AA15" s="51">
        <f t="shared" si="17"/>
        <v>1.738402259197011</v>
      </c>
      <c r="AB15" s="118"/>
      <c r="AD15" s="49" t="s">
        <v>1788</v>
      </c>
      <c r="AE15" s="48">
        <f>'ER año'!AO15</f>
        <v>0</v>
      </c>
      <c r="AF15" s="50">
        <f t="shared" si="28"/>
        <v>0</v>
      </c>
      <c r="AG15" s="48">
        <v>0</v>
      </c>
      <c r="AH15" s="50">
        <v>0</v>
      </c>
      <c r="AI15" s="48">
        <f t="shared" si="18"/>
        <v>0</v>
      </c>
      <c r="AJ15" s="47" t="str">
        <f t="shared" si="30"/>
        <v/>
      </c>
      <c r="AK15" s="48">
        <v>71561972</v>
      </c>
      <c r="AL15" s="50">
        <f t="shared" si="29"/>
        <v>9.5498761646460664E-3</v>
      </c>
      <c r="AM15" s="48">
        <f t="shared" si="20"/>
        <v>-71561972</v>
      </c>
      <c r="AN15" s="51">
        <f t="shared" si="21"/>
        <v>-1</v>
      </c>
    </row>
    <row r="16" spans="2:40" s="52" customFormat="1" ht="12.75" hidden="1" outlineLevel="1" x14ac:dyDescent="0.2">
      <c r="B16" s="49" t="s">
        <v>1703</v>
      </c>
      <c r="C16" s="48">
        <f>'ER año'!M16</f>
        <v>177466071</v>
      </c>
      <c r="D16" s="50">
        <f t="shared" si="22"/>
        <v>8.7854575139257075E-3</v>
      </c>
      <c r="E16" s="48">
        <f>'ER año'!O16</f>
        <v>0</v>
      </c>
      <c r="F16" s="50">
        <f t="shared" si="23"/>
        <v>0</v>
      </c>
      <c r="G16" s="48">
        <f t="shared" si="9"/>
        <v>177466071</v>
      </c>
      <c r="H16" s="47" t="str">
        <f t="shared" si="10"/>
        <v/>
      </c>
      <c r="I16" s="48">
        <f>'ER año'!L16</f>
        <v>158203000</v>
      </c>
      <c r="J16" s="50">
        <f t="shared" si="24"/>
        <v>9.7109138249510518E-3</v>
      </c>
      <c r="K16" s="48">
        <f t="shared" si="11"/>
        <v>19263071</v>
      </c>
      <c r="L16" s="51">
        <f t="shared" si="12"/>
        <v>0.1217617301821078</v>
      </c>
      <c r="M16" s="118"/>
      <c r="N16" s="48">
        <f>'ER año'!K16</f>
        <v>174418000</v>
      </c>
      <c r="O16" s="50">
        <f t="shared" si="25"/>
        <v>1.099492969401521E-2</v>
      </c>
      <c r="P16" s="48">
        <f t="shared" si="4"/>
        <v>-16215000</v>
      </c>
      <c r="Q16" s="51">
        <f t="shared" si="13"/>
        <v>-9.296632228325058E-2</v>
      </c>
      <c r="R16" s="118"/>
      <c r="S16" s="48">
        <f>'ER año'!J16</f>
        <v>172428000</v>
      </c>
      <c r="T16" s="50">
        <f t="shared" si="26"/>
        <v>1.2592957940270969E-2</v>
      </c>
      <c r="U16" s="48">
        <f t="shared" si="14"/>
        <v>1990000</v>
      </c>
      <c r="V16" s="51">
        <f t="shared" si="15"/>
        <v>1.1541049017560954E-2</v>
      </c>
      <c r="W16" s="118"/>
      <c r="X16" s="48">
        <f>'ER año'!I16</f>
        <v>0</v>
      </c>
      <c r="Y16" s="50">
        <f t="shared" si="27"/>
        <v>0</v>
      </c>
      <c r="Z16" s="48">
        <f t="shared" si="16"/>
        <v>172428000</v>
      </c>
      <c r="AA16" s="51" t="str">
        <f t="shared" si="17"/>
        <v/>
      </c>
      <c r="AB16" s="118"/>
      <c r="AD16" s="49" t="s">
        <v>1703</v>
      </c>
      <c r="AE16" s="48">
        <f>'ER año'!AO16</f>
        <v>0</v>
      </c>
      <c r="AF16" s="50">
        <f t="shared" si="28"/>
        <v>0</v>
      </c>
      <c r="AG16" s="48">
        <v>0</v>
      </c>
      <c r="AH16" s="50">
        <v>0</v>
      </c>
      <c r="AI16" s="48">
        <f t="shared" si="18"/>
        <v>0</v>
      </c>
      <c r="AJ16" s="47" t="str">
        <f t="shared" si="30"/>
        <v/>
      </c>
      <c r="AK16" s="48">
        <v>77444000</v>
      </c>
      <c r="AL16" s="50">
        <f t="shared" si="29"/>
        <v>1.033482712990148E-2</v>
      </c>
      <c r="AM16" s="48">
        <f t="shared" si="20"/>
        <v>-77444000</v>
      </c>
      <c r="AN16" s="51">
        <f t="shared" si="21"/>
        <v>-1</v>
      </c>
    </row>
    <row r="17" spans="1:40" s="52" customFormat="1" ht="12.75" hidden="1" outlineLevel="1" x14ac:dyDescent="0.2">
      <c r="B17" s="49" t="s">
        <v>1789</v>
      </c>
      <c r="C17" s="48">
        <f>'ER año'!M17</f>
        <v>151974679</v>
      </c>
      <c r="D17" s="50">
        <f t="shared" si="22"/>
        <v>7.5235062005007004E-3</v>
      </c>
      <c r="E17" s="48">
        <f>'ER año'!O17</f>
        <v>0</v>
      </c>
      <c r="F17" s="50">
        <f t="shared" si="23"/>
        <v>0</v>
      </c>
      <c r="G17" s="48">
        <f t="shared" si="9"/>
        <v>151974679</v>
      </c>
      <c r="H17" s="47" t="str">
        <f t="shared" si="10"/>
        <v/>
      </c>
      <c r="I17" s="48">
        <f>'ER año'!L17</f>
        <v>127955984</v>
      </c>
      <c r="J17" s="50">
        <f t="shared" si="24"/>
        <v>7.8542728899629946E-3</v>
      </c>
      <c r="K17" s="48">
        <f t="shared" si="11"/>
        <v>24018695</v>
      </c>
      <c r="L17" s="51">
        <f t="shared" si="12"/>
        <v>0.18771060367133749</v>
      </c>
      <c r="M17" s="118"/>
      <c r="N17" s="48">
        <f>'ER año'!K17</f>
        <v>143953721</v>
      </c>
      <c r="O17" s="50">
        <f t="shared" si="25"/>
        <v>9.0745280967955196E-3</v>
      </c>
      <c r="P17" s="48">
        <f t="shared" si="4"/>
        <v>-15997737</v>
      </c>
      <c r="Q17" s="51">
        <f t="shared" si="13"/>
        <v>-0.11113111136599241</v>
      </c>
      <c r="R17" s="118"/>
      <c r="S17" s="48">
        <f>'ER año'!J17</f>
        <v>131451618</v>
      </c>
      <c r="T17" s="50">
        <f t="shared" si="26"/>
        <v>9.6003241738845547E-3</v>
      </c>
      <c r="U17" s="48">
        <f t="shared" si="14"/>
        <v>12502103</v>
      </c>
      <c r="V17" s="51">
        <f t="shared" si="15"/>
        <v>9.5108019134462082E-2</v>
      </c>
      <c r="W17" s="118"/>
      <c r="X17" s="48">
        <f>'ER año'!I17</f>
        <v>78720605</v>
      </c>
      <c r="Y17" s="50">
        <f t="shared" si="27"/>
        <v>6.7095283505610543E-3</v>
      </c>
      <c r="Z17" s="48">
        <f t="shared" si="16"/>
        <v>52731013</v>
      </c>
      <c r="AA17" s="51">
        <f t="shared" si="17"/>
        <v>0.66985019995717765</v>
      </c>
      <c r="AB17" s="118"/>
      <c r="AD17" s="49" t="s">
        <v>1789</v>
      </c>
      <c r="AE17" s="48">
        <f>'ER año'!AO17</f>
        <v>0</v>
      </c>
      <c r="AF17" s="50">
        <f t="shared" si="28"/>
        <v>0</v>
      </c>
      <c r="AG17" s="48">
        <v>0</v>
      </c>
      <c r="AH17" s="50">
        <v>0</v>
      </c>
      <c r="AI17" s="48">
        <f t="shared" si="18"/>
        <v>0</v>
      </c>
      <c r="AJ17" s="47" t="str">
        <f t="shared" si="30"/>
        <v/>
      </c>
      <c r="AK17" s="48">
        <v>59521249</v>
      </c>
      <c r="AL17" s="50">
        <f t="shared" si="29"/>
        <v>7.943053289742541E-3</v>
      </c>
      <c r="AM17" s="48">
        <f t="shared" si="20"/>
        <v>-59521249</v>
      </c>
      <c r="AN17" s="51">
        <f t="shared" si="21"/>
        <v>-1</v>
      </c>
    </row>
    <row r="18" spans="1:40" s="52" customFormat="1" ht="12.75" hidden="1" outlineLevel="1" x14ac:dyDescent="0.2">
      <c r="B18" s="49" t="s">
        <v>1763</v>
      </c>
      <c r="C18" s="48">
        <f>'ER año'!M18</f>
        <v>218222628</v>
      </c>
      <c r="D18" s="50">
        <f t="shared" si="22"/>
        <v>1.0803110792210049E-2</v>
      </c>
      <c r="E18" s="48">
        <f>'ER año'!O18</f>
        <v>0</v>
      </c>
      <c r="F18" s="50">
        <f t="shared" si="23"/>
        <v>0</v>
      </c>
      <c r="G18" s="48">
        <f t="shared" si="9"/>
        <v>218222628</v>
      </c>
      <c r="H18" s="47" t="str">
        <f t="shared" si="10"/>
        <v/>
      </c>
      <c r="I18" s="48">
        <f>'ER año'!L18</f>
        <v>123051023</v>
      </c>
      <c r="J18" s="50">
        <f t="shared" si="24"/>
        <v>7.5531935578027586E-3</v>
      </c>
      <c r="K18" s="48">
        <f t="shared" si="11"/>
        <v>95171605</v>
      </c>
      <c r="L18" s="51">
        <f t="shared" si="12"/>
        <v>0.77343205021546224</v>
      </c>
      <c r="M18" s="118"/>
      <c r="N18" s="48">
        <f>'ER año'!K18</f>
        <v>196146950</v>
      </c>
      <c r="O18" s="50">
        <f t="shared" si="25"/>
        <v>1.2364675233895107E-2</v>
      </c>
      <c r="P18" s="48">
        <f t="shared" si="4"/>
        <v>-73095927</v>
      </c>
      <c r="Q18" s="51">
        <f t="shared" si="13"/>
        <v>-0.3726590038743911</v>
      </c>
      <c r="R18" s="118"/>
      <c r="S18" s="48">
        <f>'ER año'!J18</f>
        <v>188343124</v>
      </c>
      <c r="T18" s="50">
        <f t="shared" si="26"/>
        <v>1.3755289389607486E-2</v>
      </c>
      <c r="U18" s="48">
        <f t="shared" si="14"/>
        <v>7803826</v>
      </c>
      <c r="V18" s="51">
        <f t="shared" si="15"/>
        <v>4.1434090261771382E-2</v>
      </c>
      <c r="W18" s="118"/>
      <c r="X18" s="48">
        <f>'ER año'!I18</f>
        <v>160464652</v>
      </c>
      <c r="Y18" s="50">
        <f t="shared" si="27"/>
        <v>1.367675123758149E-2</v>
      </c>
      <c r="Z18" s="48">
        <f t="shared" si="16"/>
        <v>27878472</v>
      </c>
      <c r="AA18" s="51">
        <f t="shared" si="17"/>
        <v>0.1737359078932848</v>
      </c>
      <c r="AB18" s="118"/>
      <c r="AD18" s="49" t="s">
        <v>1763</v>
      </c>
      <c r="AE18" s="48">
        <f>'ER año'!AO18</f>
        <v>0</v>
      </c>
      <c r="AF18" s="50">
        <f t="shared" si="28"/>
        <v>0</v>
      </c>
      <c r="AG18" s="48">
        <v>0</v>
      </c>
      <c r="AH18" s="50">
        <v>0</v>
      </c>
      <c r="AI18" s="48">
        <f t="shared" si="18"/>
        <v>0</v>
      </c>
      <c r="AJ18" s="47" t="str">
        <f t="shared" si="30"/>
        <v/>
      </c>
      <c r="AK18" s="48">
        <v>59781519</v>
      </c>
      <c r="AL18" s="50">
        <f t="shared" si="29"/>
        <v>7.9777860702949319E-3</v>
      </c>
      <c r="AM18" s="48">
        <f t="shared" si="20"/>
        <v>-59781519</v>
      </c>
      <c r="AN18" s="51">
        <f t="shared" si="21"/>
        <v>-1</v>
      </c>
    </row>
    <row r="19" spans="1:40" s="52" customFormat="1" ht="12.75" hidden="1" outlineLevel="1" x14ac:dyDescent="0.2">
      <c r="B19" s="49" t="s">
        <v>1790</v>
      </c>
      <c r="C19" s="48">
        <f>'ER año'!M19</f>
        <v>106105093</v>
      </c>
      <c r="D19" s="50">
        <f t="shared" si="22"/>
        <v>5.252732431105865E-3</v>
      </c>
      <c r="E19" s="48">
        <f>'ER año'!O19</f>
        <v>0</v>
      </c>
      <c r="F19" s="50">
        <f t="shared" si="23"/>
        <v>0</v>
      </c>
      <c r="G19" s="48">
        <f t="shared" si="9"/>
        <v>106105093</v>
      </c>
      <c r="H19" s="47" t="str">
        <f t="shared" si="10"/>
        <v/>
      </c>
      <c r="I19" s="48">
        <f>'ER año'!L19</f>
        <v>71032835</v>
      </c>
      <c r="J19" s="50">
        <f t="shared" si="24"/>
        <v>4.3601811560271733E-3</v>
      </c>
      <c r="K19" s="48">
        <f t="shared" si="11"/>
        <v>35072258</v>
      </c>
      <c r="L19" s="51">
        <f t="shared" si="12"/>
        <v>0.49374712412928473</v>
      </c>
      <c r="M19" s="118"/>
      <c r="N19" s="48">
        <f>'ER año'!K19</f>
        <v>71576533</v>
      </c>
      <c r="O19" s="50">
        <f t="shared" si="25"/>
        <v>4.5120282773358231E-3</v>
      </c>
      <c r="P19" s="48">
        <f t="shared" si="4"/>
        <v>-543698</v>
      </c>
      <c r="Q19" s="51">
        <f t="shared" si="13"/>
        <v>-7.5960370978013147E-3</v>
      </c>
      <c r="R19" s="118"/>
      <c r="S19" s="48">
        <f>'ER año'!J19</f>
        <v>77692936</v>
      </c>
      <c r="T19" s="50">
        <f t="shared" si="26"/>
        <v>5.674158926068644E-3</v>
      </c>
      <c r="U19" s="48">
        <f t="shared" si="14"/>
        <v>-6116403</v>
      </c>
      <c r="V19" s="51">
        <f t="shared" si="15"/>
        <v>-7.8725342545942656E-2</v>
      </c>
      <c r="W19" s="118"/>
      <c r="X19" s="48">
        <f>'ER año'!I19</f>
        <v>7962018</v>
      </c>
      <c r="Y19" s="50">
        <f t="shared" si="27"/>
        <v>6.7862010840335162E-4</v>
      </c>
      <c r="Z19" s="48">
        <f t="shared" si="16"/>
        <v>69730918</v>
      </c>
      <c r="AA19" s="51">
        <f t="shared" si="17"/>
        <v>8.7579452847255563</v>
      </c>
      <c r="AB19" s="118"/>
      <c r="AD19" s="49" t="s">
        <v>1790</v>
      </c>
      <c r="AE19" s="48">
        <f>'ER año'!AO19</f>
        <v>0</v>
      </c>
      <c r="AF19" s="50">
        <f t="shared" si="28"/>
        <v>0</v>
      </c>
      <c r="AG19" s="48">
        <v>0</v>
      </c>
      <c r="AH19" s="50">
        <v>0</v>
      </c>
      <c r="AI19" s="48">
        <f t="shared" si="18"/>
        <v>0</v>
      </c>
      <c r="AJ19" s="47" t="str">
        <f t="shared" si="30"/>
        <v/>
      </c>
      <c r="AK19" s="48">
        <v>34162927</v>
      </c>
      <c r="AL19" s="50">
        <f t="shared" si="29"/>
        <v>4.5590096688761395E-3</v>
      </c>
      <c r="AM19" s="48">
        <f t="shared" si="20"/>
        <v>-34162927</v>
      </c>
      <c r="AN19" s="51">
        <f t="shared" si="21"/>
        <v>-1</v>
      </c>
    </row>
    <row r="20" spans="1:40" s="52" customFormat="1" ht="12.75" hidden="1" outlineLevel="1" x14ac:dyDescent="0.2">
      <c r="B20" s="49" t="s">
        <v>1791</v>
      </c>
      <c r="C20" s="48">
        <f>'ER año'!M20</f>
        <v>4658572</v>
      </c>
      <c r="D20" s="50">
        <f t="shared" si="22"/>
        <v>2.3062259817294267E-4</v>
      </c>
      <c r="E20" s="48">
        <f>'ER año'!O20</f>
        <v>0</v>
      </c>
      <c r="F20" s="50">
        <f t="shared" si="23"/>
        <v>0</v>
      </c>
      <c r="G20" s="48">
        <f t="shared" si="9"/>
        <v>4658572</v>
      </c>
      <c r="H20" s="47" t="str">
        <f t="shared" si="10"/>
        <v/>
      </c>
      <c r="I20" s="48">
        <f>'ER año'!L20</f>
        <v>68270141</v>
      </c>
      <c r="J20" s="50">
        <f t="shared" si="24"/>
        <v>4.1905997741399194E-3</v>
      </c>
      <c r="K20" s="48">
        <f t="shared" si="11"/>
        <v>-63611569</v>
      </c>
      <c r="L20" s="51">
        <f t="shared" si="12"/>
        <v>-0.93176267205893126</v>
      </c>
      <c r="M20" s="118"/>
      <c r="N20" s="48">
        <f>'ER año'!K20</f>
        <v>725988023</v>
      </c>
      <c r="O20" s="50">
        <f t="shared" si="25"/>
        <v>4.5764699008027251E-2</v>
      </c>
      <c r="P20" s="48">
        <f t="shared" si="4"/>
        <v>-657717882</v>
      </c>
      <c r="Q20" s="51">
        <f t="shared" si="13"/>
        <v>-0.90596244175229323</v>
      </c>
      <c r="R20" s="118"/>
      <c r="S20" s="48">
        <f>'ER año'!J20</f>
        <v>0</v>
      </c>
      <c r="T20" s="50">
        <f t="shared" si="26"/>
        <v>0</v>
      </c>
      <c r="U20" s="48">
        <f t="shared" si="14"/>
        <v>725988023</v>
      </c>
      <c r="V20" s="51" t="str">
        <f t="shared" si="15"/>
        <v/>
      </c>
      <c r="W20" s="118"/>
      <c r="X20" s="48">
        <f>'ER año'!I20</f>
        <v>974756098</v>
      </c>
      <c r="Y20" s="50">
        <f t="shared" si="27"/>
        <v>8.3080581944374912E-2</v>
      </c>
      <c r="Z20" s="48">
        <f t="shared" si="16"/>
        <v>-974756098</v>
      </c>
      <c r="AA20" s="51">
        <f t="shared" si="17"/>
        <v>-1</v>
      </c>
      <c r="AB20" s="118"/>
      <c r="AD20" s="49" t="s">
        <v>1791</v>
      </c>
      <c r="AE20" s="48">
        <f>'ER año'!AO20</f>
        <v>0</v>
      </c>
      <c r="AF20" s="50">
        <f t="shared" si="28"/>
        <v>0</v>
      </c>
      <c r="AG20" s="48">
        <v>0</v>
      </c>
      <c r="AH20" s="50">
        <v>0</v>
      </c>
      <c r="AI20" s="48">
        <f t="shared" si="18"/>
        <v>0</v>
      </c>
      <c r="AJ20" s="47" t="str">
        <f t="shared" si="30"/>
        <v/>
      </c>
      <c r="AK20" s="48">
        <v>38572780</v>
      </c>
      <c r="AL20" s="50">
        <f t="shared" si="29"/>
        <v>5.1475002998259542E-3</v>
      </c>
      <c r="AM20" s="48">
        <f t="shared" si="20"/>
        <v>-38572780</v>
      </c>
      <c r="AN20" s="51">
        <f t="shared" si="21"/>
        <v>-1</v>
      </c>
    </row>
    <row r="21" spans="1:40" s="52" customFormat="1" ht="12.75" hidden="1" outlineLevel="1" x14ac:dyDescent="0.2">
      <c r="B21" s="49" t="s">
        <v>1764</v>
      </c>
      <c r="C21" s="48">
        <f>'ER año'!M21</f>
        <v>63491434</v>
      </c>
      <c r="D21" s="50">
        <f t="shared" si="22"/>
        <v>3.1431433217745503E-3</v>
      </c>
      <c r="E21" s="48">
        <f>'ER año'!O21</f>
        <v>0</v>
      </c>
      <c r="F21" s="50">
        <f t="shared" si="23"/>
        <v>0</v>
      </c>
      <c r="G21" s="48">
        <f t="shared" si="9"/>
        <v>63491434</v>
      </c>
      <c r="H21" s="47" t="str">
        <f t="shared" si="10"/>
        <v/>
      </c>
      <c r="I21" s="48">
        <f>'ER año'!L21</f>
        <v>130085156</v>
      </c>
      <c r="J21" s="50">
        <f t="shared" si="24"/>
        <v>7.9849670348938664E-3</v>
      </c>
      <c r="K21" s="48">
        <f t="shared" si="11"/>
        <v>-66593722</v>
      </c>
      <c r="L21" s="51">
        <f t="shared" si="12"/>
        <v>-0.51192406610943375</v>
      </c>
      <c r="M21" s="118"/>
      <c r="N21" s="48">
        <f>'ER año'!K21</f>
        <v>147363734</v>
      </c>
      <c r="O21" s="50">
        <f t="shared" si="25"/>
        <v>9.289487866949277E-3</v>
      </c>
      <c r="P21" s="48">
        <f t="shared" si="4"/>
        <v>-17278578</v>
      </c>
      <c r="Q21" s="51">
        <f t="shared" si="13"/>
        <v>-0.11725122274656803</v>
      </c>
      <c r="R21" s="118"/>
      <c r="S21" s="48">
        <f>'ER año'!J21</f>
        <v>108395786</v>
      </c>
      <c r="T21" s="50">
        <f t="shared" si="26"/>
        <v>7.9164844108880958E-3</v>
      </c>
      <c r="U21" s="48">
        <f t="shared" si="14"/>
        <v>38967948</v>
      </c>
      <c r="V21" s="51">
        <f t="shared" si="15"/>
        <v>0.3594968904049462</v>
      </c>
      <c r="W21" s="118"/>
      <c r="X21" s="48">
        <f>'ER año'!I21</f>
        <v>79205894</v>
      </c>
      <c r="Y21" s="50">
        <f t="shared" si="27"/>
        <v>6.7508905873441107E-3</v>
      </c>
      <c r="Z21" s="48">
        <f t="shared" si="16"/>
        <v>29189892</v>
      </c>
      <c r="AA21" s="51">
        <f t="shared" si="17"/>
        <v>0.36853181658425571</v>
      </c>
      <c r="AB21" s="118"/>
      <c r="AD21" s="49" t="s">
        <v>1764</v>
      </c>
      <c r="AE21" s="48">
        <f>'ER año'!AO21</f>
        <v>0</v>
      </c>
      <c r="AF21" s="50">
        <f t="shared" si="28"/>
        <v>0</v>
      </c>
      <c r="AG21" s="48">
        <v>0</v>
      </c>
      <c r="AH21" s="50">
        <v>0</v>
      </c>
      <c r="AI21" s="48">
        <f t="shared" si="18"/>
        <v>0</v>
      </c>
      <c r="AJ21" s="47" t="str">
        <f t="shared" si="30"/>
        <v/>
      </c>
      <c r="AK21" s="48">
        <v>105452270</v>
      </c>
      <c r="AL21" s="50">
        <f t="shared" si="29"/>
        <v>1.4072503756336138E-2</v>
      </c>
      <c r="AM21" s="48">
        <f t="shared" si="20"/>
        <v>-105452270</v>
      </c>
      <c r="AN21" s="51">
        <f t="shared" si="21"/>
        <v>-1</v>
      </c>
    </row>
    <row r="22" spans="1:40" s="52" customFormat="1" ht="12.75" hidden="1" outlineLevel="1" x14ac:dyDescent="0.2">
      <c r="B22" s="49" t="s">
        <v>1792</v>
      </c>
      <c r="C22" s="48">
        <f>'ER año'!M22</f>
        <v>33609823</v>
      </c>
      <c r="D22" s="50">
        <f t="shared" si="22"/>
        <v>1.6638542249411894E-3</v>
      </c>
      <c r="E22" s="48">
        <f>'ER año'!O22</f>
        <v>0</v>
      </c>
      <c r="F22" s="50">
        <f t="shared" si="23"/>
        <v>0</v>
      </c>
      <c r="G22" s="48">
        <f t="shared" si="9"/>
        <v>33609823</v>
      </c>
      <c r="H22" s="47" t="str">
        <f t="shared" si="10"/>
        <v/>
      </c>
      <c r="I22" s="48">
        <f>'ER año'!L22</f>
        <v>62169285</v>
      </c>
      <c r="J22" s="50">
        <f t="shared" si="24"/>
        <v>3.8161132797344048E-3</v>
      </c>
      <c r="K22" s="48">
        <f t="shared" si="11"/>
        <v>-28559462</v>
      </c>
      <c r="L22" s="51">
        <f t="shared" si="12"/>
        <v>-0.45938218527042735</v>
      </c>
      <c r="M22" s="118"/>
      <c r="N22" s="48">
        <f>'ER año'!K22</f>
        <v>5859277</v>
      </c>
      <c r="O22" s="50">
        <f t="shared" si="25"/>
        <v>3.6935602215803619E-4</v>
      </c>
      <c r="P22" s="48">
        <f t="shared" si="4"/>
        <v>56310008</v>
      </c>
      <c r="Q22" s="51">
        <f t="shared" si="13"/>
        <v>9.6104021025119657</v>
      </c>
      <c r="R22" s="118"/>
      <c r="S22" s="48">
        <f>'ER año'!J22</f>
        <v>25463091</v>
      </c>
      <c r="T22" s="50">
        <f t="shared" si="26"/>
        <v>1.8596494420412707E-3</v>
      </c>
      <c r="U22" s="48">
        <f t="shared" si="14"/>
        <v>-19603814</v>
      </c>
      <c r="V22" s="51">
        <f t="shared" si="15"/>
        <v>-0.76989136943350667</v>
      </c>
      <c r="W22" s="118"/>
      <c r="X22" s="48">
        <f>'ER año'!I22</f>
        <v>47384502</v>
      </c>
      <c r="Y22" s="50">
        <f t="shared" si="27"/>
        <v>4.0386841481492297E-3</v>
      </c>
      <c r="Z22" s="48">
        <f t="shared" si="16"/>
        <v>-21921411</v>
      </c>
      <c r="AA22" s="51">
        <f t="shared" si="17"/>
        <v>-0.4626282871982067</v>
      </c>
      <c r="AB22" s="118"/>
      <c r="AD22" s="49" t="s">
        <v>1792</v>
      </c>
      <c r="AE22" s="48">
        <f>'ER año'!AO22</f>
        <v>0</v>
      </c>
      <c r="AF22" s="50">
        <f t="shared" si="28"/>
        <v>0</v>
      </c>
      <c r="AG22" s="48">
        <v>0</v>
      </c>
      <c r="AH22" s="50">
        <v>0</v>
      </c>
      <c r="AI22" s="48">
        <f t="shared" si="18"/>
        <v>0</v>
      </c>
      <c r="AJ22" s="47" t="str">
        <f t="shared" si="30"/>
        <v/>
      </c>
      <c r="AK22" s="48">
        <v>35304524</v>
      </c>
      <c r="AL22" s="50">
        <f t="shared" si="29"/>
        <v>4.7113546878190422E-3</v>
      </c>
      <c r="AM22" s="48">
        <f t="shared" si="20"/>
        <v>-35304524</v>
      </c>
      <c r="AN22" s="51">
        <f t="shared" si="21"/>
        <v>-1</v>
      </c>
    </row>
    <row r="23" spans="1:40" s="52" customFormat="1" ht="12.75" hidden="1" outlineLevel="1" x14ac:dyDescent="0.2">
      <c r="B23" s="49" t="s">
        <v>1793</v>
      </c>
      <c r="C23" s="48">
        <f>'ER año'!M23</f>
        <v>58568063</v>
      </c>
      <c r="D23" s="50">
        <f t="shared" si="22"/>
        <v>2.8994118496003906E-3</v>
      </c>
      <c r="E23" s="48">
        <f>'ER año'!O23</f>
        <v>0</v>
      </c>
      <c r="F23" s="50">
        <f t="shared" si="23"/>
        <v>0</v>
      </c>
      <c r="G23" s="48">
        <f t="shared" si="9"/>
        <v>58568063</v>
      </c>
      <c r="H23" s="47" t="str">
        <f t="shared" si="10"/>
        <v/>
      </c>
      <c r="I23" s="48">
        <f>'ER año'!L23</f>
        <v>28720663</v>
      </c>
      <c r="J23" s="50">
        <f t="shared" si="24"/>
        <v>1.7629493965883084E-3</v>
      </c>
      <c r="K23" s="48">
        <f t="shared" si="11"/>
        <v>29847400</v>
      </c>
      <c r="L23" s="51">
        <f t="shared" si="12"/>
        <v>1.0392308840502742</v>
      </c>
      <c r="M23" s="118"/>
      <c r="N23" s="48">
        <f>'ER año'!K23</f>
        <v>29565207</v>
      </c>
      <c r="O23" s="50">
        <f t="shared" si="25"/>
        <v>1.8637260624133195E-3</v>
      </c>
      <c r="P23" s="48">
        <f t="shared" si="4"/>
        <v>-844544</v>
      </c>
      <c r="Q23" s="51">
        <f t="shared" si="13"/>
        <v>-2.8565468863451557E-2</v>
      </c>
      <c r="R23" s="118"/>
      <c r="S23" s="48">
        <f>'ER año'!J23</f>
        <v>83653482</v>
      </c>
      <c r="T23" s="50">
        <f t="shared" si="26"/>
        <v>6.1094763053750811E-3</v>
      </c>
      <c r="U23" s="48">
        <f t="shared" si="14"/>
        <v>-54088275</v>
      </c>
      <c r="V23" s="51">
        <f t="shared" si="15"/>
        <v>-0.64657529736777719</v>
      </c>
      <c r="W23" s="118"/>
      <c r="X23" s="48">
        <f>'ER año'!I23</f>
        <v>86394304</v>
      </c>
      <c r="Y23" s="50">
        <f t="shared" si="27"/>
        <v>7.3635744036137721E-3</v>
      </c>
      <c r="Z23" s="48">
        <f t="shared" si="16"/>
        <v>-2740822</v>
      </c>
      <c r="AA23" s="51">
        <f t="shared" si="17"/>
        <v>-3.1724568323393175E-2</v>
      </c>
      <c r="AB23" s="118"/>
      <c r="AD23" s="49" t="s">
        <v>1793</v>
      </c>
      <c r="AE23" s="48">
        <f>'ER año'!AO23</f>
        <v>0</v>
      </c>
      <c r="AF23" s="50">
        <f t="shared" si="28"/>
        <v>0</v>
      </c>
      <c r="AG23" s="48">
        <v>0</v>
      </c>
      <c r="AH23" s="50">
        <v>0</v>
      </c>
      <c r="AI23" s="48">
        <f t="shared" si="18"/>
        <v>0</v>
      </c>
      <c r="AJ23" s="47" t="str">
        <f t="shared" si="30"/>
        <v/>
      </c>
      <c r="AK23" s="48">
        <v>11787435</v>
      </c>
      <c r="AL23" s="50">
        <f t="shared" si="29"/>
        <v>1.5730218355192169E-3</v>
      </c>
      <c r="AM23" s="48">
        <f t="shared" si="20"/>
        <v>-11787435</v>
      </c>
      <c r="AN23" s="51">
        <f t="shared" si="21"/>
        <v>-1</v>
      </c>
    </row>
    <row r="24" spans="1:40" s="52" customFormat="1" ht="12.75" hidden="1" outlineLevel="1" collapsed="1" x14ac:dyDescent="0.2">
      <c r="B24" s="49" t="s">
        <v>1794</v>
      </c>
      <c r="C24" s="48">
        <f>'ER año'!M24</f>
        <v>52153228</v>
      </c>
      <c r="D24" s="50">
        <f t="shared" si="22"/>
        <v>2.5818454548874339E-3</v>
      </c>
      <c r="E24" s="48">
        <f>'ER año'!O24</f>
        <v>0</v>
      </c>
      <c r="F24" s="50">
        <f t="shared" si="23"/>
        <v>0</v>
      </c>
      <c r="G24" s="48">
        <f t="shared" si="9"/>
        <v>52153228</v>
      </c>
      <c r="H24" s="47" t="str">
        <f t="shared" si="10"/>
        <v/>
      </c>
      <c r="I24" s="48">
        <f>'ER año'!L24</f>
        <v>26070000</v>
      </c>
      <c r="J24" s="50">
        <f t="shared" si="24"/>
        <v>1.6002447704308637E-3</v>
      </c>
      <c r="K24" s="48">
        <f t="shared" si="11"/>
        <v>26083228</v>
      </c>
      <c r="L24" s="51">
        <f t="shared" si="12"/>
        <v>1.0005074031453778</v>
      </c>
      <c r="M24" s="118"/>
      <c r="N24" s="48">
        <f>'ER año'!K24</f>
        <v>16000000</v>
      </c>
      <c r="O24" s="50">
        <f t="shared" si="25"/>
        <v>1.0086050470951586E-3</v>
      </c>
      <c r="P24" s="48">
        <f t="shared" si="4"/>
        <v>10070000</v>
      </c>
      <c r="Q24" s="51">
        <f t="shared" si="13"/>
        <v>0.62937500000000002</v>
      </c>
      <c r="R24" s="118"/>
      <c r="S24" s="48">
        <f>'ER año'!J24</f>
        <v>92673333</v>
      </c>
      <c r="T24" s="50">
        <f t="shared" si="26"/>
        <v>6.7682243293068732E-3</v>
      </c>
      <c r="U24" s="48">
        <f t="shared" si="14"/>
        <v>-76673333</v>
      </c>
      <c r="V24" s="51">
        <f t="shared" si="15"/>
        <v>-0.82735054969912436</v>
      </c>
      <c r="W24" s="118"/>
      <c r="X24" s="48">
        <f>'ER año'!I24</f>
        <v>137728015</v>
      </c>
      <c r="Y24" s="50">
        <f t="shared" si="27"/>
        <v>1.1738858222812161E-2</v>
      </c>
      <c r="Z24" s="48">
        <f t="shared" si="16"/>
        <v>-45054682</v>
      </c>
      <c r="AA24" s="51">
        <f t="shared" si="17"/>
        <v>-0.32712794125436279</v>
      </c>
      <c r="AB24" s="118"/>
      <c r="AD24" s="49" t="s">
        <v>1794</v>
      </c>
      <c r="AE24" s="48">
        <f>'ER año'!AO24</f>
        <v>0</v>
      </c>
      <c r="AF24" s="50">
        <f t="shared" si="28"/>
        <v>0</v>
      </c>
      <c r="AG24" s="48">
        <v>0</v>
      </c>
      <c r="AH24" s="50">
        <v>0</v>
      </c>
      <c r="AI24" s="48">
        <f t="shared" si="18"/>
        <v>0</v>
      </c>
      <c r="AJ24" s="47" t="str">
        <f t="shared" si="30"/>
        <v/>
      </c>
      <c r="AK24" s="48">
        <v>400000</v>
      </c>
      <c r="AL24" s="50">
        <f t="shared" si="29"/>
        <v>5.3379614327263462E-5</v>
      </c>
      <c r="AM24" s="48">
        <f t="shared" si="20"/>
        <v>-400000</v>
      </c>
      <c r="AN24" s="51">
        <f t="shared" si="21"/>
        <v>-1</v>
      </c>
    </row>
    <row r="25" spans="1:40" s="52" customFormat="1" ht="12.75" hidden="1" outlineLevel="1" x14ac:dyDescent="0.2">
      <c r="B25" s="49" t="s">
        <v>1795</v>
      </c>
      <c r="C25" s="48">
        <f>'ER año'!M25</f>
        <v>37735850</v>
      </c>
      <c r="D25" s="50">
        <f t="shared" si="22"/>
        <v>1.8681131838821936E-3</v>
      </c>
      <c r="E25" s="48">
        <f>'ER año'!O25</f>
        <v>0</v>
      </c>
      <c r="F25" s="50">
        <f t="shared" si="23"/>
        <v>0</v>
      </c>
      <c r="G25" s="48">
        <f t="shared" si="9"/>
        <v>37735850</v>
      </c>
      <c r="H25" s="47" t="str">
        <f t="shared" si="10"/>
        <v/>
      </c>
      <c r="I25" s="48">
        <f>'ER año'!L25</f>
        <v>14527283</v>
      </c>
      <c r="J25" s="50">
        <f t="shared" si="24"/>
        <v>8.9172261792555378E-4</v>
      </c>
      <c r="K25" s="48">
        <f t="shared" si="11"/>
        <v>23208567</v>
      </c>
      <c r="L25" s="51">
        <f t="shared" si="12"/>
        <v>1.5975848339982088</v>
      </c>
      <c r="M25" s="118"/>
      <c r="N25" s="48">
        <f>'ER año'!K25</f>
        <v>7745500</v>
      </c>
      <c r="O25" s="50">
        <f t="shared" si="25"/>
        <v>4.8825939951722193E-4</v>
      </c>
      <c r="P25" s="48">
        <f t="shared" si="4"/>
        <v>6781783</v>
      </c>
      <c r="Q25" s="51">
        <f t="shared" si="13"/>
        <v>0.87557717384287648</v>
      </c>
      <c r="R25" s="118"/>
      <c r="S25" s="48">
        <f>'ER año'!J25</f>
        <v>23680000</v>
      </c>
      <c r="T25" s="50">
        <f t="shared" si="26"/>
        <v>1.7294247107524099E-3</v>
      </c>
      <c r="U25" s="48">
        <f t="shared" si="14"/>
        <v>-15934500</v>
      </c>
      <c r="V25" s="51">
        <f t="shared" si="15"/>
        <v>-0.67290962837837842</v>
      </c>
      <c r="W25" s="118"/>
      <c r="X25" s="48">
        <f>'ER año'!I25</f>
        <v>4511000</v>
      </c>
      <c r="Y25" s="50">
        <f t="shared" si="27"/>
        <v>3.8448233965403234E-4</v>
      </c>
      <c r="Z25" s="48">
        <f t="shared" si="16"/>
        <v>19169000</v>
      </c>
      <c r="AA25" s="51">
        <f t="shared" si="17"/>
        <v>4.2493903790733762</v>
      </c>
      <c r="AB25" s="118"/>
      <c r="AD25" s="49" t="s">
        <v>1795</v>
      </c>
      <c r="AE25" s="48">
        <f>'ER año'!AO25</f>
        <v>0</v>
      </c>
      <c r="AF25" s="50">
        <f t="shared" si="28"/>
        <v>0</v>
      </c>
      <c r="AG25" s="48">
        <v>0</v>
      </c>
      <c r="AH25" s="50">
        <v>0</v>
      </c>
      <c r="AI25" s="48">
        <f t="shared" si="18"/>
        <v>0</v>
      </c>
      <c r="AJ25" s="47" t="str">
        <f t="shared" si="30"/>
        <v/>
      </c>
      <c r="AK25" s="48">
        <v>6538710</v>
      </c>
      <c r="AL25" s="50">
        <f t="shared" si="29"/>
        <v>8.7258454499455223E-4</v>
      </c>
      <c r="AM25" s="48">
        <f t="shared" si="20"/>
        <v>-6538710</v>
      </c>
      <c r="AN25" s="51">
        <f t="shared" si="21"/>
        <v>-1</v>
      </c>
    </row>
    <row r="26" spans="1:40" s="52" customFormat="1" ht="12.75" hidden="1" outlineLevel="1" x14ac:dyDescent="0.2">
      <c r="B26" s="49" t="s">
        <v>1787</v>
      </c>
      <c r="C26" s="48">
        <f>'ER año'!M26</f>
        <v>143494978.99999952</v>
      </c>
      <c r="D26" s="50">
        <f t="shared" si="22"/>
        <v>7.1037186678131704E-3</v>
      </c>
      <c r="E26" s="48">
        <f>'ER año'!O26</f>
        <v>16652416769.409134</v>
      </c>
      <c r="F26" s="50">
        <f t="shared" si="23"/>
        <v>0.9302076150592955</v>
      </c>
      <c r="G26" s="48">
        <f t="shared" si="9"/>
        <v>-16508921790.409134</v>
      </c>
      <c r="H26" s="47">
        <f t="shared" si="10"/>
        <v>8.6170662785478112E-3</v>
      </c>
      <c r="I26" s="48">
        <f>'ER año'!L26</f>
        <v>34950509</v>
      </c>
      <c r="J26" s="50">
        <f t="shared" si="24"/>
        <v>2.1453536344897138E-3</v>
      </c>
      <c r="K26" s="48">
        <f t="shared" si="11"/>
        <v>108544469.99999952</v>
      </c>
      <c r="L26" s="51">
        <f t="shared" si="12"/>
        <v>3.105662066323541</v>
      </c>
      <c r="M26" s="118"/>
      <c r="N26" s="48">
        <f>'ER año'!K26</f>
        <v>120207652</v>
      </c>
      <c r="O26" s="50">
        <f t="shared" si="25"/>
        <v>7.5776277816661519E-3</v>
      </c>
      <c r="P26" s="48">
        <f t="shared" si="4"/>
        <v>-85257143</v>
      </c>
      <c r="Q26" s="51">
        <f t="shared" si="13"/>
        <v>-0.70924888375658479</v>
      </c>
      <c r="R26" s="118"/>
      <c r="S26" s="48">
        <f>'ER año'!J26</f>
        <v>119891173</v>
      </c>
      <c r="T26" s="50">
        <f t="shared" si="26"/>
        <v>8.7560285974363234E-3</v>
      </c>
      <c r="U26" s="48">
        <f t="shared" si="14"/>
        <v>316479</v>
      </c>
      <c r="V26" s="51">
        <f t="shared" si="15"/>
        <v>2.6397189391082192E-3</v>
      </c>
      <c r="W26" s="118"/>
      <c r="X26" s="48">
        <f>'ER año'!I26</f>
        <v>4883059</v>
      </c>
      <c r="Y26" s="50">
        <f t="shared" si="27"/>
        <v>4.1619373730629119E-4</v>
      </c>
      <c r="Z26" s="48">
        <f t="shared" si="16"/>
        <v>115008114</v>
      </c>
      <c r="AA26" s="51">
        <f t="shared" si="17"/>
        <v>23.552472743008021</v>
      </c>
      <c r="AB26" s="118"/>
      <c r="AD26" s="49" t="s">
        <v>1787</v>
      </c>
      <c r="AE26" s="48">
        <f>'ER año'!AO26</f>
        <v>0</v>
      </c>
      <c r="AF26" s="50">
        <f t="shared" si="28"/>
        <v>0</v>
      </c>
      <c r="AG26" s="48">
        <v>7496388444.1044922</v>
      </c>
      <c r="AH26" s="50">
        <v>0.92131203411514873</v>
      </c>
      <c r="AI26" s="48">
        <f t="shared" si="18"/>
        <v>-7496388444.1044922</v>
      </c>
      <c r="AJ26" s="47">
        <f t="shared" si="30"/>
        <v>0</v>
      </c>
      <c r="AK26" s="48">
        <v>14901622</v>
      </c>
      <c r="AL26" s="50">
        <f t="shared" si="29"/>
        <v>1.9886070880266609E-3</v>
      </c>
      <c r="AM26" s="48">
        <f t="shared" si="20"/>
        <v>-14901622</v>
      </c>
      <c r="AN26" s="51">
        <f t="shared" si="21"/>
        <v>-1</v>
      </c>
    </row>
    <row r="27" spans="1:40" ht="12.75" x14ac:dyDescent="0.25">
      <c r="B27" s="38" t="s">
        <v>1696</v>
      </c>
      <c r="C27" s="39">
        <f>'ER año'!M27</f>
        <v>6112410328.3400002</v>
      </c>
      <c r="D27" s="47">
        <f>C27/C$6</f>
        <v>0.23230159334692926</v>
      </c>
      <c r="E27" s="39">
        <f>'ER año'!O27</f>
        <v>7856197918.3060532</v>
      </c>
      <c r="F27" s="47">
        <f>E27/E$6</f>
        <v>0.30500000000000005</v>
      </c>
      <c r="G27" s="39">
        <f t="shared" si="9"/>
        <v>-1743787589.966053</v>
      </c>
      <c r="H27" s="47">
        <f t="shared" si="10"/>
        <v>0.77803670323748064</v>
      </c>
      <c r="I27" s="39">
        <f>'ER año'!L27</f>
        <v>5176317107.3599987</v>
      </c>
      <c r="J27" s="47">
        <f>I27/I$6</f>
        <v>0.24112258345401735</v>
      </c>
      <c r="K27" s="39">
        <f t="shared" si="11"/>
        <v>936093220.98000145</v>
      </c>
      <c r="L27" s="47">
        <f t="shared" si="12"/>
        <v>0.18084155231699539</v>
      </c>
      <c r="M27" s="117"/>
      <c r="N27" s="39">
        <f>'ER año'!K27</f>
        <v>3241330557.0800018</v>
      </c>
      <c r="O27" s="47">
        <f>N27/N$6</f>
        <v>0.16966031624094458</v>
      </c>
      <c r="P27" s="39">
        <f t="shared" si="4"/>
        <v>1934986550.2799969</v>
      </c>
      <c r="Q27" s="47">
        <f t="shared" si="13"/>
        <v>0.59697291473510083</v>
      </c>
      <c r="R27" s="117"/>
      <c r="S27" s="39">
        <f>'ER año'!J27</f>
        <v>5004963344.5</v>
      </c>
      <c r="T27" s="47">
        <f>S27/S$6</f>
        <v>0.26768263357478189</v>
      </c>
      <c r="U27" s="39">
        <f t="shared" si="14"/>
        <v>-1763632787.4199982</v>
      </c>
      <c r="V27" s="47">
        <f t="shared" si="15"/>
        <v>-0.35237676402926515</v>
      </c>
      <c r="W27" s="117"/>
      <c r="X27" s="39">
        <f>'ER año'!I27</f>
        <v>6408486097.1400013</v>
      </c>
      <c r="Y27" s="47">
        <f>X27/X$6</f>
        <v>0.3532569873991494</v>
      </c>
      <c r="Z27" s="39">
        <f t="shared" si="16"/>
        <v>-1403522752.6400013</v>
      </c>
      <c r="AA27" s="47">
        <f t="shared" si="17"/>
        <v>-0.21901003315999543</v>
      </c>
      <c r="AB27" s="117"/>
      <c r="AD27" s="38" t="s">
        <v>1696</v>
      </c>
      <c r="AE27" s="39">
        <f>AE6-AE12</f>
        <v>6990410328.3400002</v>
      </c>
      <c r="AF27" s="47">
        <f>AE27/AE$6</f>
        <v>0.25709120390408696</v>
      </c>
      <c r="AG27" s="39">
        <v>3570757633.9508362</v>
      </c>
      <c r="AH27" s="47">
        <v>0.3050000000000001</v>
      </c>
      <c r="AI27" s="39">
        <f t="shared" si="18"/>
        <v>3419652694.389164</v>
      </c>
      <c r="AJ27" s="47">
        <f t="shared" si="30"/>
        <v>1.9576826670830405</v>
      </c>
      <c r="AK27" s="39">
        <v>2990889767</v>
      </c>
      <c r="AL27" s="47">
        <f>AK27/AK$6</f>
        <v>0.28527082466869358</v>
      </c>
      <c r="AM27" s="39">
        <f t="shared" si="20"/>
        <v>3999520561.3400002</v>
      </c>
      <c r="AN27" s="47">
        <f t="shared" si="21"/>
        <v>1.337234359309639</v>
      </c>
    </row>
    <row r="28" spans="1:40" s="184" customFormat="1" ht="11.25" hidden="1" x14ac:dyDescent="0.25">
      <c r="C28" s="186">
        <f>'ER año'!M28</f>
        <v>0.23230159334692926</v>
      </c>
      <c r="D28" s="186"/>
      <c r="E28" s="186">
        <f>'ER año'!E28</f>
        <v>0.30632838153477288</v>
      </c>
      <c r="F28" s="186"/>
      <c r="G28" s="186">
        <f t="shared" si="9"/>
        <v>-7.4026788187843612E-2</v>
      </c>
      <c r="H28" s="184">
        <f t="shared" si="10"/>
        <v>0.7583417252526421</v>
      </c>
      <c r="I28" s="186">
        <f>'ER año'!L28</f>
        <v>0.24112258345401735</v>
      </c>
      <c r="J28" s="186"/>
      <c r="K28" s="186"/>
      <c r="L28" s="186">
        <f t="shared" si="12"/>
        <v>0</v>
      </c>
      <c r="M28" s="187"/>
      <c r="N28" s="186">
        <f>'ER año'!K28</f>
        <v>0.16966031624094458</v>
      </c>
      <c r="O28" s="186"/>
      <c r="P28" s="186"/>
      <c r="Q28" s="186">
        <f t="shared" si="13"/>
        <v>0</v>
      </c>
      <c r="R28" s="187"/>
      <c r="S28" s="186">
        <f>'ER año'!J28</f>
        <v>0.26768263357478189</v>
      </c>
      <c r="T28" s="186"/>
      <c r="U28" s="186">
        <f t="shared" si="14"/>
        <v>-9.8022317333837317E-2</v>
      </c>
      <c r="V28" s="186">
        <f t="shared" si="15"/>
        <v>-0.36618855704157233</v>
      </c>
      <c r="W28" s="187"/>
      <c r="X28" s="186">
        <f>'ER año'!I28</f>
        <v>0.3532569873991494</v>
      </c>
      <c r="Y28" s="186"/>
      <c r="Z28" s="186">
        <f t="shared" si="16"/>
        <v>-8.5574353824367511E-2</v>
      </c>
      <c r="AA28" s="186">
        <f t="shared" si="17"/>
        <v>-0.242243909892364</v>
      </c>
      <c r="AB28" s="187"/>
    </row>
    <row r="29" spans="1:40" s="42" customFormat="1" ht="8.25" customHeight="1" x14ac:dyDescent="0.25">
      <c r="C29" s="46"/>
      <c r="D29" s="46"/>
      <c r="E29" s="46"/>
      <c r="F29" s="46"/>
      <c r="G29" s="46"/>
      <c r="H29" s="47"/>
      <c r="I29" s="46"/>
      <c r="J29" s="46"/>
      <c r="K29" s="46"/>
      <c r="L29" s="46"/>
      <c r="M29" s="58"/>
      <c r="N29" s="46"/>
      <c r="O29" s="46"/>
      <c r="P29" s="46"/>
      <c r="Q29" s="46"/>
      <c r="R29" s="58"/>
      <c r="S29" s="46"/>
      <c r="T29" s="46"/>
      <c r="U29" s="46"/>
      <c r="V29" s="46"/>
      <c r="W29" s="58"/>
      <c r="X29" s="46"/>
      <c r="Y29" s="46"/>
      <c r="Z29" s="46"/>
      <c r="AA29" s="46"/>
      <c r="AB29" s="58"/>
    </row>
    <row r="30" spans="1:40" s="42" customFormat="1" ht="12.75" collapsed="1" x14ac:dyDescent="0.25">
      <c r="A30" s="24"/>
      <c r="B30" s="54" t="s">
        <v>2029</v>
      </c>
      <c r="C30" s="26">
        <f>'ER año'!M30</f>
        <v>109554723</v>
      </c>
      <c r="D30" s="47">
        <f>C30/C$6</f>
        <v>4.1636171893736527E-3</v>
      </c>
      <c r="E30" s="26">
        <f>'ER año'!O30</f>
        <v>598400000</v>
      </c>
      <c r="F30" s="47">
        <f>E30/E$6</f>
        <v>2.3231593946318643E-2</v>
      </c>
      <c r="G30" s="26">
        <f>C30-E30</f>
        <v>-488845277</v>
      </c>
      <c r="H30" s="43">
        <f>IFERROR((C30/E30),"")</f>
        <v>0.18307941677807488</v>
      </c>
      <c r="I30" s="26">
        <f>'ER año'!L30</f>
        <v>913739368.53999996</v>
      </c>
      <c r="J30" s="47">
        <f>I30/I$6</f>
        <v>4.2563697813787042E-2</v>
      </c>
      <c r="K30" s="26">
        <f>C30-I30</f>
        <v>-804184645.53999996</v>
      </c>
      <c r="L30" s="43">
        <f>IFERROR(K30/I30,"")</f>
        <v>-0.88010287531438003</v>
      </c>
      <c r="M30" s="119"/>
      <c r="N30" s="26">
        <f>'ER año'!K30</f>
        <v>197405119.94</v>
      </c>
      <c r="O30" s="47">
        <f>N30/N$6</f>
        <v>1.0332736660704413E-2</v>
      </c>
      <c r="P30" s="26">
        <f>I30-N30</f>
        <v>716334248.5999999</v>
      </c>
      <c r="Q30" s="43">
        <f>IFERROR(P30/N30,"")</f>
        <v>3.6287521256678907</v>
      </c>
      <c r="R30" s="119"/>
      <c r="S30" s="26">
        <f>'ER año'!J30</f>
        <v>199496374.72999999</v>
      </c>
      <c r="T30" s="47">
        <f>S30/S$6</f>
        <v>1.0669751464819738E-2</v>
      </c>
      <c r="U30" s="26">
        <f>N30-S30</f>
        <v>-2091254.7899999917</v>
      </c>
      <c r="V30" s="43">
        <f>IFERROR(U30/S30,"")</f>
        <v>-1.0482670639154786E-2</v>
      </c>
      <c r="W30" s="119"/>
      <c r="X30" s="26">
        <f>'ER año'!I30</f>
        <v>1221325675</v>
      </c>
      <c r="Y30" s="47">
        <f>X30/X$6</f>
        <v>6.7323517917324938E-2</v>
      </c>
      <c r="Z30" s="26">
        <f>S30-X30</f>
        <v>-1021829300.27</v>
      </c>
      <c r="AA30" s="43">
        <f>IFERROR(Z30/X30,"")</f>
        <v>-0.83665587417541187</v>
      </c>
      <c r="AB30" s="119"/>
    </row>
    <row r="31" spans="1:40" s="52" customFormat="1" ht="12.75" hidden="1" outlineLevel="1" x14ac:dyDescent="0.2">
      <c r="B31" s="49" t="s">
        <v>1857</v>
      </c>
      <c r="C31" s="48">
        <f>'ER año'!M31</f>
        <v>0</v>
      </c>
      <c r="D31" s="50">
        <f>C31/C$6</f>
        <v>0</v>
      </c>
      <c r="E31" s="48">
        <f>'ER año'!O31</f>
        <v>480000000</v>
      </c>
      <c r="F31" s="50">
        <f>E31/E$6</f>
        <v>1.8634968406137948E-2</v>
      </c>
      <c r="G31" s="48">
        <f>C31-E31</f>
        <v>-480000000</v>
      </c>
      <c r="H31" s="51">
        <f>IFERROR((C31/E31),"")</f>
        <v>0</v>
      </c>
      <c r="I31" s="48">
        <f>'ER año'!L31</f>
        <v>704361857</v>
      </c>
      <c r="J31" s="50">
        <f>I31/I$6</f>
        <v>3.2810499651349391E-2</v>
      </c>
      <c r="K31" s="48">
        <f>C31-I31</f>
        <v>-704361857</v>
      </c>
      <c r="L31" s="51">
        <f>IFERROR(K31/I31,"")</f>
        <v>-1</v>
      </c>
      <c r="M31" s="118"/>
      <c r="N31" s="48">
        <f>'ER año'!K31</f>
        <v>0</v>
      </c>
      <c r="O31" s="50">
        <f>N31/N$6</f>
        <v>0</v>
      </c>
      <c r="P31" s="48">
        <f>I31-N31</f>
        <v>704361857</v>
      </c>
      <c r="Q31" s="51" t="str">
        <f>IFERROR(P31/N31,"")</f>
        <v/>
      </c>
      <c r="R31" s="118"/>
      <c r="S31" s="48">
        <f>'ER año'!J31</f>
        <v>0</v>
      </c>
      <c r="T31" s="50">
        <f>S31/S$6</f>
        <v>0</v>
      </c>
      <c r="U31" s="48">
        <f>N31-S31</f>
        <v>0</v>
      </c>
      <c r="V31" s="51" t="str">
        <f>IFERROR(U31/S31,"")</f>
        <v/>
      </c>
      <c r="W31" s="118"/>
      <c r="X31" s="48">
        <f>'ER año'!I31</f>
        <v>0</v>
      </c>
      <c r="Y31" s="50">
        <f>X31/X$6</f>
        <v>0</v>
      </c>
      <c r="Z31" s="48">
        <f>S31-X31</f>
        <v>0</v>
      </c>
      <c r="AA31" s="51" t="str">
        <f>IFERROR(Z31/X31,"")</f>
        <v/>
      </c>
      <c r="AB31" s="118"/>
    </row>
    <row r="32" spans="1:40" s="52" customFormat="1" ht="12.75" hidden="1" outlineLevel="1" x14ac:dyDescent="0.2">
      <c r="B32" s="49" t="s">
        <v>1852</v>
      </c>
      <c r="C32" s="48">
        <f>'ER año'!M32</f>
        <v>25676337</v>
      </c>
      <c r="D32" s="50">
        <f>C32/C$6</f>
        <v>9.7582683033529038E-4</v>
      </c>
      <c r="E32" s="48">
        <f>'ER año'!O32</f>
        <v>44400000</v>
      </c>
      <c r="F32" s="50">
        <f>E32/E$6</f>
        <v>1.7237345775677603E-3</v>
      </c>
      <c r="G32" s="48">
        <f>C32-E32</f>
        <v>-18723663</v>
      </c>
      <c r="H32" s="51">
        <f>IFERROR((C32/E32),"")</f>
        <v>0.57829587837837837</v>
      </c>
      <c r="I32" s="48">
        <f>'ER año'!L32</f>
        <v>123216163</v>
      </c>
      <c r="J32" s="50">
        <f>I32/I$6</f>
        <v>5.7396405455159534E-3</v>
      </c>
      <c r="K32" s="48">
        <f>C32-I32</f>
        <v>-97539826</v>
      </c>
      <c r="L32" s="51">
        <f>IFERROR(K32/I32,"")</f>
        <v>-0.79161551232527827</v>
      </c>
      <c r="M32" s="118"/>
      <c r="N32" s="48">
        <f>'ER año'!K32</f>
        <v>90821261</v>
      </c>
      <c r="O32" s="50">
        <f>N32/N$6</f>
        <v>4.7538390766730587E-3</v>
      </c>
      <c r="P32" s="48">
        <f>I32-N32</f>
        <v>32394902</v>
      </c>
      <c r="Q32" s="51">
        <f>IFERROR(P32/N32,"")</f>
        <v>0.35668852913196175</v>
      </c>
      <c r="R32" s="118"/>
      <c r="S32" s="48">
        <f>'ER año'!J32</f>
        <v>176733751</v>
      </c>
      <c r="T32" s="50">
        <f>S32/S$6</f>
        <v>9.4523281496591872E-3</v>
      </c>
      <c r="U32" s="48">
        <f>N32-S32</f>
        <v>-85912490</v>
      </c>
      <c r="V32" s="51">
        <f>IFERROR(U32/S32,"")</f>
        <v>-0.48611252527537879</v>
      </c>
      <c r="W32" s="118"/>
      <c r="X32" s="48">
        <f>'ER año'!I32</f>
        <v>1221325675</v>
      </c>
      <c r="Y32" s="50">
        <f>X32/X$6</f>
        <v>6.7323517917324938E-2</v>
      </c>
      <c r="Z32" s="48">
        <f>S32-X32</f>
        <v>-1044591924</v>
      </c>
      <c r="AA32" s="51">
        <f>IFERROR(Z32/X32,"")</f>
        <v>-0.85529351047172575</v>
      </c>
      <c r="AB32" s="118"/>
    </row>
    <row r="33" spans="2:31" s="52" customFormat="1" ht="12.75" hidden="1" outlineLevel="1" x14ac:dyDescent="0.2">
      <c r="B33" s="49" t="s">
        <v>1851</v>
      </c>
      <c r="C33" s="48">
        <f>'ER año'!M33</f>
        <v>83878386</v>
      </c>
      <c r="D33" s="50">
        <f>C33/C$6</f>
        <v>3.1877903590383627E-3</v>
      </c>
      <c r="E33" s="48">
        <f>'ER año'!O33</f>
        <v>74000000</v>
      </c>
      <c r="F33" s="50">
        <f>E33/E$6</f>
        <v>2.8728909626129337E-3</v>
      </c>
      <c r="G33" s="48">
        <f>C33-E33</f>
        <v>9878386</v>
      </c>
      <c r="H33" s="51">
        <f>IFERROR((C33/E33),"")</f>
        <v>1.1334917027027027</v>
      </c>
      <c r="I33" s="48">
        <f>'ER año'!L33</f>
        <v>86161348.539999992</v>
      </c>
      <c r="J33" s="50">
        <f>I33/I$6</f>
        <v>4.0135576169217004E-3</v>
      </c>
      <c r="K33" s="48">
        <f>C33-I33</f>
        <v>-2282962.5399999917</v>
      </c>
      <c r="L33" s="51">
        <f>IFERROR(K33/I33,"")</f>
        <v>-2.6496365002227622E-2</v>
      </c>
      <c r="M33" s="118"/>
      <c r="N33" s="48">
        <f>'ER año'!K33</f>
        <v>106583858.94</v>
      </c>
      <c r="O33" s="50">
        <f>N33/N$6</f>
        <v>5.5788975840313547E-3</v>
      </c>
      <c r="P33" s="48">
        <f>I33-N33</f>
        <v>-20422510.400000006</v>
      </c>
      <c r="Q33" s="51">
        <f>IFERROR(P33/N33,"")</f>
        <v>-0.19160978597609787</v>
      </c>
      <c r="R33" s="118"/>
      <c r="S33" s="48">
        <f>'ER año'!J33</f>
        <v>22762623.73</v>
      </c>
      <c r="T33" s="50">
        <f>S33/S$6</f>
        <v>1.2174233151605502E-3</v>
      </c>
      <c r="U33" s="48">
        <f>N33-S33</f>
        <v>83821235.209999993</v>
      </c>
      <c r="V33" s="51">
        <f>IFERROR(U33/S33,"")</f>
        <v>3.6824065715907692</v>
      </c>
      <c r="W33" s="118"/>
      <c r="X33" s="48">
        <f>'ER año'!I33</f>
        <v>0</v>
      </c>
      <c r="Y33" s="50">
        <f>X33/X$6</f>
        <v>0</v>
      </c>
      <c r="Z33" s="48">
        <f>S33-X33</f>
        <v>22762623.73</v>
      </c>
      <c r="AA33" s="51" t="str">
        <f>IFERROR(Z33/X33,"")</f>
        <v/>
      </c>
      <c r="AB33" s="118"/>
    </row>
    <row r="34" spans="2:31" collapsed="1" x14ac:dyDescent="0.25">
      <c r="B34" s="23" t="s">
        <v>2031</v>
      </c>
      <c r="C34" s="26">
        <f>'ER año'!M34</f>
        <v>2569613356.6700001</v>
      </c>
      <c r="D34" s="47">
        <f>C34/C$6</f>
        <v>9.7657919703519711E-2</v>
      </c>
      <c r="E34" s="26">
        <f>'ER año'!O34</f>
        <v>2903355441.7061868</v>
      </c>
      <c r="F34" s="47">
        <f>E34/E$6</f>
        <v>0.11271653526663225</v>
      </c>
      <c r="G34" s="26">
        <f t="shared" si="9"/>
        <v>-333742085.0361867</v>
      </c>
      <c r="H34" s="47">
        <f t="shared" si="10"/>
        <v>0.88504952571702356</v>
      </c>
      <c r="I34" s="26">
        <f>'ER año'!L34</f>
        <v>2629782729.2400002</v>
      </c>
      <c r="J34" s="47">
        <f>I34/I$6</f>
        <v>0.12250022408702589</v>
      </c>
      <c r="K34" s="26">
        <f t="shared" ref="K34:K70" si="31">C34-I34</f>
        <v>-60169372.570000172</v>
      </c>
      <c r="L34" s="43">
        <f t="shared" si="12"/>
        <v>-2.2879978600889569E-2</v>
      </c>
      <c r="M34" s="119"/>
      <c r="N34" s="26">
        <f>'ER año'!K34</f>
        <v>2558256087.9000001</v>
      </c>
      <c r="O34" s="47">
        <f>N34/N$6</f>
        <v>0.13390628609303024</v>
      </c>
      <c r="P34" s="26">
        <f t="shared" ref="P34:P56" si="32">I34-N34</f>
        <v>71526641.340000153</v>
      </c>
      <c r="Q34" s="43">
        <f t="shared" si="13"/>
        <v>2.7959140477884819E-2</v>
      </c>
      <c r="R34" s="119"/>
      <c r="S34" s="26">
        <f>'ER año'!J34</f>
        <v>2612465702.0300002</v>
      </c>
      <c r="T34" s="47">
        <f>S34/S$6</f>
        <v>0.13972364053608144</v>
      </c>
      <c r="U34" s="26">
        <f t="shared" si="14"/>
        <v>-54209614.130000114</v>
      </c>
      <c r="V34" s="43">
        <f t="shared" si="15"/>
        <v>-2.0750363952291077E-2</v>
      </c>
      <c r="W34" s="119"/>
      <c r="X34" s="26">
        <f>'ER año'!I34</f>
        <v>1582447870.03</v>
      </c>
      <c r="Y34" s="47">
        <f>X34/X$6</f>
        <v>8.7229769841035559E-2</v>
      </c>
      <c r="Z34" s="26">
        <f t="shared" si="16"/>
        <v>1030017832.0000002</v>
      </c>
      <c r="AA34" s="43">
        <f t="shared" si="17"/>
        <v>0.65090158829716971</v>
      </c>
      <c r="AB34" s="119"/>
    </row>
    <row r="35" spans="2:31" s="52" customFormat="1" ht="12.75" hidden="1" customHeight="1" outlineLevel="1" x14ac:dyDescent="0.2">
      <c r="B35" s="49" t="s">
        <v>1785</v>
      </c>
      <c r="C35" s="48">
        <f>'ER año'!M35</f>
        <v>1236372822.6699998</v>
      </c>
      <c r="D35" s="50">
        <f t="shared" ref="D35:D51" si="33">C35/C$34</f>
        <v>0.48115130607518075</v>
      </c>
      <c r="E35" s="48">
        <f>'ER año'!O35</f>
        <v>1346904499.4267199</v>
      </c>
      <c r="F35" s="50">
        <f t="shared" ref="F35:F51" si="34">E35/E$34</f>
        <v>0.46391305731247207</v>
      </c>
      <c r="G35" s="48">
        <f t="shared" si="9"/>
        <v>-110531676.75672007</v>
      </c>
      <c r="H35" s="50">
        <f t="shared" si="10"/>
        <v>0.9179365153180753</v>
      </c>
      <c r="I35" s="48">
        <f>'ER año'!L35</f>
        <v>1233594941.8900001</v>
      </c>
      <c r="J35" s="50">
        <f t="shared" ref="J35:J51" si="35">I35/I$34</f>
        <v>0.46908625879009613</v>
      </c>
      <c r="K35" s="48">
        <f t="shared" si="31"/>
        <v>2777880.779999733</v>
      </c>
      <c r="L35" s="50">
        <f t="shared" si="12"/>
        <v>2.2518581145799131E-3</v>
      </c>
      <c r="M35" s="120"/>
      <c r="N35" s="48">
        <f>'ER año'!K35</f>
        <v>1089004708</v>
      </c>
      <c r="O35" s="50">
        <f t="shared" ref="O35:O51" si="36">N35/N$34</f>
        <v>0.42568244561236757</v>
      </c>
      <c r="P35" s="48">
        <f t="shared" si="32"/>
        <v>144590233.8900001</v>
      </c>
      <c r="Q35" s="50">
        <f t="shared" si="13"/>
        <v>0.13277282717679501</v>
      </c>
      <c r="R35" s="120"/>
      <c r="S35" s="48">
        <f>'ER año'!J35</f>
        <v>1022717196</v>
      </c>
      <c r="T35" s="50">
        <f t="shared" ref="T35:T51" si="37">S35/S$34</f>
        <v>0.39147583648861073</v>
      </c>
      <c r="U35" s="48">
        <f t="shared" si="14"/>
        <v>66287512</v>
      </c>
      <c r="V35" s="50">
        <f t="shared" si="15"/>
        <v>6.48150947879437E-2</v>
      </c>
      <c r="W35" s="120"/>
      <c r="X35" s="48">
        <f>'ER año'!I35</f>
        <v>922457595.02999997</v>
      </c>
      <c r="Y35" s="50">
        <f t="shared" ref="Y35:Y51" si="38">X35/X$34</f>
        <v>0.5829307950678414</v>
      </c>
      <c r="Z35" s="48">
        <f t="shared" si="16"/>
        <v>100259600.97000003</v>
      </c>
      <c r="AA35" s="50">
        <f t="shared" si="17"/>
        <v>0.10868749036289241</v>
      </c>
      <c r="AB35" s="120"/>
    </row>
    <row r="36" spans="2:31" s="52" customFormat="1" ht="12.75" hidden="1" customHeight="1" outlineLevel="1" x14ac:dyDescent="0.2">
      <c r="B36" s="49" t="s">
        <v>1784</v>
      </c>
      <c r="C36" s="48">
        <f>'ER año'!M36</f>
        <v>492573066</v>
      </c>
      <c r="D36" s="50">
        <f t="shared" si="33"/>
        <v>0.19169151060077486</v>
      </c>
      <c r="E36" s="48">
        <f>'ER año'!O36</f>
        <v>540857676.58959997</v>
      </c>
      <c r="F36" s="50">
        <f t="shared" si="34"/>
        <v>0.18628710381797392</v>
      </c>
      <c r="G36" s="48">
        <f t="shared" si="9"/>
        <v>-48284610.589599967</v>
      </c>
      <c r="H36" s="50">
        <f t="shared" si="10"/>
        <v>0.91072584770533249</v>
      </c>
      <c r="I36" s="48">
        <f>'ER año'!L36</f>
        <v>463244568</v>
      </c>
      <c r="J36" s="50">
        <f t="shared" si="35"/>
        <v>0.17615317145758136</v>
      </c>
      <c r="K36" s="48">
        <f t="shared" si="31"/>
        <v>29328498</v>
      </c>
      <c r="L36" s="50">
        <f t="shared" si="12"/>
        <v>6.3311045667782118E-2</v>
      </c>
      <c r="M36" s="120"/>
      <c r="N36" s="48">
        <f>'ER año'!K36</f>
        <v>720759184</v>
      </c>
      <c r="O36" s="50">
        <f t="shared" si="36"/>
        <v>0.28173848091636938</v>
      </c>
      <c r="P36" s="48">
        <f t="shared" si="32"/>
        <v>-257514616</v>
      </c>
      <c r="Q36" s="50">
        <f t="shared" si="13"/>
        <v>-0.35728246232100735</v>
      </c>
      <c r="R36" s="120"/>
      <c r="S36" s="48">
        <f>'ER año'!J36</f>
        <v>721009067</v>
      </c>
      <c r="T36" s="50">
        <f t="shared" si="37"/>
        <v>0.27598795514894009</v>
      </c>
      <c r="U36" s="48">
        <f t="shared" si="14"/>
        <v>-249883</v>
      </c>
      <c r="V36" s="50">
        <f t="shared" si="15"/>
        <v>-3.4657400501178438E-4</v>
      </c>
      <c r="W36" s="120"/>
      <c r="X36" s="48">
        <f>'ER año'!I36</f>
        <v>83480000</v>
      </c>
      <c r="Y36" s="50">
        <f t="shared" si="38"/>
        <v>5.2753712511501176E-2</v>
      </c>
      <c r="Z36" s="48">
        <f t="shared" si="16"/>
        <v>637529067</v>
      </c>
      <c r="AA36" s="50">
        <f t="shared" si="17"/>
        <v>7.6369078461907041</v>
      </c>
      <c r="AB36" s="120"/>
    </row>
    <row r="37" spans="2:31" s="52" customFormat="1" ht="12.75" hidden="1" customHeight="1" outlineLevel="1" x14ac:dyDescent="0.2">
      <c r="B37" s="49" t="s">
        <v>1833</v>
      </c>
      <c r="C37" s="48">
        <f>'ER año'!M37</f>
        <v>392069644</v>
      </c>
      <c r="D37" s="50">
        <f t="shared" si="33"/>
        <v>0.15257923647629573</v>
      </c>
      <c r="E37" s="48">
        <f>'ER año'!O37</f>
        <v>395660179.56159997</v>
      </c>
      <c r="F37" s="50">
        <f t="shared" si="34"/>
        <v>0.13627686568375733</v>
      </c>
      <c r="G37" s="48">
        <f t="shared" si="9"/>
        <v>-3590535.5615999699</v>
      </c>
      <c r="H37" s="50">
        <f t="shared" si="10"/>
        <v>0.99092520362908809</v>
      </c>
      <c r="I37" s="48">
        <f>'ER año'!L37</f>
        <v>377650450</v>
      </c>
      <c r="J37" s="50">
        <f t="shared" si="35"/>
        <v>0.14360519057372467</v>
      </c>
      <c r="K37" s="48">
        <f t="shared" si="31"/>
        <v>14419194</v>
      </c>
      <c r="L37" s="50">
        <f t="shared" si="12"/>
        <v>3.8181323496370781E-2</v>
      </c>
      <c r="M37" s="120"/>
      <c r="N37" s="48">
        <f>'ER año'!K37</f>
        <v>356907116</v>
      </c>
      <c r="O37" s="50">
        <f t="shared" si="36"/>
        <v>0.1395118798653871</v>
      </c>
      <c r="P37" s="48">
        <f t="shared" si="32"/>
        <v>20743334</v>
      </c>
      <c r="Q37" s="50">
        <f t="shared" si="13"/>
        <v>5.8119698571658628E-2</v>
      </c>
      <c r="R37" s="120"/>
      <c r="S37" s="48">
        <f>'ER año'!J37</f>
        <v>334387945</v>
      </c>
      <c r="T37" s="50">
        <f t="shared" si="37"/>
        <v>0.1279970660438397</v>
      </c>
      <c r="U37" s="48">
        <f t="shared" si="14"/>
        <v>22519171</v>
      </c>
      <c r="V37" s="50">
        <f t="shared" si="15"/>
        <v>6.7344446283791715E-2</v>
      </c>
      <c r="W37" s="120"/>
      <c r="X37" s="48">
        <f>'ER año'!I37</f>
        <v>15740475</v>
      </c>
      <c r="Y37" s="50">
        <f t="shared" si="38"/>
        <v>9.9469153443276417E-3</v>
      </c>
      <c r="Z37" s="48">
        <f t="shared" si="16"/>
        <v>318647470</v>
      </c>
      <c r="AA37" s="50">
        <f t="shared" si="17"/>
        <v>20.243828092862508</v>
      </c>
      <c r="AB37" s="120"/>
    </row>
    <row r="38" spans="2:31" s="52" customFormat="1" ht="12.75" hidden="1" customHeight="1" outlineLevel="1" x14ac:dyDescent="0.2">
      <c r="B38" s="49" t="s">
        <v>1789</v>
      </c>
      <c r="C38" s="48">
        <f>'ER año'!M38</f>
        <v>165759754</v>
      </c>
      <c r="D38" s="50">
        <f t="shared" si="33"/>
        <v>6.450766360228237E-2</v>
      </c>
      <c r="E38" s="48">
        <f>'ER año'!O38</f>
        <v>162694040.13733336</v>
      </c>
      <c r="F38" s="50">
        <f t="shared" si="34"/>
        <v>5.6036556117195394E-2</v>
      </c>
      <c r="G38" s="48">
        <f t="shared" si="9"/>
        <v>3065713.8626666367</v>
      </c>
      <c r="H38" s="50">
        <f t="shared" si="10"/>
        <v>1.0188434306510479</v>
      </c>
      <c r="I38" s="48">
        <f>'ER año'!L38</f>
        <v>164095400</v>
      </c>
      <c r="J38" s="50">
        <f t="shared" si="35"/>
        <v>6.2398843134627742E-2</v>
      </c>
      <c r="K38" s="48">
        <f t="shared" si="31"/>
        <v>1664354</v>
      </c>
      <c r="L38" s="50">
        <f t="shared" si="12"/>
        <v>1.0142599975380175E-2</v>
      </c>
      <c r="M38" s="120"/>
      <c r="N38" s="48">
        <f>'ER año'!K38</f>
        <v>131015297</v>
      </c>
      <c r="O38" s="50">
        <f t="shared" si="36"/>
        <v>5.1212737309479735E-2</v>
      </c>
      <c r="P38" s="48">
        <f t="shared" si="32"/>
        <v>33080103</v>
      </c>
      <c r="Q38" s="50">
        <f t="shared" si="13"/>
        <v>0.2524903866759925</v>
      </c>
      <c r="R38" s="120"/>
      <c r="S38" s="48">
        <f>'ER año'!J38</f>
        <v>127743554</v>
      </c>
      <c r="T38" s="50">
        <f t="shared" si="37"/>
        <v>4.8897696111660977E-2</v>
      </c>
      <c r="U38" s="48">
        <f t="shared" si="14"/>
        <v>3271743</v>
      </c>
      <c r="V38" s="50">
        <f t="shared" si="15"/>
        <v>2.5611805038710602E-2</v>
      </c>
      <c r="W38" s="120"/>
      <c r="X38" s="48">
        <f>'ER año'!I38</f>
        <v>120300235</v>
      </c>
      <c r="Y38" s="50">
        <f t="shared" si="38"/>
        <v>7.6021610113273019E-2</v>
      </c>
      <c r="Z38" s="48">
        <f t="shared" si="16"/>
        <v>7443319</v>
      </c>
      <c r="AA38" s="50">
        <f t="shared" si="17"/>
        <v>6.1872855028088682E-2</v>
      </c>
      <c r="AB38" s="120"/>
    </row>
    <row r="39" spans="2:31" s="52" customFormat="1" ht="12.75" hidden="1" customHeight="1" outlineLevel="1" x14ac:dyDescent="0.2">
      <c r="B39" s="49" t="s">
        <v>1733</v>
      </c>
      <c r="C39" s="48">
        <f>'ER año'!M39</f>
        <v>73860218</v>
      </c>
      <c r="D39" s="50">
        <f t="shared" si="33"/>
        <v>2.874370877948601E-2</v>
      </c>
      <c r="E39" s="48">
        <f>'ER año'!O39</f>
        <v>66666666.666666672</v>
      </c>
      <c r="F39" s="50">
        <f t="shared" si="34"/>
        <v>2.296193766323331E-2</v>
      </c>
      <c r="G39" s="48">
        <f t="shared" si="9"/>
        <v>7193551.3333333284</v>
      </c>
      <c r="H39" s="50">
        <f t="shared" si="10"/>
        <v>1.10790327</v>
      </c>
      <c r="I39" s="48">
        <f>'ER año'!L39</f>
        <v>65337349</v>
      </c>
      <c r="J39" s="50">
        <f t="shared" si="35"/>
        <v>2.4845150998037892E-2</v>
      </c>
      <c r="K39" s="48">
        <f t="shared" si="31"/>
        <v>8522869</v>
      </c>
      <c r="L39" s="50">
        <f t="shared" si="12"/>
        <v>0.13044405887970753</v>
      </c>
      <c r="M39" s="120"/>
      <c r="N39" s="48">
        <f>'ER año'!K39</f>
        <v>55971106</v>
      </c>
      <c r="O39" s="50">
        <f t="shared" si="36"/>
        <v>2.1878617338088734E-2</v>
      </c>
      <c r="P39" s="48">
        <f t="shared" si="32"/>
        <v>9366243</v>
      </c>
      <c r="Q39" s="50">
        <f t="shared" si="13"/>
        <v>0.16734068110070935</v>
      </c>
      <c r="R39" s="120"/>
      <c r="S39" s="48">
        <f>'ER año'!J39</f>
        <v>42315367</v>
      </c>
      <c r="T39" s="50">
        <f t="shared" si="37"/>
        <v>1.6197482312253556E-2</v>
      </c>
      <c r="U39" s="48">
        <f t="shared" si="14"/>
        <v>13655739</v>
      </c>
      <c r="V39" s="50">
        <f t="shared" si="15"/>
        <v>0.32271347191671529</v>
      </c>
      <c r="W39" s="120"/>
      <c r="X39" s="48">
        <f>'ER año'!I39</f>
        <v>26818536</v>
      </c>
      <c r="Y39" s="50">
        <f t="shared" si="38"/>
        <v>1.6947500456676388E-2</v>
      </c>
      <c r="Z39" s="48">
        <f t="shared" si="16"/>
        <v>15496831</v>
      </c>
      <c r="AA39" s="50">
        <f t="shared" si="17"/>
        <v>0.57784030418364374</v>
      </c>
      <c r="AB39" s="120"/>
    </row>
    <row r="40" spans="2:31" s="52" customFormat="1" ht="12.75" hidden="1" customHeight="1" outlineLevel="1" x14ac:dyDescent="0.2">
      <c r="B40" s="49" t="s">
        <v>1764</v>
      </c>
      <c r="C40" s="48">
        <f>'ER año'!M40</f>
        <v>0</v>
      </c>
      <c r="D40" s="50">
        <f t="shared" si="33"/>
        <v>0</v>
      </c>
      <c r="E40" s="48">
        <f>'ER año'!O40</f>
        <v>0</v>
      </c>
      <c r="F40" s="50">
        <f t="shared" si="34"/>
        <v>0</v>
      </c>
      <c r="G40" s="48">
        <f t="shared" si="9"/>
        <v>0</v>
      </c>
      <c r="H40" s="50" t="str">
        <f t="shared" si="10"/>
        <v/>
      </c>
      <c r="I40" s="48">
        <f>'ER año'!L40</f>
        <v>159360</v>
      </c>
      <c r="J40" s="50">
        <f t="shared" si="35"/>
        <v>6.0598162056549283E-5</v>
      </c>
      <c r="K40" s="48">
        <f t="shared" si="31"/>
        <v>-159360</v>
      </c>
      <c r="L40" s="50">
        <f t="shared" si="12"/>
        <v>-1</v>
      </c>
      <c r="M40" s="120"/>
      <c r="N40" s="48">
        <f>'ER año'!K40</f>
        <v>0</v>
      </c>
      <c r="O40" s="50">
        <f t="shared" si="36"/>
        <v>0</v>
      </c>
      <c r="P40" s="48">
        <f t="shared" si="32"/>
        <v>159360</v>
      </c>
      <c r="Q40" s="50" t="str">
        <f t="shared" si="13"/>
        <v/>
      </c>
      <c r="R40" s="120"/>
      <c r="S40" s="48">
        <f>'ER año'!J40</f>
        <v>0</v>
      </c>
      <c r="T40" s="50">
        <f t="shared" si="37"/>
        <v>0</v>
      </c>
      <c r="U40" s="48">
        <f t="shared" si="14"/>
        <v>0</v>
      </c>
      <c r="V40" s="50" t="str">
        <f t="shared" si="15"/>
        <v/>
      </c>
      <c r="W40" s="120"/>
      <c r="X40" s="48">
        <f>'ER año'!I40</f>
        <v>0</v>
      </c>
      <c r="Y40" s="50">
        <f t="shared" si="38"/>
        <v>0</v>
      </c>
      <c r="Z40" s="48">
        <f t="shared" si="16"/>
        <v>0</v>
      </c>
      <c r="AA40" s="50" t="str">
        <f t="shared" si="17"/>
        <v/>
      </c>
      <c r="AB40" s="120"/>
    </row>
    <row r="41" spans="2:31" s="52" customFormat="1" ht="12.75" hidden="1" customHeight="1" outlineLevel="1" x14ac:dyDescent="0.2">
      <c r="B41" s="49" t="s">
        <v>1793</v>
      </c>
      <c r="C41" s="48">
        <f>'ER año'!M41</f>
        <v>48198054</v>
      </c>
      <c r="D41" s="50">
        <f t="shared" si="33"/>
        <v>1.8756928498558464E-2</v>
      </c>
      <c r="E41" s="48">
        <f>'ER año'!O41</f>
        <v>80000000</v>
      </c>
      <c r="F41" s="50">
        <f t="shared" si="34"/>
        <v>2.755432519587997E-2</v>
      </c>
      <c r="G41" s="48">
        <f t="shared" si="9"/>
        <v>-31801946</v>
      </c>
      <c r="H41" s="50">
        <f t="shared" si="10"/>
        <v>0.60247567499999999</v>
      </c>
      <c r="I41" s="48">
        <f>'ER año'!L41</f>
        <v>51319840</v>
      </c>
      <c r="J41" s="50">
        <f t="shared" si="35"/>
        <v>1.9514859318751132E-2</v>
      </c>
      <c r="K41" s="48">
        <f t="shared" si="31"/>
        <v>-3121786</v>
      </c>
      <c r="L41" s="50">
        <f t="shared" si="12"/>
        <v>-6.083000258769318E-2</v>
      </c>
      <c r="M41" s="120"/>
      <c r="N41" s="48">
        <f>'ER año'!K41</f>
        <v>48002457</v>
      </c>
      <c r="O41" s="50">
        <f t="shared" si="36"/>
        <v>1.8763741920537695E-2</v>
      </c>
      <c r="P41" s="48">
        <f t="shared" si="32"/>
        <v>3317383</v>
      </c>
      <c r="Q41" s="50">
        <f t="shared" si="13"/>
        <v>6.9108608336444111E-2</v>
      </c>
      <c r="R41" s="120"/>
      <c r="S41" s="48">
        <f>'ER año'!J41</f>
        <v>106529771</v>
      </c>
      <c r="T41" s="50">
        <f t="shared" si="37"/>
        <v>4.0777481180794717E-2</v>
      </c>
      <c r="U41" s="48">
        <f t="shared" si="14"/>
        <v>-58527314</v>
      </c>
      <c r="V41" s="50">
        <f t="shared" si="15"/>
        <v>-0.54939866528014969</v>
      </c>
      <c r="W41" s="120"/>
      <c r="X41" s="48">
        <f>'ER año'!I41</f>
        <v>56290337</v>
      </c>
      <c r="Y41" s="50">
        <f t="shared" si="38"/>
        <v>3.5571684897861978E-2</v>
      </c>
      <c r="Z41" s="48">
        <f t="shared" si="16"/>
        <v>50239434</v>
      </c>
      <c r="AA41" s="50">
        <f t="shared" si="17"/>
        <v>0.89250547567338245</v>
      </c>
      <c r="AB41" s="120"/>
    </row>
    <row r="42" spans="2:31" s="52" customFormat="1" ht="12.75" hidden="1" customHeight="1" outlineLevel="1" x14ac:dyDescent="0.25">
      <c r="B42" s="49" t="s">
        <v>1834</v>
      </c>
      <c r="C42" s="48">
        <f>'ER año'!M42</f>
        <v>0</v>
      </c>
      <c r="D42" s="50">
        <f t="shared" si="33"/>
        <v>0</v>
      </c>
      <c r="E42" s="48">
        <f>'ER año'!O42</f>
        <v>70666666.666666642</v>
      </c>
      <c r="F42" s="50">
        <f t="shared" si="34"/>
        <v>2.4339653923027296E-2</v>
      </c>
      <c r="G42" s="48">
        <f t="shared" si="9"/>
        <v>-70666666.666666642</v>
      </c>
      <c r="H42" s="50">
        <f t="shared" si="10"/>
        <v>0</v>
      </c>
      <c r="I42" s="48">
        <f>'ER año'!L42</f>
        <v>63780300</v>
      </c>
      <c r="J42" s="50">
        <f t="shared" si="35"/>
        <v>2.4253068244323106E-2</v>
      </c>
      <c r="K42" s="48">
        <f t="shared" si="31"/>
        <v>-63780300</v>
      </c>
      <c r="L42" s="50">
        <f t="shared" si="12"/>
        <v>-1</v>
      </c>
      <c r="M42" s="120"/>
      <c r="N42" s="48">
        <f>'ER año'!K42</f>
        <v>6747855</v>
      </c>
      <c r="O42" s="50">
        <f t="shared" si="36"/>
        <v>2.6376776867319497E-3</v>
      </c>
      <c r="P42" s="48">
        <f t="shared" si="32"/>
        <v>57032445</v>
      </c>
      <c r="Q42" s="50">
        <f t="shared" si="13"/>
        <v>8.4519369488526355</v>
      </c>
      <c r="R42" s="120"/>
      <c r="S42" s="48">
        <f>'ER año'!J42</f>
        <v>72424608</v>
      </c>
      <c r="T42" s="50">
        <f t="shared" si="37"/>
        <v>2.772270194541613E-2</v>
      </c>
      <c r="U42" s="48">
        <f t="shared" si="14"/>
        <v>-65676753</v>
      </c>
      <c r="V42" s="50">
        <f t="shared" si="15"/>
        <v>-0.90682925063260267</v>
      </c>
      <c r="W42" s="120"/>
      <c r="X42" s="48">
        <f>'ER año'!I42</f>
        <v>0</v>
      </c>
      <c r="Y42" s="50">
        <f t="shared" si="38"/>
        <v>0</v>
      </c>
      <c r="Z42" s="48">
        <f t="shared" si="16"/>
        <v>72424608</v>
      </c>
      <c r="AA42" s="50" t="str">
        <f t="shared" si="17"/>
        <v/>
      </c>
      <c r="AB42" s="120"/>
      <c r="AD42" s="140"/>
      <c r="AE42" s="47"/>
    </row>
    <row r="43" spans="2:31" s="52" customFormat="1" ht="12.75" hidden="1" customHeight="1" outlineLevel="1" x14ac:dyDescent="0.2">
      <c r="B43" s="49" t="s">
        <v>1734</v>
      </c>
      <c r="C43" s="48">
        <f>'ER año'!M43</f>
        <v>58913761</v>
      </c>
      <c r="D43" s="50">
        <f t="shared" si="33"/>
        <v>2.2927091675903809E-2</v>
      </c>
      <c r="E43" s="48">
        <f>'ER año'!O43</f>
        <v>53200000</v>
      </c>
      <c r="F43" s="50">
        <f t="shared" si="34"/>
        <v>1.832362625526018E-2</v>
      </c>
      <c r="G43" s="48">
        <f t="shared" si="9"/>
        <v>5713761</v>
      </c>
      <c r="H43" s="50">
        <f t="shared" si="10"/>
        <v>1.1074015225563909</v>
      </c>
      <c r="I43" s="48">
        <f>'ER año'!L43</f>
        <v>49999742.350000001</v>
      </c>
      <c r="J43" s="50">
        <f t="shared" si="35"/>
        <v>1.9012879579009854E-2</v>
      </c>
      <c r="K43" s="48">
        <f t="shared" si="31"/>
        <v>8914018.6499999985</v>
      </c>
      <c r="L43" s="50">
        <f t="shared" si="12"/>
        <v>0.17828129168349602</v>
      </c>
      <c r="M43" s="120"/>
      <c r="N43" s="48">
        <f>'ER año'!K43</f>
        <v>38303477.899999999</v>
      </c>
      <c r="O43" s="50">
        <f t="shared" si="36"/>
        <v>1.4972495553188437E-2</v>
      </c>
      <c r="P43" s="48">
        <f t="shared" si="32"/>
        <v>11696264.450000003</v>
      </c>
      <c r="Q43" s="50">
        <f t="shared" si="13"/>
        <v>0.30535776621997041</v>
      </c>
      <c r="R43" s="120"/>
      <c r="S43" s="48">
        <f>'ER año'!J43</f>
        <v>17077824.030000001</v>
      </c>
      <c r="T43" s="50">
        <f t="shared" si="37"/>
        <v>6.5370519569806348E-3</v>
      </c>
      <c r="U43" s="48">
        <f t="shared" si="14"/>
        <v>21225653.869999997</v>
      </c>
      <c r="V43" s="50">
        <f t="shared" si="15"/>
        <v>1.2428781226878585</v>
      </c>
      <c r="W43" s="120"/>
      <c r="X43" s="48">
        <f>'ER año'!I43</f>
        <v>0</v>
      </c>
      <c r="Y43" s="50">
        <f t="shared" si="38"/>
        <v>0</v>
      </c>
      <c r="Z43" s="48">
        <f t="shared" si="16"/>
        <v>17077824.030000001</v>
      </c>
      <c r="AA43" s="50" t="str">
        <f t="shared" si="17"/>
        <v/>
      </c>
      <c r="AB43" s="120"/>
    </row>
    <row r="44" spans="2:31" s="52" customFormat="1" ht="12.75" hidden="1" customHeight="1" outlineLevel="1" x14ac:dyDescent="0.2">
      <c r="B44" s="49" t="s">
        <v>1835</v>
      </c>
      <c r="C44" s="48">
        <f>'ER año'!M44</f>
        <v>32260556</v>
      </c>
      <c r="D44" s="50">
        <f t="shared" si="33"/>
        <v>1.2554634305686724E-2</v>
      </c>
      <c r="E44" s="48">
        <f>'ER año'!O44</f>
        <v>41019321.857599996</v>
      </c>
      <c r="F44" s="50">
        <f t="shared" si="34"/>
        <v>1.412824667223472E-2</v>
      </c>
      <c r="G44" s="48">
        <f t="shared" si="9"/>
        <v>-8758765.857599996</v>
      </c>
      <c r="H44" s="50">
        <f t="shared" si="10"/>
        <v>0.78647219259239931</v>
      </c>
      <c r="I44" s="48">
        <f>'ER año'!L44</f>
        <v>40678007</v>
      </c>
      <c r="J44" s="50">
        <f t="shared" si="35"/>
        <v>1.54682006797405E-2</v>
      </c>
      <c r="K44" s="48">
        <f t="shared" si="31"/>
        <v>-8417451</v>
      </c>
      <c r="L44" s="50">
        <f t="shared" si="12"/>
        <v>-0.20692879570033998</v>
      </c>
      <c r="M44" s="120"/>
      <c r="N44" s="48">
        <f>'ER año'!K44</f>
        <v>30045570</v>
      </c>
      <c r="O44" s="50">
        <f t="shared" si="36"/>
        <v>1.1744551353599458E-2</v>
      </c>
      <c r="P44" s="48">
        <f t="shared" si="32"/>
        <v>10632437</v>
      </c>
      <c r="Q44" s="50">
        <f t="shared" si="13"/>
        <v>0.35387702746195199</v>
      </c>
      <c r="R44" s="120"/>
      <c r="S44" s="48">
        <f>'ER año'!J44</f>
        <v>33620177</v>
      </c>
      <c r="T44" s="50">
        <f t="shared" si="37"/>
        <v>1.2869136224018425E-2</v>
      </c>
      <c r="U44" s="48">
        <f t="shared" si="14"/>
        <v>-3574607</v>
      </c>
      <c r="V44" s="50">
        <f t="shared" si="15"/>
        <v>-0.10632326534152393</v>
      </c>
      <c r="W44" s="120"/>
      <c r="X44" s="48">
        <f>'ER año'!I44</f>
        <v>26806707</v>
      </c>
      <c r="Y44" s="50">
        <f t="shared" si="38"/>
        <v>1.6940025328917658E-2</v>
      </c>
      <c r="Z44" s="48">
        <f t="shared" si="16"/>
        <v>6813470</v>
      </c>
      <c r="AA44" s="50">
        <f t="shared" si="17"/>
        <v>0.25417034624954121</v>
      </c>
      <c r="AB44" s="120"/>
    </row>
    <row r="45" spans="2:31" s="52" customFormat="1" ht="12.75" hidden="1" customHeight="1" outlineLevel="1" x14ac:dyDescent="0.2">
      <c r="B45" s="49" t="s">
        <v>1836</v>
      </c>
      <c r="C45" s="48">
        <f>'ER año'!M45</f>
        <v>10656103</v>
      </c>
      <c r="D45" s="50">
        <f t="shared" si="33"/>
        <v>4.146967469771173E-3</v>
      </c>
      <c r="E45" s="48">
        <f>'ER año'!O45</f>
        <v>13911666.66666667</v>
      </c>
      <c r="F45" s="50">
        <f t="shared" si="34"/>
        <v>4.7915823418752113E-3</v>
      </c>
      <c r="G45" s="48">
        <f t="shared" si="9"/>
        <v>-3255563.6666666698</v>
      </c>
      <c r="H45" s="50">
        <f t="shared" si="10"/>
        <v>0.7659832035461841</v>
      </c>
      <c r="I45" s="48">
        <f>'ER año'!L45</f>
        <v>17863202</v>
      </c>
      <c r="J45" s="50">
        <f t="shared" si="35"/>
        <v>6.7926531729723596E-3</v>
      </c>
      <c r="K45" s="48">
        <f t="shared" si="31"/>
        <v>-7207099</v>
      </c>
      <c r="L45" s="50">
        <f t="shared" si="12"/>
        <v>-0.40346064496163675</v>
      </c>
      <c r="M45" s="120"/>
      <c r="N45" s="48">
        <f>'ER año'!K45</f>
        <v>20248060</v>
      </c>
      <c r="O45" s="50">
        <f t="shared" si="36"/>
        <v>7.9147901165051299E-3</v>
      </c>
      <c r="P45" s="48">
        <f t="shared" si="32"/>
        <v>-2384858</v>
      </c>
      <c r="Q45" s="50">
        <f t="shared" si="13"/>
        <v>-0.11778204924323614</v>
      </c>
      <c r="R45" s="120"/>
      <c r="S45" s="48">
        <f>'ER año'!J45</f>
        <v>23692496</v>
      </c>
      <c r="T45" s="50">
        <f t="shared" si="37"/>
        <v>9.0690170522008742E-3</v>
      </c>
      <c r="U45" s="48">
        <f t="shared" si="14"/>
        <v>-3444436</v>
      </c>
      <c r="V45" s="50">
        <f t="shared" si="15"/>
        <v>-0.14538088346622491</v>
      </c>
      <c r="W45" s="120"/>
      <c r="X45" s="48">
        <f>'ER año'!I45</f>
        <v>14663328</v>
      </c>
      <c r="Y45" s="50">
        <f t="shared" si="38"/>
        <v>9.2662313101802302E-3</v>
      </c>
      <c r="Z45" s="48">
        <f t="shared" si="16"/>
        <v>9029168</v>
      </c>
      <c r="AA45" s="50">
        <f t="shared" si="17"/>
        <v>0.61576526147406641</v>
      </c>
      <c r="AB45" s="120"/>
    </row>
    <row r="46" spans="2:31" s="52" customFormat="1" ht="12.75" hidden="1" customHeight="1" outlineLevel="1" x14ac:dyDescent="0.2">
      <c r="B46" s="49" t="s">
        <v>1869</v>
      </c>
      <c r="C46" s="48">
        <f>'ER año'!M46</f>
        <v>2726569</v>
      </c>
      <c r="D46" s="50">
        <f t="shared" si="33"/>
        <v>1.061081424146005E-3</v>
      </c>
      <c r="E46" s="48">
        <f>'ER año'!O46</f>
        <v>14133333.333333332</v>
      </c>
      <c r="F46" s="50">
        <f t="shared" si="34"/>
        <v>4.8679307846054608E-3</v>
      </c>
      <c r="G46" s="48">
        <f t="shared" si="9"/>
        <v>-11406764.333333332</v>
      </c>
      <c r="H46" s="50">
        <f t="shared" si="10"/>
        <v>0.19291761792452833</v>
      </c>
      <c r="I46" s="48">
        <f>'ER año'!L46</f>
        <v>19995551</v>
      </c>
      <c r="J46" s="50">
        <f t="shared" si="35"/>
        <v>7.6034992464106181E-3</v>
      </c>
      <c r="K46" s="48">
        <f t="shared" si="31"/>
        <v>-17268982</v>
      </c>
      <c r="L46" s="50">
        <f t="shared" si="12"/>
        <v>-0.8636412169887191</v>
      </c>
      <c r="M46" s="120"/>
      <c r="N46" s="48">
        <f>'ER año'!K46</f>
        <v>378000</v>
      </c>
      <c r="O46" s="50">
        <f t="shared" si="36"/>
        <v>1.4775690431769459E-4</v>
      </c>
      <c r="P46" s="48">
        <f t="shared" si="32"/>
        <v>19617551</v>
      </c>
      <c r="Q46" s="50">
        <f t="shared" si="13"/>
        <v>51.898283068783066</v>
      </c>
      <c r="R46" s="120"/>
      <c r="S46" s="48">
        <f>'ER año'!J46</f>
        <v>23795463</v>
      </c>
      <c r="T46" s="50">
        <f t="shared" si="37"/>
        <v>9.1084307753820024E-3</v>
      </c>
      <c r="U46" s="48">
        <f t="shared" si="14"/>
        <v>-23417463</v>
      </c>
      <c r="V46" s="50">
        <f t="shared" si="15"/>
        <v>-0.98411461882460538</v>
      </c>
      <c r="W46" s="120"/>
      <c r="X46" s="48">
        <f>'ER año'!I46</f>
        <v>-20474</v>
      </c>
      <c r="Y46" s="50">
        <f t="shared" si="38"/>
        <v>-1.2938182917590743E-5</v>
      </c>
      <c r="Z46" s="48">
        <f t="shared" si="16"/>
        <v>23815937</v>
      </c>
      <c r="AA46" s="50">
        <f t="shared" si="17"/>
        <v>-1163.2283383803849</v>
      </c>
      <c r="AB46" s="120"/>
    </row>
    <row r="47" spans="2:31" s="52" customFormat="1" ht="12.75" hidden="1" customHeight="1" outlineLevel="1" x14ac:dyDescent="0.25">
      <c r="B47" s="49" t="s">
        <v>1837</v>
      </c>
      <c r="C47" s="48">
        <f>'ER año'!M47</f>
        <v>17942990</v>
      </c>
      <c r="D47" s="50">
        <f t="shared" si="33"/>
        <v>6.9827586914681149E-3</v>
      </c>
      <c r="E47" s="48">
        <f>'ER año'!O47</f>
        <v>18000000</v>
      </c>
      <c r="F47" s="50">
        <f t="shared" si="34"/>
        <v>6.1997231690729933E-3</v>
      </c>
      <c r="G47" s="48">
        <f t="shared" si="9"/>
        <v>-57010</v>
      </c>
      <c r="H47" s="50">
        <f t="shared" si="10"/>
        <v>0.99683277777777779</v>
      </c>
      <c r="I47" s="48">
        <f>'ER año'!L47</f>
        <v>15572036</v>
      </c>
      <c r="J47" s="50">
        <f t="shared" si="35"/>
        <v>5.9214154184137769E-3</v>
      </c>
      <c r="K47" s="48">
        <f t="shared" si="31"/>
        <v>2370954</v>
      </c>
      <c r="L47" s="50">
        <f t="shared" si="12"/>
        <v>0.15225716149127835</v>
      </c>
      <c r="M47" s="120"/>
      <c r="N47" s="48">
        <f>'ER año'!K47</f>
        <v>14717414</v>
      </c>
      <c r="O47" s="50">
        <f t="shared" si="36"/>
        <v>5.7529088153489387E-3</v>
      </c>
      <c r="P47" s="48">
        <f t="shared" si="32"/>
        <v>854622</v>
      </c>
      <c r="Q47" s="50">
        <f t="shared" si="13"/>
        <v>5.8068761264716752E-2</v>
      </c>
      <c r="R47" s="120"/>
      <c r="S47" s="48">
        <f>'ER año'!J47</f>
        <v>29239935</v>
      </c>
      <c r="T47" s="50">
        <f t="shared" si="37"/>
        <v>1.1192466556509925E-2</v>
      </c>
      <c r="U47" s="48">
        <f t="shared" si="14"/>
        <v>-14522521</v>
      </c>
      <c r="V47" s="50">
        <f t="shared" si="15"/>
        <v>-0.49666734895272507</v>
      </c>
      <c r="W47" s="120"/>
      <c r="X47" s="48">
        <f>'ER año'!I47</f>
        <v>62173151</v>
      </c>
      <c r="Y47" s="50">
        <f t="shared" si="38"/>
        <v>3.9289225368808724E-2</v>
      </c>
      <c r="Z47" s="48">
        <f t="shared" si="16"/>
        <v>-32933216</v>
      </c>
      <c r="AA47" s="50">
        <f t="shared" si="17"/>
        <v>-0.5297015748807713</v>
      </c>
      <c r="AB47" s="120"/>
      <c r="AD47" s="140"/>
      <c r="AE47"/>
    </row>
    <row r="48" spans="2:31" s="52" customFormat="1" ht="12.75" hidden="1" customHeight="1" outlineLevel="1" x14ac:dyDescent="0.2">
      <c r="B48" s="49" t="s">
        <v>1838</v>
      </c>
      <c r="C48" s="48">
        <f>'ER año'!M48</f>
        <v>14252724</v>
      </c>
      <c r="D48" s="50">
        <f t="shared" si="33"/>
        <v>5.5466414676760226E-3</v>
      </c>
      <c r="E48" s="48">
        <f>'ER año'!O48</f>
        <v>17333333.333333332</v>
      </c>
      <c r="F48" s="50">
        <f t="shared" si="34"/>
        <v>5.97010379244066E-3</v>
      </c>
      <c r="G48" s="48">
        <f t="shared" si="9"/>
        <v>-3080609.3333333321</v>
      </c>
      <c r="H48" s="50">
        <f t="shared" si="10"/>
        <v>0.82227253846153847</v>
      </c>
      <c r="I48" s="48">
        <f>'ER año'!L48</f>
        <v>16538900</v>
      </c>
      <c r="J48" s="50">
        <f t="shared" si="35"/>
        <v>6.2890746889875939E-3</v>
      </c>
      <c r="K48" s="48">
        <f t="shared" si="31"/>
        <v>-2286176</v>
      </c>
      <c r="L48" s="50">
        <f t="shared" si="12"/>
        <v>-0.13823023296591672</v>
      </c>
      <c r="M48" s="120"/>
      <c r="N48" s="48">
        <f>'ER año'!K48</f>
        <v>15785900</v>
      </c>
      <c r="O48" s="50">
        <f t="shared" si="36"/>
        <v>6.1705706769013095E-3</v>
      </c>
      <c r="P48" s="48">
        <f t="shared" si="32"/>
        <v>753000</v>
      </c>
      <c r="Q48" s="50">
        <f t="shared" si="13"/>
        <v>4.7700796280224757E-2</v>
      </c>
      <c r="R48" s="120"/>
      <c r="S48" s="48">
        <f>'ER año'!J48</f>
        <v>14872651</v>
      </c>
      <c r="T48" s="50">
        <f t="shared" si="37"/>
        <v>5.6929555050017691E-3</v>
      </c>
      <c r="U48" s="48">
        <f t="shared" si="14"/>
        <v>913249</v>
      </c>
      <c r="V48" s="50">
        <f t="shared" si="15"/>
        <v>6.140458752108148E-2</v>
      </c>
      <c r="W48" s="120"/>
      <c r="X48" s="48">
        <f>'ER año'!I48</f>
        <v>14325983</v>
      </c>
      <c r="Y48" s="50">
        <f t="shared" si="38"/>
        <v>9.0530520918382026E-3</v>
      </c>
      <c r="Z48" s="48">
        <f t="shared" si="16"/>
        <v>546668</v>
      </c>
      <c r="AA48" s="50">
        <f t="shared" si="17"/>
        <v>3.8159196475383225E-2</v>
      </c>
      <c r="AB48" s="120"/>
    </row>
    <row r="49" spans="1:31" s="52" customFormat="1" ht="12.75" hidden="1" customHeight="1" outlineLevel="1" x14ac:dyDescent="0.2">
      <c r="B49" s="49" t="s">
        <v>1839</v>
      </c>
      <c r="C49" s="48">
        <f>'ER año'!M49</f>
        <v>9852083</v>
      </c>
      <c r="D49" s="50">
        <f t="shared" si="33"/>
        <v>3.8340721472460977E-3</v>
      </c>
      <c r="E49" s="48">
        <f>'ER año'!O49</f>
        <v>18000000</v>
      </c>
      <c r="F49" s="50">
        <f t="shared" si="34"/>
        <v>6.1997231690729933E-3</v>
      </c>
      <c r="G49" s="48">
        <f t="shared" si="9"/>
        <v>-8147917</v>
      </c>
      <c r="H49" s="50">
        <f t="shared" si="10"/>
        <v>0.54733794444444439</v>
      </c>
      <c r="I49" s="48">
        <f>'ER año'!L49</f>
        <v>12114799</v>
      </c>
      <c r="J49" s="50">
        <f t="shared" si="35"/>
        <v>4.6067680288938324E-3</v>
      </c>
      <c r="K49" s="48">
        <f t="shared" si="31"/>
        <v>-2262716</v>
      </c>
      <c r="L49" s="50">
        <f t="shared" si="12"/>
        <v>-0.18677288826665633</v>
      </c>
      <c r="M49" s="120"/>
      <c r="N49" s="48">
        <f>'ER año'!K49</f>
        <v>11625946</v>
      </c>
      <c r="O49" s="50">
        <f t="shared" si="36"/>
        <v>4.5444809278430802E-3</v>
      </c>
      <c r="P49" s="48">
        <f t="shared" si="32"/>
        <v>488853</v>
      </c>
      <c r="Q49" s="50">
        <f t="shared" si="13"/>
        <v>4.2048449218670035E-2</v>
      </c>
      <c r="R49" s="120"/>
      <c r="S49" s="48">
        <f>'ER año'!J49</f>
        <v>3427779</v>
      </c>
      <c r="T49" s="50">
        <f t="shared" si="37"/>
        <v>1.312085742345427E-3</v>
      </c>
      <c r="U49" s="48">
        <f t="shared" si="14"/>
        <v>8198167</v>
      </c>
      <c r="V49" s="50">
        <f t="shared" si="15"/>
        <v>2.3916848198206475</v>
      </c>
      <c r="W49" s="120"/>
      <c r="X49" s="48">
        <f>'ER año'!I49</f>
        <v>0</v>
      </c>
      <c r="Y49" s="50">
        <f t="shared" si="38"/>
        <v>0</v>
      </c>
      <c r="Z49" s="48">
        <f t="shared" si="16"/>
        <v>3427779</v>
      </c>
      <c r="AA49" s="50" t="str">
        <f t="shared" si="17"/>
        <v/>
      </c>
      <c r="AB49" s="120"/>
    </row>
    <row r="50" spans="1:31" s="52" customFormat="1" ht="12.75" hidden="1" customHeight="1" outlineLevel="1" x14ac:dyDescent="0.2">
      <c r="B50" s="49" t="s">
        <v>1763</v>
      </c>
      <c r="C50" s="48">
        <f>'ER año'!M50</f>
        <v>1686780</v>
      </c>
      <c r="D50" s="50">
        <f t="shared" si="33"/>
        <v>6.5643338738942544E-4</v>
      </c>
      <c r="E50" s="48">
        <f>'ER año'!O50</f>
        <v>11400000</v>
      </c>
      <c r="F50" s="50">
        <f t="shared" si="34"/>
        <v>3.9264913404128956E-3</v>
      </c>
      <c r="G50" s="48">
        <f t="shared" si="9"/>
        <v>-9713220</v>
      </c>
      <c r="H50" s="50">
        <f t="shared" si="10"/>
        <v>0.14796315789473685</v>
      </c>
      <c r="I50" s="48">
        <f>'ER año'!L50</f>
        <v>12622824</v>
      </c>
      <c r="J50" s="50">
        <f t="shared" si="35"/>
        <v>4.7999493873199022E-3</v>
      </c>
      <c r="K50" s="48">
        <f t="shared" si="31"/>
        <v>-10936044</v>
      </c>
      <c r="L50" s="50">
        <f t="shared" si="12"/>
        <v>-0.86637063148468207</v>
      </c>
      <c r="M50" s="120"/>
      <c r="N50" s="48">
        <f>'ER año'!K50</f>
        <v>10921407</v>
      </c>
      <c r="O50" s="50">
        <f t="shared" si="36"/>
        <v>4.2690827754328043E-3</v>
      </c>
      <c r="P50" s="48">
        <f t="shared" si="32"/>
        <v>1701417</v>
      </c>
      <c r="Q50" s="50">
        <f t="shared" si="13"/>
        <v>0.15578734498219873</v>
      </c>
      <c r="R50" s="120"/>
      <c r="S50" s="48">
        <f>'ER año'!J50</f>
        <v>4773886</v>
      </c>
      <c r="T50" s="50">
        <f t="shared" si="37"/>
        <v>1.8273487748721377E-3</v>
      </c>
      <c r="U50" s="48">
        <f t="shared" si="14"/>
        <v>6147521</v>
      </c>
      <c r="V50" s="50">
        <f t="shared" si="15"/>
        <v>1.2877393804544139</v>
      </c>
      <c r="W50" s="120"/>
      <c r="X50" s="48">
        <f>'ER año'!I50</f>
        <v>0</v>
      </c>
      <c r="Y50" s="50">
        <f t="shared" si="38"/>
        <v>0</v>
      </c>
      <c r="Z50" s="48">
        <f t="shared" si="16"/>
        <v>4773886</v>
      </c>
      <c r="AA50" s="50" t="str">
        <f t="shared" si="17"/>
        <v/>
      </c>
      <c r="AB50" s="120"/>
    </row>
    <row r="51" spans="1:31" s="52" customFormat="1" ht="12.75" hidden="1" customHeight="1" outlineLevel="1" x14ac:dyDescent="0.2">
      <c r="B51" s="49" t="s">
        <v>1787</v>
      </c>
      <c r="C51" s="48">
        <f>'ER año'!M51</f>
        <v>12488232</v>
      </c>
      <c r="D51" s="50">
        <f t="shared" si="33"/>
        <v>4.8599653981343267E-3</v>
      </c>
      <c r="E51" s="48">
        <f>'ER año'!O51</f>
        <v>52908057.466666654</v>
      </c>
      <c r="F51" s="50">
        <f t="shared" si="34"/>
        <v>1.8223072761485479E-2</v>
      </c>
      <c r="G51" s="48">
        <f t="shared" si="9"/>
        <v>-40419825.466666654</v>
      </c>
      <c r="H51" s="50">
        <f t="shared" si="10"/>
        <v>0.23603648665173327</v>
      </c>
      <c r="I51" s="48">
        <f>'ER año'!L51</f>
        <v>25215459</v>
      </c>
      <c r="J51" s="50">
        <f t="shared" si="35"/>
        <v>9.5884191190529246E-3</v>
      </c>
      <c r="K51" s="48">
        <f t="shared" si="31"/>
        <v>-12727227</v>
      </c>
      <c r="L51" s="50">
        <f t="shared" si="12"/>
        <v>-0.50473905709985289</v>
      </c>
      <c r="M51" s="120"/>
      <c r="N51" s="48">
        <f>'ER año'!K51</f>
        <v>7822590</v>
      </c>
      <c r="O51" s="50">
        <f t="shared" si="36"/>
        <v>3.0577822279009379E-3</v>
      </c>
      <c r="P51" s="48">
        <f t="shared" si="32"/>
        <v>17392869</v>
      </c>
      <c r="Q51" s="50">
        <f t="shared" si="13"/>
        <v>2.2234156462245882</v>
      </c>
      <c r="R51" s="120"/>
      <c r="S51" s="48">
        <f>'ER año'!J51</f>
        <v>34837983</v>
      </c>
      <c r="T51" s="50">
        <f t="shared" si="37"/>
        <v>1.3335288181172814E-2</v>
      </c>
      <c r="U51" s="48">
        <f t="shared" si="14"/>
        <v>-27015393</v>
      </c>
      <c r="V51" s="50">
        <f t="shared" si="15"/>
        <v>-0.77545801087278787</v>
      </c>
      <c r="W51" s="120"/>
      <c r="X51" s="48">
        <f>'ER año'!I51</f>
        <v>239411997</v>
      </c>
      <c r="Y51" s="50">
        <f t="shared" si="38"/>
        <v>0.15129218569169123</v>
      </c>
      <c r="Z51" s="48">
        <f t="shared" si="16"/>
        <v>-204574014</v>
      </c>
      <c r="AA51" s="50">
        <f t="shared" si="17"/>
        <v>-0.85448522448104391</v>
      </c>
      <c r="AB51" s="120"/>
    </row>
    <row r="52" spans="1:31" x14ac:dyDescent="0.25">
      <c r="B52" s="23" t="s">
        <v>2032</v>
      </c>
      <c r="C52" s="26">
        <f>'ER año'!M52</f>
        <v>85004108</v>
      </c>
      <c r="D52" s="47">
        <f>C52/C$6</f>
        <v>3.2305733202955974E-3</v>
      </c>
      <c r="E52" s="26">
        <f>'ER año'!O52</f>
        <v>47600000.000000007</v>
      </c>
      <c r="F52" s="47">
        <f>E52/E$6</f>
        <v>1.8479677002753469E-3</v>
      </c>
      <c r="G52" s="26">
        <f t="shared" si="9"/>
        <v>37404107.999999993</v>
      </c>
      <c r="H52" s="43">
        <f t="shared" si="10"/>
        <v>1.7858005882352939</v>
      </c>
      <c r="I52" s="26">
        <f>'ER año'!L52</f>
        <v>17275200</v>
      </c>
      <c r="J52" s="47">
        <f>I52/I$6</f>
        <v>8.0471129710391325E-4</v>
      </c>
      <c r="K52" s="26">
        <f t="shared" si="31"/>
        <v>67728908</v>
      </c>
      <c r="L52" s="43">
        <f t="shared" si="12"/>
        <v>3.9205860424191905</v>
      </c>
      <c r="M52" s="119"/>
      <c r="N52" s="26">
        <f>'ER año'!K52</f>
        <v>68376830</v>
      </c>
      <c r="O52" s="47">
        <f>N52/N$6</f>
        <v>3.5790347195579094E-3</v>
      </c>
      <c r="P52" s="26">
        <f t="shared" si="32"/>
        <v>-51101630</v>
      </c>
      <c r="Q52" s="43">
        <f t="shared" si="13"/>
        <v>-0.74735301417161337</v>
      </c>
      <c r="R52" s="119"/>
      <c r="S52" s="26">
        <f>'ER año'!J52</f>
        <v>51999195</v>
      </c>
      <c r="T52" s="47">
        <f>S52/S$6</f>
        <v>2.7810955851783922E-3</v>
      </c>
      <c r="U52" s="26">
        <f t="shared" si="14"/>
        <v>16377635</v>
      </c>
      <c r="V52" s="43">
        <f t="shared" si="15"/>
        <v>0.31495939504448095</v>
      </c>
      <c r="W52" s="119"/>
      <c r="X52" s="26">
        <f>'ER año'!I52</f>
        <v>30124580</v>
      </c>
      <c r="Y52" s="47">
        <f>X52/X$6</f>
        <v>1.6605666636639639E-3</v>
      </c>
      <c r="Z52" s="26">
        <f t="shared" si="16"/>
        <v>21874615</v>
      </c>
      <c r="AA52" s="43">
        <f t="shared" si="17"/>
        <v>0.72613842251078686</v>
      </c>
      <c r="AB52" s="119"/>
      <c r="AD52" s="52"/>
      <c r="AE52" s="52"/>
    </row>
    <row r="53" spans="1:31" collapsed="1" x14ac:dyDescent="0.25">
      <c r="A53" s="52"/>
      <c r="B53" s="23" t="s">
        <v>2033</v>
      </c>
      <c r="C53" s="26">
        <f>'ER año'!M53</f>
        <v>120549502.52000001</v>
      </c>
      <c r="D53" s="47">
        <f>C53/C$6</f>
        <v>4.5814727755983152E-3</v>
      </c>
      <c r="E53" s="26">
        <f>'ER año'!O53</f>
        <v>203266287.0966827</v>
      </c>
      <c r="F53" s="47">
        <f>E53/E$6</f>
        <v>7.8913767459992661E-3</v>
      </c>
      <c r="G53" s="26">
        <f t="shared" si="9"/>
        <v>-82716784.576682687</v>
      </c>
      <c r="H53" s="43">
        <f t="shared" si="10"/>
        <v>0.59306195947122886</v>
      </c>
      <c r="I53" s="26">
        <f>'ER año'!L53</f>
        <v>295069970.27999997</v>
      </c>
      <c r="J53" s="47">
        <f>I53/I$6</f>
        <v>1.3744914010861345E-2</v>
      </c>
      <c r="K53" s="26">
        <f t="shared" si="31"/>
        <v>-174520467.75999996</v>
      </c>
      <c r="L53" s="43">
        <f t="shared" si="12"/>
        <v>-0.59145452041220159</v>
      </c>
      <c r="M53" s="119"/>
      <c r="N53" s="26">
        <f>'ER año'!K53</f>
        <v>581896804</v>
      </c>
      <c r="O53" s="47">
        <f>N53/N$6</f>
        <v>3.0458107881219176E-2</v>
      </c>
      <c r="P53" s="26">
        <f t="shared" si="32"/>
        <v>-286826833.72000003</v>
      </c>
      <c r="Q53" s="43">
        <f t="shared" si="13"/>
        <v>-0.49291701165624552</v>
      </c>
      <c r="R53" s="119"/>
      <c r="S53" s="26">
        <f>'ER año'!J53</f>
        <v>59871487.759999998</v>
      </c>
      <c r="T53" s="47">
        <f>S53/S$6</f>
        <v>3.2021328462372954E-3</v>
      </c>
      <c r="U53" s="26">
        <f t="shared" si="14"/>
        <v>522025316.24000001</v>
      </c>
      <c r="V53" s="43">
        <f t="shared" si="15"/>
        <v>8.7190971156852388</v>
      </c>
      <c r="W53" s="119"/>
      <c r="X53" s="26">
        <f>'ER año'!I53</f>
        <v>29614918</v>
      </c>
      <c r="Y53" s="47">
        <f>X53/X$6</f>
        <v>1.6324724055220643E-3</v>
      </c>
      <c r="Z53" s="26">
        <f t="shared" si="16"/>
        <v>30256569.759999998</v>
      </c>
      <c r="AA53" s="43">
        <f t="shared" si="17"/>
        <v>1.0216665046987468</v>
      </c>
      <c r="AB53" s="119"/>
      <c r="AD53" s="52"/>
      <c r="AE53" s="52"/>
    </row>
    <row r="54" spans="1:31" s="52" customFormat="1" ht="12.75" hidden="1" outlineLevel="1" x14ac:dyDescent="0.2">
      <c r="B54" s="49" t="s">
        <v>1853</v>
      </c>
      <c r="C54" s="48">
        <f>'ER año'!M54</f>
        <v>113342403.76000001</v>
      </c>
      <c r="D54" s="50">
        <f>C54/C$6</f>
        <v>4.3075676489097142E-3</v>
      </c>
      <c r="E54" s="48">
        <f>'ER año'!O54</f>
        <v>140238779.18995336</v>
      </c>
      <c r="F54" s="50">
        <f>E54/E$6</f>
        <v>5.4444692073336185E-3</v>
      </c>
      <c r="G54" s="48">
        <f t="shared" si="9"/>
        <v>-26896375.429953352</v>
      </c>
      <c r="H54" s="51">
        <f t="shared" si="10"/>
        <v>0.80821014283415704</v>
      </c>
      <c r="I54" s="48">
        <f>'ER año'!L54</f>
        <v>231668895.81999999</v>
      </c>
      <c r="J54" s="50">
        <f>I54/I$6</f>
        <v>1.0791572754812883E-2</v>
      </c>
      <c r="K54" s="48">
        <f t="shared" si="31"/>
        <v>-118326492.05999999</v>
      </c>
      <c r="L54" s="51">
        <f t="shared" si="12"/>
        <v>-0.51075692160218278</v>
      </c>
      <c r="M54" s="118"/>
      <c r="N54" s="48">
        <f>'ER año'!K54</f>
        <v>549239978</v>
      </c>
      <c r="O54" s="50">
        <f>N54/N$6</f>
        <v>2.8748758177751476E-2</v>
      </c>
      <c r="P54" s="48">
        <f t="shared" si="32"/>
        <v>-317571082.18000001</v>
      </c>
      <c r="Q54" s="51">
        <f t="shared" si="13"/>
        <v>-0.57820095932638027</v>
      </c>
      <c r="R54" s="118"/>
      <c r="S54" s="48">
        <f>'ER año'!J54</f>
        <v>16037015.68</v>
      </c>
      <c r="T54" s="50">
        <f>S54/S$6</f>
        <v>8.5771469168098948E-4</v>
      </c>
      <c r="U54" s="48">
        <f t="shared" si="14"/>
        <v>533202962.31999999</v>
      </c>
      <c r="V54" s="51">
        <f t="shared" si="15"/>
        <v>33.248265946697636</v>
      </c>
      <c r="W54" s="118"/>
      <c r="X54" s="48">
        <f>'ER año'!I54</f>
        <v>4614918</v>
      </c>
      <c r="Y54" s="50">
        <f>X54/X$6</f>
        <v>2.5438957111909184E-4</v>
      </c>
      <c r="Z54" s="48">
        <f t="shared" si="16"/>
        <v>11422097.68</v>
      </c>
      <c r="AA54" s="51">
        <f t="shared" si="17"/>
        <v>2.4750380570142307</v>
      </c>
      <c r="AB54" s="118"/>
    </row>
    <row r="55" spans="1:31" s="52" customFormat="1" ht="12.75" hidden="1" outlineLevel="1" x14ac:dyDescent="0.2">
      <c r="B55" s="49" t="s">
        <v>1854</v>
      </c>
      <c r="C55" s="48">
        <f>'ER año'!M55</f>
        <v>7207098.7599999998</v>
      </c>
      <c r="D55" s="50">
        <f>C55/C$6</f>
        <v>2.7390512668860054E-4</v>
      </c>
      <c r="E55" s="48">
        <f>'ER año'!O55</f>
        <v>63027507.906729341</v>
      </c>
      <c r="F55" s="50">
        <f>E55/E$6</f>
        <v>2.446907538665648E-3</v>
      </c>
      <c r="G55" s="48">
        <f t="shared" si="9"/>
        <v>-55820409.146729343</v>
      </c>
      <c r="H55" s="51">
        <f t="shared" si="10"/>
        <v>0.11434846465237618</v>
      </c>
      <c r="I55" s="48">
        <f>'ER año'!L55</f>
        <v>63401074.460000001</v>
      </c>
      <c r="J55" s="50">
        <f>I55/I$6</f>
        <v>2.9533412560484615E-3</v>
      </c>
      <c r="K55" s="48">
        <f t="shared" si="31"/>
        <v>-56193975.700000003</v>
      </c>
      <c r="L55" s="51">
        <f t="shared" si="12"/>
        <v>-0.88632528988847048</v>
      </c>
      <c r="M55" s="118"/>
      <c r="N55" s="48">
        <f>'ER año'!K55</f>
        <v>32656826</v>
      </c>
      <c r="O55" s="50">
        <f>N55/N$6</f>
        <v>1.7093497034677016E-3</v>
      </c>
      <c r="P55" s="48">
        <f t="shared" si="32"/>
        <v>30744248.460000001</v>
      </c>
      <c r="Q55" s="51">
        <f t="shared" si="13"/>
        <v>0.94143406527015217</v>
      </c>
      <c r="R55" s="118"/>
      <c r="S55" s="48">
        <f>'ER año'!J55</f>
        <v>43834472.079999998</v>
      </c>
      <c r="T55" s="50">
        <f>S55/S$6</f>
        <v>2.3444181545563061E-3</v>
      </c>
      <c r="U55" s="48">
        <f t="shared" si="14"/>
        <v>-11177646.079999998</v>
      </c>
      <c r="V55" s="51">
        <f t="shared" si="15"/>
        <v>-0.25499670806118668</v>
      </c>
      <c r="W55" s="118"/>
      <c r="X55" s="48">
        <f>'ER año'!I55</f>
        <v>25000000</v>
      </c>
      <c r="Y55" s="50">
        <f>X55/X$6</f>
        <v>1.3780828344029724E-3</v>
      </c>
      <c r="Z55" s="48">
        <f t="shared" si="16"/>
        <v>18834472.079999998</v>
      </c>
      <c r="AA55" s="51">
        <f t="shared" si="17"/>
        <v>0.7533788831999999</v>
      </c>
      <c r="AB55" s="118"/>
    </row>
    <row r="56" spans="1:31" x14ac:dyDescent="0.25">
      <c r="B56" s="38" t="s">
        <v>1694</v>
      </c>
      <c r="C56" s="39">
        <f>'ER año'!M56</f>
        <v>3446798084.1500001</v>
      </c>
      <c r="D56" s="47">
        <f>C56/C$6</f>
        <v>0.13099524473688931</v>
      </c>
      <c r="E56" s="39">
        <f>'ER año'!O56</f>
        <v>5300376189.5031843</v>
      </c>
      <c r="F56" s="47">
        <f>E56/E$6</f>
        <v>0.20577571423341184</v>
      </c>
      <c r="G56" s="39">
        <f t="shared" si="9"/>
        <v>-1853578105.3531842</v>
      </c>
      <c r="H56" s="47">
        <f t="shared" si="10"/>
        <v>0.65029310390760697</v>
      </c>
      <c r="I56" s="39">
        <f>'ER año'!L56</f>
        <v>3147928576.3799982</v>
      </c>
      <c r="J56" s="47">
        <f>I56/I$6</f>
        <v>0.14663643187281325</v>
      </c>
      <c r="K56" s="39">
        <f t="shared" si="31"/>
        <v>298869507.77000189</v>
      </c>
      <c r="L56" s="47">
        <f t="shared" si="12"/>
        <v>9.4941641945920766E-2</v>
      </c>
      <c r="M56" s="117"/>
      <c r="N56" s="39">
        <f>'ER año'!K56</f>
        <v>230205955.12000179</v>
      </c>
      <c r="O56" s="47">
        <f>N56/N$6</f>
        <v>1.2049624207841697E-2</v>
      </c>
      <c r="P56" s="39">
        <f t="shared" si="32"/>
        <v>2917722621.2599964</v>
      </c>
      <c r="Q56" s="47">
        <f t="shared" si="13"/>
        <v>12.674401145439724</v>
      </c>
      <c r="R56" s="117"/>
      <c r="S56" s="39">
        <f>'ER año'!J56</f>
        <v>2480123334.4399996</v>
      </c>
      <c r="T56" s="47">
        <f>S56/S$6</f>
        <v>0.13264551607210451</v>
      </c>
      <c r="U56" s="39">
        <f t="shared" si="14"/>
        <v>-2249917379.3199978</v>
      </c>
      <c r="V56" s="47">
        <f t="shared" si="15"/>
        <v>-0.90717963420477177</v>
      </c>
      <c r="W56" s="117"/>
      <c r="X56" s="39">
        <f>'ER año'!I56</f>
        <v>5987624404.1100016</v>
      </c>
      <c r="Y56" s="47">
        <f>X56/X$6</f>
        <v>0.33005769640625277</v>
      </c>
      <c r="Z56" s="39">
        <f t="shared" si="16"/>
        <v>-3507501069.670002</v>
      </c>
      <c r="AA56" s="47">
        <f t="shared" si="17"/>
        <v>-0.58579176530551869</v>
      </c>
      <c r="AB56" s="117"/>
      <c r="AD56" s="52"/>
      <c r="AE56" s="52"/>
    </row>
    <row r="57" spans="1:31" s="42" customFormat="1" ht="5.25" customHeight="1" x14ac:dyDescent="0.25"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58"/>
      <c r="N57" s="46">
        <f>'ER año'!K57</f>
        <v>0</v>
      </c>
      <c r="O57" s="46"/>
      <c r="P57" s="46"/>
      <c r="Q57" s="46" t="str">
        <f t="shared" si="13"/>
        <v/>
      </c>
      <c r="R57" s="58"/>
      <c r="S57" s="46">
        <f>'ER año'!J57</f>
        <v>0</v>
      </c>
      <c r="T57" s="46"/>
      <c r="U57" s="46">
        <f t="shared" si="14"/>
        <v>0</v>
      </c>
      <c r="V57" s="46" t="str">
        <f t="shared" si="15"/>
        <v/>
      </c>
      <c r="W57" s="58"/>
      <c r="X57" s="46">
        <f>'ER año'!I57</f>
        <v>0</v>
      </c>
      <c r="Y57" s="46"/>
      <c r="Z57" s="46">
        <f t="shared" si="16"/>
        <v>0</v>
      </c>
      <c r="AA57" s="46" t="str">
        <f t="shared" si="17"/>
        <v/>
      </c>
      <c r="AB57" s="58"/>
      <c r="AD57" s="52"/>
      <c r="AE57" s="52"/>
    </row>
    <row r="58" spans="1:31" s="42" customFormat="1" ht="12.75" collapsed="1" x14ac:dyDescent="0.25">
      <c r="A58" s="52"/>
      <c r="B58" s="54" t="s">
        <v>2034</v>
      </c>
      <c r="C58" s="26">
        <f>'ER año'!M58</f>
        <v>143553716.13999999</v>
      </c>
      <c r="D58" s="47">
        <f>C58/C$6</f>
        <v>5.4557458022048942E-3</v>
      </c>
      <c r="E58" s="26">
        <f>'ER año'!O58</f>
        <v>210392474.21127602</v>
      </c>
      <c r="F58" s="47">
        <f>E58/E$6</f>
        <v>8.1680356454506709E-3</v>
      </c>
      <c r="G58" s="26">
        <f t="shared" si="9"/>
        <v>-66838758.071276039</v>
      </c>
      <c r="H58" s="43">
        <f t="shared" si="10"/>
        <v>0.68231393103844296</v>
      </c>
      <c r="I58" s="26">
        <f>'ER año'!L58</f>
        <v>188635582.45999998</v>
      </c>
      <c r="J58" s="47">
        <f>I58/I$6</f>
        <v>8.787000106588564E-3</v>
      </c>
      <c r="K58" s="26">
        <f t="shared" si="31"/>
        <v>-45081866.319999993</v>
      </c>
      <c r="L58" s="43">
        <f t="shared" si="12"/>
        <v>-0.23898919669389293</v>
      </c>
      <c r="M58" s="119"/>
      <c r="N58" s="26">
        <f>'ER año'!K58</f>
        <v>149617606.40000001</v>
      </c>
      <c r="O58" s="47">
        <f>N58/N$6</f>
        <v>7.8314044093993496E-3</v>
      </c>
      <c r="P58" s="26">
        <f>I58-N58</f>
        <v>39017976.059999973</v>
      </c>
      <c r="Q58" s="43">
        <f t="shared" si="13"/>
        <v>0.26078465629029052</v>
      </c>
      <c r="R58" s="119"/>
      <c r="S58" s="26">
        <f>'ER año'!J58</f>
        <v>149969495</v>
      </c>
      <c r="T58" s="47">
        <f>S58/S$6</f>
        <v>8.0208837936035938E-3</v>
      </c>
      <c r="U58" s="26">
        <f t="shared" si="14"/>
        <v>-351888.59999999404</v>
      </c>
      <c r="V58" s="43">
        <f t="shared" si="15"/>
        <v>-2.346401179786556E-3</v>
      </c>
      <c r="W58" s="119"/>
      <c r="X58" s="26">
        <f>'ER año'!I58</f>
        <v>96115834</v>
      </c>
      <c r="Y58" s="47">
        <f>X58/X$6</f>
        <v>5.2982232379890238E-3</v>
      </c>
      <c r="Z58" s="26">
        <f t="shared" si="16"/>
        <v>53853661</v>
      </c>
      <c r="AA58" s="43">
        <f t="shared" si="17"/>
        <v>0.56029957561414911</v>
      </c>
      <c r="AB58" s="119"/>
      <c r="AD58" s="52"/>
      <c r="AE58" s="52"/>
    </row>
    <row r="59" spans="1:31" s="52" customFormat="1" ht="12.75" hidden="1" outlineLevel="1" x14ac:dyDescent="0.2">
      <c r="B59" s="49" t="s">
        <v>1855</v>
      </c>
      <c r="C59" s="48">
        <f>'ER año'!M59</f>
        <v>143553716.13999999</v>
      </c>
      <c r="D59" s="50">
        <f>C59/C$6</f>
        <v>5.4557458022048942E-3</v>
      </c>
      <c r="E59" s="48">
        <f>'ER año'!O59</f>
        <v>177204610.13687599</v>
      </c>
      <c r="F59" s="50">
        <f>E59/E$6</f>
        <v>6.8795881485889093E-3</v>
      </c>
      <c r="G59" s="48">
        <f t="shared" si="9"/>
        <v>-33650893.996876001</v>
      </c>
      <c r="H59" s="51">
        <f t="shared" si="10"/>
        <v>0.81010147551531841</v>
      </c>
      <c r="I59" s="48">
        <f>'ER año'!L59</f>
        <v>175856367.45999998</v>
      </c>
      <c r="J59" s="50">
        <f>I59/I$6</f>
        <v>8.1917202442066649E-3</v>
      </c>
      <c r="K59" s="48">
        <f t="shared" si="31"/>
        <v>-32302651.319999993</v>
      </c>
      <c r="L59" s="51">
        <f t="shared" si="12"/>
        <v>-0.18368769801495818</v>
      </c>
      <c r="M59" s="118"/>
      <c r="N59" s="48">
        <f>'ER año'!K59</f>
        <v>149617606.40000001</v>
      </c>
      <c r="O59" s="50">
        <f>N59/N$6</f>
        <v>7.8314044093993496E-3</v>
      </c>
      <c r="P59" s="48">
        <f>I59-N59</f>
        <v>26238761.059999973</v>
      </c>
      <c r="Q59" s="51">
        <f t="shared" si="13"/>
        <v>0.17537214831422387</v>
      </c>
      <c r="R59" s="118"/>
      <c r="S59" s="48">
        <f>'ER año'!J59</f>
        <v>149969495</v>
      </c>
      <c r="T59" s="50">
        <f>S59/S$6</f>
        <v>8.0208837936035938E-3</v>
      </c>
      <c r="U59" s="48">
        <f t="shared" si="14"/>
        <v>-351888.59999999404</v>
      </c>
      <c r="V59" s="51">
        <f t="shared" si="15"/>
        <v>-2.346401179786556E-3</v>
      </c>
      <c r="W59" s="118"/>
      <c r="X59" s="48">
        <f>'ER año'!I59</f>
        <v>69963442</v>
      </c>
      <c r="Y59" s="50">
        <f>X59/X$6</f>
        <v>3.8566167382379185E-3</v>
      </c>
      <c r="Z59" s="48">
        <f t="shared" si="16"/>
        <v>80006053</v>
      </c>
      <c r="AA59" s="51">
        <f t="shared" si="17"/>
        <v>1.1435408366558066</v>
      </c>
      <c r="AB59" s="118"/>
    </row>
    <row r="60" spans="1:31" s="52" customFormat="1" ht="12.75" hidden="1" outlineLevel="1" x14ac:dyDescent="0.2">
      <c r="B60" s="49" t="s">
        <v>1856</v>
      </c>
      <c r="C60" s="48">
        <f>'ER año'!M60</f>
        <v>0</v>
      </c>
      <c r="D60" s="50">
        <f>C60/C$6</f>
        <v>0</v>
      </c>
      <c r="E60" s="48">
        <f>'ER año'!O60</f>
        <v>33187864.074399993</v>
      </c>
      <c r="F60" s="50">
        <f>E60/E$6</f>
        <v>1.2884474968617595E-3</v>
      </c>
      <c r="G60" s="48">
        <f t="shared" si="9"/>
        <v>-33187864.074399993</v>
      </c>
      <c r="H60" s="51">
        <f t="shared" si="10"/>
        <v>0</v>
      </c>
      <c r="I60" s="48">
        <f>'ER año'!L60</f>
        <v>12779215</v>
      </c>
      <c r="J60" s="50">
        <f>I60/I$6</f>
        <v>5.9527986238189917E-4</v>
      </c>
      <c r="K60" s="48">
        <f t="shared" si="31"/>
        <v>-12779215</v>
      </c>
      <c r="L60" s="51">
        <f t="shared" si="12"/>
        <v>-1</v>
      </c>
      <c r="M60" s="118"/>
      <c r="N60" s="48">
        <f>'ER año'!K60</f>
        <v>0</v>
      </c>
      <c r="O60" s="50">
        <f>N60/N$6</f>
        <v>0</v>
      </c>
      <c r="P60" s="48">
        <f>I60-N60</f>
        <v>12779215</v>
      </c>
      <c r="Q60" s="51" t="str">
        <f t="shared" si="13"/>
        <v/>
      </c>
      <c r="R60" s="118"/>
      <c r="S60" s="48">
        <f>'ER año'!J60</f>
        <v>0</v>
      </c>
      <c r="T60" s="50">
        <f>S60/S$6</f>
        <v>0</v>
      </c>
      <c r="U60" s="48">
        <f t="shared" si="14"/>
        <v>0</v>
      </c>
      <c r="V60" s="51" t="str">
        <f t="shared" si="15"/>
        <v/>
      </c>
      <c r="W60" s="118"/>
      <c r="X60" s="48">
        <f>'ER año'!I60</f>
        <v>26152392</v>
      </c>
      <c r="Y60" s="50">
        <f>X60/X$6</f>
        <v>1.4416064997511049E-3</v>
      </c>
      <c r="Z60" s="48">
        <f t="shared" si="16"/>
        <v>-26152392</v>
      </c>
      <c r="AA60" s="51">
        <f t="shared" si="17"/>
        <v>-1</v>
      </c>
      <c r="AB60" s="118"/>
    </row>
    <row r="61" spans="1:31" x14ac:dyDescent="0.25">
      <c r="B61" s="23" t="s">
        <v>2035</v>
      </c>
      <c r="C61" s="26">
        <f>'ER año'!M61</f>
        <v>186431949</v>
      </c>
      <c r="D61" s="47">
        <f>C61/C$6</f>
        <v>7.0853291053899359E-3</v>
      </c>
      <c r="E61" s="26">
        <f>'ER año'!O61</f>
        <v>144580314.48466668</v>
      </c>
      <c r="F61" s="47">
        <f>E61/E$6</f>
        <v>5.6130199845234423E-3</v>
      </c>
      <c r="G61" s="26">
        <f t="shared" si="9"/>
        <v>41851634.515333325</v>
      </c>
      <c r="H61" s="43">
        <f t="shared" si="10"/>
        <v>1.2894697985995311</v>
      </c>
      <c r="I61" s="26">
        <f>'ER año'!L61</f>
        <v>120356588</v>
      </c>
      <c r="J61" s="47">
        <f>I61/I$6</f>
        <v>5.6064361653978692E-3</v>
      </c>
      <c r="K61" s="26">
        <f t="shared" si="31"/>
        <v>66075361</v>
      </c>
      <c r="L61" s="43">
        <f t="shared" si="12"/>
        <v>0.54899662825270523</v>
      </c>
      <c r="M61" s="119"/>
      <c r="N61" s="26">
        <f>'ER año'!K61</f>
        <v>117613786.61</v>
      </c>
      <c r="O61" s="47">
        <f>N61/N$6</f>
        <v>6.1562348792107676E-3</v>
      </c>
      <c r="P61" s="26">
        <f>I61-N61</f>
        <v>2742801.3900000006</v>
      </c>
      <c r="Q61" s="43">
        <f t="shared" si="13"/>
        <v>2.3320407148312974E-2</v>
      </c>
      <c r="R61" s="119"/>
      <c r="S61" s="26">
        <f>'ER año'!J61</f>
        <v>105118252</v>
      </c>
      <c r="T61" s="47">
        <f>S61/S$6</f>
        <v>5.6220852372593404E-3</v>
      </c>
      <c r="U61" s="26">
        <f t="shared" si="14"/>
        <v>12495534.609999999</v>
      </c>
      <c r="V61" s="43">
        <f t="shared" si="15"/>
        <v>0.11887121762641181</v>
      </c>
      <c r="W61" s="119"/>
      <c r="X61" s="26">
        <f>'ER año'!I61</f>
        <v>239031036</v>
      </c>
      <c r="Y61" s="47">
        <f>X61/X$6</f>
        <v>1.3176182704046357E-2</v>
      </c>
      <c r="Z61" s="26">
        <f t="shared" si="16"/>
        <v>-133912784</v>
      </c>
      <c r="AA61" s="43">
        <f t="shared" si="17"/>
        <v>-0.56023178513103211</v>
      </c>
      <c r="AB61" s="119"/>
      <c r="AD61" s="52"/>
      <c r="AE61" s="52"/>
    </row>
    <row r="62" spans="1:31" x14ac:dyDescent="0.25">
      <c r="B62" s="38" t="s">
        <v>1840</v>
      </c>
      <c r="C62" s="39">
        <f>'ER año'!M62</f>
        <v>3403919851.29</v>
      </c>
      <c r="D62" s="47">
        <f>C62/C$6</f>
        <v>0.12936566143370426</v>
      </c>
      <c r="E62" s="39">
        <f>'ER año'!O62</f>
        <v>5366188349.2297935</v>
      </c>
      <c r="F62" s="47">
        <f>E62/E$6</f>
        <v>0.20833072989433907</v>
      </c>
      <c r="G62" s="39">
        <f t="shared" si="9"/>
        <v>-1962268497.9397936</v>
      </c>
      <c r="H62" s="47">
        <f t="shared" si="10"/>
        <v>0.63432731573400003</v>
      </c>
      <c r="I62" s="39">
        <f>'ER año'!L62</f>
        <v>3216207570.8399982</v>
      </c>
      <c r="J62" s="47">
        <f>I62/I$6</f>
        <v>0.14981699581400393</v>
      </c>
      <c r="K62" s="39">
        <f t="shared" si="31"/>
        <v>187712280.45000172</v>
      </c>
      <c r="L62" s="47">
        <f t="shared" si="12"/>
        <v>5.8364479379972252E-2</v>
      </c>
      <c r="M62" s="117"/>
      <c r="N62" s="39">
        <f>'ER año'!K62</f>
        <v>262209774.91000175</v>
      </c>
      <c r="O62" s="47">
        <f>N62/N$6</f>
        <v>1.3724793738030277E-2</v>
      </c>
      <c r="P62" s="39">
        <f>I62-N62</f>
        <v>2953997795.9299965</v>
      </c>
      <c r="Q62" s="47">
        <f t="shared" si="13"/>
        <v>11.26578060235892</v>
      </c>
      <c r="R62" s="117"/>
      <c r="S62" s="39">
        <f>'ER año'!J62</f>
        <v>2524974577.4399996</v>
      </c>
      <c r="T62" s="47">
        <f>S62/S$6</f>
        <v>0.13504431462844876</v>
      </c>
      <c r="U62" s="39">
        <f t="shared" si="14"/>
        <v>-2262764802.5299978</v>
      </c>
      <c r="V62" s="47">
        <f t="shared" si="15"/>
        <v>-0.896153499028157</v>
      </c>
      <c r="W62" s="117"/>
      <c r="X62" s="39">
        <f>'ER año'!I62</f>
        <v>5844709202.1100016</v>
      </c>
      <c r="Y62" s="47">
        <f>X62/X$6</f>
        <v>0.32217973694019547</v>
      </c>
      <c r="Z62" s="39">
        <f t="shared" si="16"/>
        <v>-3319734624.670002</v>
      </c>
      <c r="AA62" s="47">
        <f t="shared" si="17"/>
        <v>-0.56798969972219371</v>
      </c>
      <c r="AB62" s="117"/>
      <c r="AD62" s="52"/>
      <c r="AE62" s="47"/>
    </row>
    <row r="63" spans="1:31" s="42" customFormat="1" ht="5.25" customHeight="1" x14ac:dyDescent="0.25">
      <c r="C63" s="46"/>
      <c r="D63" s="47"/>
      <c r="E63" s="46"/>
      <c r="F63" s="47"/>
      <c r="G63" s="46"/>
      <c r="H63" s="46"/>
      <c r="I63" s="46"/>
      <c r="J63" s="47"/>
      <c r="K63" s="46"/>
      <c r="L63" s="46"/>
      <c r="M63" s="58"/>
      <c r="N63" s="46">
        <f>'ER año'!K63</f>
        <v>0</v>
      </c>
      <c r="O63" s="47"/>
      <c r="P63" s="46"/>
      <c r="Q63" s="46" t="str">
        <f t="shared" si="13"/>
        <v/>
      </c>
      <c r="R63" s="58"/>
      <c r="S63" s="46">
        <f>'ER año'!J63</f>
        <v>0</v>
      </c>
      <c r="T63" s="47"/>
      <c r="U63" s="46">
        <f t="shared" si="14"/>
        <v>0</v>
      </c>
      <c r="V63" s="46" t="str">
        <f t="shared" si="15"/>
        <v/>
      </c>
      <c r="W63" s="58"/>
      <c r="X63" s="46">
        <f>'ER año'!I63</f>
        <v>0</v>
      </c>
      <c r="Y63" s="47"/>
      <c r="Z63" s="46">
        <f t="shared" si="16"/>
        <v>0</v>
      </c>
      <c r="AA63" s="46" t="str">
        <f t="shared" si="17"/>
        <v/>
      </c>
      <c r="AB63" s="58"/>
    </row>
    <row r="64" spans="1:31" x14ac:dyDescent="0.25">
      <c r="B64" s="23" t="s">
        <v>2036</v>
      </c>
      <c r="C64" s="26">
        <f>'ER año'!M64</f>
        <v>1305044000</v>
      </c>
      <c r="D64" s="47">
        <f>C64/C$6</f>
        <v>4.9598077403645573E-2</v>
      </c>
      <c r="E64" s="26">
        <f>'ER año'!O64</f>
        <v>2146475339.6919179</v>
      </c>
      <c r="F64" s="47">
        <f>E64/E$6</f>
        <v>8.3332291957735644E-2</v>
      </c>
      <c r="G64" s="26">
        <f t="shared" si="9"/>
        <v>-841431339.6919179</v>
      </c>
      <c r="H64" s="43">
        <f t="shared" si="10"/>
        <v>0.60799394051613564</v>
      </c>
      <c r="I64" s="26">
        <f>'ER año'!L64</f>
        <v>1281522000</v>
      </c>
      <c r="J64" s="47">
        <f>I64/I$6</f>
        <v>5.9695704297906889E-2</v>
      </c>
      <c r="K64" s="26">
        <f t="shared" si="31"/>
        <v>23522000</v>
      </c>
      <c r="L64" s="43">
        <f t="shared" si="12"/>
        <v>1.8354737569858341E-2</v>
      </c>
      <c r="M64" s="119"/>
      <c r="N64" s="26">
        <f>'ER año'!K64</f>
        <v>1343580000</v>
      </c>
      <c r="O64" s="47">
        <f>N64/N$6</f>
        <v>7.0326738874902747E-2</v>
      </c>
      <c r="P64" s="26">
        <f>I64-N64</f>
        <v>-62058000</v>
      </c>
      <c r="Q64" s="43">
        <f t="shared" si="13"/>
        <v>-4.6188541061939002E-2</v>
      </c>
      <c r="R64" s="119"/>
      <c r="S64" s="26">
        <f>'ER año'!J64</f>
        <v>1922009000</v>
      </c>
      <c r="T64" s="47">
        <f>S64/S$6</f>
        <v>0.10279564413589742</v>
      </c>
      <c r="U64" s="26">
        <f t="shared" si="14"/>
        <v>-578429000</v>
      </c>
      <c r="V64" s="43">
        <f t="shared" si="15"/>
        <v>-0.3009502036671004</v>
      </c>
      <c r="W64" s="119"/>
      <c r="X64" s="26">
        <f>'ER año'!I64</f>
        <v>1729722000</v>
      </c>
      <c r="Y64" s="47">
        <f>X64/X$6</f>
        <v>9.5348007859567138E-2</v>
      </c>
      <c r="Z64" s="26">
        <f t="shared" si="16"/>
        <v>192287000</v>
      </c>
      <c r="AA64" s="43">
        <f t="shared" si="17"/>
        <v>0.11116641864993335</v>
      </c>
      <c r="AB64" s="119"/>
    </row>
    <row r="65" spans="2:28" x14ac:dyDescent="0.25">
      <c r="B65" s="38" t="s">
        <v>1704</v>
      </c>
      <c r="C65" s="39">
        <f>'ER año'!M65</f>
        <v>2098875851.29</v>
      </c>
      <c r="D65" s="47">
        <f>C65/C$6</f>
        <v>7.976758403005868E-2</v>
      </c>
      <c r="E65" s="39">
        <f>'ER año'!O65</f>
        <v>3219713009.5378757</v>
      </c>
      <c r="F65" s="47">
        <f>E65/E$6</f>
        <v>0.12499843793660342</v>
      </c>
      <c r="G65" s="39">
        <f t="shared" si="9"/>
        <v>-1120837158.2478757</v>
      </c>
      <c r="H65" s="43">
        <f t="shared" si="10"/>
        <v>0.65188289921257636</v>
      </c>
      <c r="I65" s="39">
        <f>'ER año'!L65</f>
        <v>1934685570.8399982</v>
      </c>
      <c r="J65" s="47">
        <f>I65/I$6</f>
        <v>9.0121291516097046E-2</v>
      </c>
      <c r="K65" s="39">
        <f t="shared" si="31"/>
        <v>164190280.45000172</v>
      </c>
      <c r="L65" s="43">
        <f t="shared" si="12"/>
        <v>8.4866648578308196E-2</v>
      </c>
      <c r="M65" s="119"/>
      <c r="N65" s="39">
        <f>'ER año'!K65</f>
        <v>-1081370225.0899982</v>
      </c>
      <c r="O65" s="47">
        <f>N65/N$6</f>
        <v>-5.6601945136872465E-2</v>
      </c>
      <c r="P65" s="39">
        <f>I65-N65</f>
        <v>3016055795.9299965</v>
      </c>
      <c r="Q65" s="43">
        <f t="shared" si="13"/>
        <v>-2.7891056420376121</v>
      </c>
      <c r="R65" s="119"/>
      <c r="S65" s="39">
        <f>'ER año'!J65</f>
        <v>602965577.43999958</v>
      </c>
      <c r="T65" s="47">
        <f>S65/S$6</f>
        <v>3.2248670492551333E-2</v>
      </c>
      <c r="U65" s="39">
        <f t="shared" si="14"/>
        <v>-1684335802.5299978</v>
      </c>
      <c r="V65" s="43">
        <f t="shared" si="15"/>
        <v>-2.7934195011283278</v>
      </c>
      <c r="W65" s="119"/>
      <c r="X65" s="39">
        <f>'ER año'!I65</f>
        <v>4114987202.1100016</v>
      </c>
      <c r="Y65" s="47">
        <f>X65/X$6</f>
        <v>0.22683172908062832</v>
      </c>
      <c r="Z65" s="39">
        <f t="shared" si="16"/>
        <v>-3512021624.670002</v>
      </c>
      <c r="AA65" s="43">
        <f t="shared" si="17"/>
        <v>-0.85347084988968547</v>
      </c>
      <c r="AB65" s="119"/>
    </row>
    <row r="66" spans="2:28" s="42" customFormat="1" ht="15" customHeight="1" collapsed="1" x14ac:dyDescent="0.25">
      <c r="C66" s="162"/>
      <c r="D66" s="46"/>
      <c r="E66" s="162"/>
      <c r="F66" s="46"/>
      <c r="G66" s="46"/>
      <c r="H66" s="46"/>
      <c r="I66" s="162"/>
      <c r="J66" s="46"/>
      <c r="K66" s="46"/>
      <c r="L66" s="46"/>
      <c r="M66" s="58"/>
      <c r="N66" s="46">
        <f>'ER año'!K66</f>
        <v>0</v>
      </c>
      <c r="O66" s="46"/>
      <c r="P66" s="46"/>
      <c r="Q66" s="46" t="str">
        <f t="shared" si="13"/>
        <v/>
      </c>
      <c r="R66" s="58"/>
      <c r="S66" s="46">
        <f>'ER año'!J66</f>
        <v>0</v>
      </c>
      <c r="T66" s="46"/>
      <c r="U66" s="46">
        <f t="shared" si="14"/>
        <v>0</v>
      </c>
      <c r="V66" s="46" t="str">
        <f t="shared" si="15"/>
        <v/>
      </c>
      <c r="W66" s="58"/>
      <c r="X66" s="46">
        <f>'ER año'!I66</f>
        <v>0</v>
      </c>
      <c r="Y66" s="46"/>
      <c r="Z66" s="46">
        <f t="shared" si="16"/>
        <v>0</v>
      </c>
      <c r="AA66" s="46" t="str">
        <f t="shared" si="17"/>
        <v/>
      </c>
      <c r="AB66" s="58"/>
    </row>
    <row r="67" spans="2:28" hidden="1" outlineLevel="1" x14ac:dyDescent="0.25">
      <c r="B67" s="23" t="s">
        <v>1735</v>
      </c>
      <c r="C67" s="26">
        <f>'ER año'!M67</f>
        <v>52964130</v>
      </c>
      <c r="D67" s="47">
        <f>C67/C$6</f>
        <v>2.0128968980024785E-3</v>
      </c>
      <c r="E67" s="26">
        <f>'ER año'!O67</f>
        <v>17600000</v>
      </c>
      <c r="F67" s="47">
        <f>E67/E$6</f>
        <v>6.8328217489172481E-4</v>
      </c>
      <c r="G67" s="26">
        <f t="shared" si="9"/>
        <v>35364130</v>
      </c>
      <c r="H67" s="43">
        <f t="shared" si="10"/>
        <v>3.0093255681818181</v>
      </c>
      <c r="I67" s="26">
        <f>'ER año'!L67</f>
        <v>4079868</v>
      </c>
      <c r="J67" s="47">
        <f>I67/I$6</f>
        <v>1.9004792247225781E-4</v>
      </c>
      <c r="K67" s="26">
        <f t="shared" si="31"/>
        <v>48884262</v>
      </c>
      <c r="L67" s="43">
        <f t="shared" si="12"/>
        <v>11.981824411966269</v>
      </c>
      <c r="M67" s="121"/>
      <c r="N67" s="26">
        <f>'ER año'!K67</f>
        <v>93228</v>
      </c>
      <c r="O67" s="47">
        <f>N67/N$6</f>
        <v>4.8798145341769247E-6</v>
      </c>
      <c r="P67" s="26">
        <f>I67-N67</f>
        <v>3986640</v>
      </c>
      <c r="Q67" s="43">
        <f t="shared" si="13"/>
        <v>42.762260265156392</v>
      </c>
      <c r="R67" s="121"/>
      <c r="S67" s="26">
        <f>'ER año'!J67</f>
        <v>266713</v>
      </c>
      <c r="T67" s="47">
        <f>S67/S$6</f>
        <v>1.4264727498371553E-5</v>
      </c>
      <c r="U67" s="26">
        <f t="shared" si="14"/>
        <v>-173485</v>
      </c>
      <c r="V67" s="43">
        <f t="shared" si="15"/>
        <v>-0.65045573331633633</v>
      </c>
      <c r="W67" s="121"/>
      <c r="X67" s="26">
        <f>'ER año'!I67</f>
        <v>8972</v>
      </c>
      <c r="Y67" s="47">
        <f>X67/X$6</f>
        <v>4.9456636761053877E-7</v>
      </c>
      <c r="Z67" s="26">
        <f t="shared" si="16"/>
        <v>257741</v>
      </c>
      <c r="AA67" s="43">
        <f t="shared" si="17"/>
        <v>28.727262594739187</v>
      </c>
      <c r="AB67" s="121"/>
    </row>
    <row r="68" spans="2:28" hidden="1" outlineLevel="1" x14ac:dyDescent="0.25">
      <c r="B68" s="23" t="s">
        <v>1734</v>
      </c>
      <c r="C68" s="26">
        <f>'ER año'!M68</f>
        <v>58913761</v>
      </c>
      <c r="D68" s="47">
        <f>C68/C$6</f>
        <v>2.239012077920649E-3</v>
      </c>
      <c r="E68" s="26">
        <f>'ER año'!O68</f>
        <v>53200000</v>
      </c>
      <c r="F68" s="47">
        <f>E68/E$6</f>
        <v>2.0653756650136227E-3</v>
      </c>
      <c r="G68" s="26">
        <f t="shared" si="9"/>
        <v>5713761</v>
      </c>
      <c r="H68" s="43">
        <f t="shared" si="10"/>
        <v>1.1074015225563909</v>
      </c>
      <c r="I68" s="26">
        <f>'ER año'!L68</f>
        <v>49999742.350000001</v>
      </c>
      <c r="J68" s="47">
        <f>I68/I$6</f>
        <v>2.3290820089683457E-3</v>
      </c>
      <c r="K68" s="26">
        <f t="shared" si="31"/>
        <v>8914018.6499999985</v>
      </c>
      <c r="L68" s="43">
        <f t="shared" si="12"/>
        <v>0.17828129168349602</v>
      </c>
      <c r="M68" s="121"/>
      <c r="N68" s="26">
        <f>'ER año'!K68</f>
        <v>38303477.899999999</v>
      </c>
      <c r="O68" s="47">
        <f>N68/N$6</f>
        <v>2.0049112730718736E-3</v>
      </c>
      <c r="P68" s="26">
        <f>I68-N68</f>
        <v>11696264.450000003</v>
      </c>
      <c r="Q68" s="43">
        <f t="shared" si="13"/>
        <v>0.30535776621997041</v>
      </c>
      <c r="R68" s="121"/>
      <c r="S68" s="26">
        <f>'ER año'!J68</f>
        <v>17077824.030000001</v>
      </c>
      <c r="T68" s="47">
        <f>S68/S$6</f>
        <v>9.1338069780284989E-4</v>
      </c>
      <c r="U68" s="26">
        <f t="shared" si="14"/>
        <v>21225653.869999997</v>
      </c>
      <c r="V68" s="43">
        <f t="shared" si="15"/>
        <v>1.2428781226878585</v>
      </c>
      <c r="W68" s="121"/>
      <c r="X68" s="26">
        <f>'ER año'!I68</f>
        <v>0</v>
      </c>
      <c r="Y68" s="47">
        <f>X68/X$6</f>
        <v>0</v>
      </c>
      <c r="Z68" s="26">
        <f t="shared" si="16"/>
        <v>17077824.030000001</v>
      </c>
      <c r="AA68" s="43" t="str">
        <f t="shared" si="17"/>
        <v/>
      </c>
      <c r="AB68" s="121"/>
    </row>
    <row r="69" spans="2:28" hidden="1" outlineLevel="1" x14ac:dyDescent="0.25">
      <c r="B69" s="23" t="s">
        <v>1733</v>
      </c>
      <c r="C69" s="26">
        <f>'ER año'!M69</f>
        <v>73860218</v>
      </c>
      <c r="D69" s="47">
        <f>C69/C$6</f>
        <v>2.8070508039683994E-3</v>
      </c>
      <c r="E69" s="26">
        <f>'ER año'!O69</f>
        <v>66666666.666666672</v>
      </c>
      <c r="F69" s="47">
        <f>E69/E$6</f>
        <v>2.5881900564080486E-3</v>
      </c>
      <c r="G69" s="26">
        <f t="shared" si="9"/>
        <v>7193551.3333333284</v>
      </c>
      <c r="H69" s="43">
        <f t="shared" si="10"/>
        <v>1.10790327</v>
      </c>
      <c r="I69" s="26">
        <f>'ER año'!L69</f>
        <v>65337349</v>
      </c>
      <c r="J69" s="47">
        <f>I69/I$6</f>
        <v>3.0435365647356366E-3</v>
      </c>
      <c r="K69" s="26">
        <f t="shared" si="31"/>
        <v>8522869</v>
      </c>
      <c r="L69" s="43">
        <f t="shared" si="12"/>
        <v>0.13044405887970753</v>
      </c>
      <c r="M69" s="121"/>
      <c r="N69" s="26">
        <f>'ER año'!K69</f>
        <v>55971106</v>
      </c>
      <c r="O69" s="47">
        <f>N69/N$6</f>
        <v>2.9296843925940416E-3</v>
      </c>
      <c r="P69" s="26">
        <f>I69-N69</f>
        <v>9366243</v>
      </c>
      <c r="Q69" s="43">
        <f t="shared" si="13"/>
        <v>0.16734068110070935</v>
      </c>
      <c r="R69" s="121"/>
      <c r="S69" s="26">
        <f>'ER año'!J69</f>
        <v>42315367</v>
      </c>
      <c r="T69" s="47">
        <f>S69/S$6</f>
        <v>2.2631711961868532E-3</v>
      </c>
      <c r="U69" s="26">
        <f t="shared" si="14"/>
        <v>13655739</v>
      </c>
      <c r="V69" s="43">
        <f t="shared" si="15"/>
        <v>0.32271347191671529</v>
      </c>
      <c r="W69" s="121"/>
      <c r="X69" s="26">
        <f>'ER año'!I69</f>
        <v>26818536</v>
      </c>
      <c r="Y69" s="47">
        <f>X69/X$6</f>
        <v>1.4783265642167262E-3</v>
      </c>
      <c r="Z69" s="26">
        <f t="shared" si="16"/>
        <v>15496831</v>
      </c>
      <c r="AA69" s="43">
        <f t="shared" si="17"/>
        <v>0.57784030418364374</v>
      </c>
      <c r="AB69" s="121"/>
    </row>
    <row r="70" spans="2:28" x14ac:dyDescent="0.25">
      <c r="B70" s="38" t="s">
        <v>1707</v>
      </c>
      <c r="C70" s="39">
        <f>'ER año'!M70</f>
        <v>3589657960.29</v>
      </c>
      <c r="D70" s="47">
        <f>C70/C$6</f>
        <v>0.13642462121359578</v>
      </c>
      <c r="E70" s="39">
        <f>'ER año'!O70</f>
        <v>5503655015.8964605</v>
      </c>
      <c r="F70" s="47">
        <f>E70/E$6</f>
        <v>0.21366757779065249</v>
      </c>
      <c r="G70" s="39">
        <f t="shared" si="9"/>
        <v>-1913997055.6064606</v>
      </c>
      <c r="H70" s="43">
        <f t="shared" si="10"/>
        <v>0.65223164422948487</v>
      </c>
      <c r="I70" s="39">
        <f>'ER año'!L70</f>
        <v>3335624530.1899981</v>
      </c>
      <c r="J70" s="47">
        <f>I70/I$6</f>
        <v>0.15537966231018016</v>
      </c>
      <c r="K70" s="39">
        <f t="shared" si="31"/>
        <v>254033430.10000181</v>
      </c>
      <c r="L70" s="43">
        <f t="shared" si="12"/>
        <v>7.615768135795907E-2</v>
      </c>
      <c r="M70" s="119"/>
      <c r="N70" s="39">
        <f>'ER año'!K70</f>
        <v>356577586.81000173</v>
      </c>
      <c r="O70" s="47">
        <f>N70/N$6</f>
        <v>1.8664269218230368E-2</v>
      </c>
      <c r="P70" s="39">
        <f>I70-N70</f>
        <v>2979046943.3799963</v>
      </c>
      <c r="Q70" s="43">
        <f t="shared" si="13"/>
        <v>8.3545546707829033</v>
      </c>
      <c r="R70" s="119"/>
      <c r="S70" s="39">
        <f>'ER año'!J70</f>
        <v>2584634481.4699998</v>
      </c>
      <c r="T70" s="47">
        <f>S70/S$6</f>
        <v>0.13823513124993683</v>
      </c>
      <c r="U70" s="39">
        <f t="shared" si="14"/>
        <v>-2228056894.6599979</v>
      </c>
      <c r="V70" s="43">
        <f t="shared" si="15"/>
        <v>-0.8620394530188269</v>
      </c>
      <c r="W70" s="119"/>
      <c r="X70" s="39">
        <f>'ER año'!I70</f>
        <v>5871536710.1100016</v>
      </c>
      <c r="Y70" s="47">
        <f>X70/X$6</f>
        <v>0.32365855807077981</v>
      </c>
      <c r="Z70" s="39">
        <f t="shared" si="16"/>
        <v>-3286902228.6400018</v>
      </c>
      <c r="AA70" s="43">
        <f t="shared" si="17"/>
        <v>-0.55980272131832121</v>
      </c>
      <c r="AB70" s="119"/>
    </row>
    <row r="71" spans="2:28" x14ac:dyDescent="0.25">
      <c r="D71" s="42"/>
      <c r="E71" s="42"/>
      <c r="F71" s="42"/>
      <c r="G71" s="42"/>
      <c r="H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</row>
    <row r="72" spans="2:28" x14ac:dyDescent="0.25">
      <c r="B72" s="54" t="s">
        <v>2012</v>
      </c>
      <c r="C72" s="26">
        <v>202112294.89999983</v>
      </c>
      <c r="N72" s="123"/>
    </row>
    <row r="73" spans="2:28" x14ac:dyDescent="0.25">
      <c r="B73" s="38" t="s">
        <v>2013</v>
      </c>
      <c r="C73" s="39">
        <v>192690455.44999981</v>
      </c>
      <c r="D73" s="30"/>
    </row>
    <row r="74" spans="2:28" x14ac:dyDescent="0.25">
      <c r="B74" s="54" t="s">
        <v>2014</v>
      </c>
      <c r="C74" s="26">
        <v>394802750.34999967</v>
      </c>
    </row>
    <row r="75" spans="2:28" x14ac:dyDescent="0.25">
      <c r="C75" s="178"/>
    </row>
  </sheetData>
  <mergeCells count="17">
    <mergeCell ref="E3:F3"/>
    <mergeCell ref="G3:H3"/>
    <mergeCell ref="B1:AB1"/>
    <mergeCell ref="C3:D3"/>
    <mergeCell ref="I3:J3"/>
    <mergeCell ref="K3:L3"/>
    <mergeCell ref="N3:O3"/>
    <mergeCell ref="P3:Q3"/>
    <mergeCell ref="S3:T3"/>
    <mergeCell ref="U3:V3"/>
    <mergeCell ref="X3:Y3"/>
    <mergeCell ref="Z3:AA3"/>
    <mergeCell ref="AE3:AF3"/>
    <mergeCell ref="AG3:AH3"/>
    <mergeCell ref="AI3:AJ3"/>
    <mergeCell ref="AK3:AL3"/>
    <mergeCell ref="AM3:AN3"/>
  </mergeCells>
  <pageMargins left="0.7" right="0.7" top="0.75" bottom="0.75" header="0.3" footer="0.3"/>
  <pageSetup scale="7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7">
    <outlinePr summaryBelow="0"/>
    <pageSetUpPr fitToPage="1"/>
  </sheetPr>
  <dimension ref="B1:BN70"/>
  <sheetViews>
    <sheetView showGridLines="0" zoomScale="85" zoomScaleNormal="85" workbookViewId="0">
      <pane xSplit="2" ySplit="4" topLeftCell="BA57" activePane="bottomRight" state="frozen"/>
      <selection pane="topRight"/>
      <selection pane="bottomLeft"/>
      <selection pane="bottomRight" activeCell="B28" sqref="B28"/>
    </sheetView>
  </sheetViews>
  <sheetFormatPr baseColWidth="10" defaultRowHeight="12.75" outlineLevelRow="2" x14ac:dyDescent="0.25"/>
  <cols>
    <col min="1" max="1" width="7.5703125" style="24" customWidth="1"/>
    <col min="2" max="2" width="32.42578125" style="24" customWidth="1"/>
    <col min="3" max="9" width="12.85546875" style="24" customWidth="1"/>
    <col min="10" max="10" width="1.7109375" style="24" customWidth="1"/>
    <col min="11" max="64" width="11.7109375" style="24" customWidth="1"/>
    <col min="65" max="16384" width="11.42578125" style="24"/>
  </cols>
  <sheetData>
    <row r="1" spans="2:66" ht="18.75" x14ac:dyDescent="0.25">
      <c r="B1" s="130" t="s">
        <v>1768</v>
      </c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  <c r="AH1" s="130"/>
      <c r="AI1" s="130"/>
      <c r="AJ1" s="130"/>
      <c r="AK1" s="130"/>
      <c r="AL1" s="130"/>
      <c r="AM1" s="130"/>
      <c r="AN1" s="130"/>
      <c r="AO1" s="130"/>
      <c r="AP1" s="130"/>
      <c r="AQ1" s="130"/>
      <c r="AR1" s="130"/>
      <c r="AS1" s="130"/>
      <c r="AT1" s="130"/>
      <c r="AU1" s="130"/>
      <c r="AV1" s="130"/>
      <c r="AW1" s="130"/>
      <c r="AX1" s="130"/>
      <c r="AY1" s="130"/>
      <c r="AZ1" s="130"/>
      <c r="BA1" s="130"/>
      <c r="BB1" s="130"/>
      <c r="BC1" s="130"/>
      <c r="BD1" s="130"/>
      <c r="BE1" s="130"/>
      <c r="BF1" s="130"/>
      <c r="BG1" s="130"/>
      <c r="BH1" s="130"/>
      <c r="BI1" s="130"/>
    </row>
    <row r="3" spans="2:66" s="22" customFormat="1" x14ac:dyDescent="0.25">
      <c r="C3" s="129">
        <f>Datos!E1</f>
        <v>2014</v>
      </c>
      <c r="D3" s="129">
        <f>Datos!F1</f>
        <v>2015</v>
      </c>
      <c r="E3" s="129">
        <f>Datos!G1</f>
        <v>2016</v>
      </c>
      <c r="F3" s="129">
        <f>Datos!H1</f>
        <v>2017</v>
      </c>
      <c r="G3" s="129" t="str">
        <f>Datos!I1</f>
        <v>Parcial 2017</v>
      </c>
      <c r="H3" s="158" t="str">
        <f>Datos!J1</f>
        <v>Parcial 2018</v>
      </c>
      <c r="I3" s="129" t="str">
        <f>Datos!K1</f>
        <v>Presupuesto 2018</v>
      </c>
      <c r="J3" s="138"/>
      <c r="K3" s="115">
        <f>Datos!M1</f>
        <v>41640</v>
      </c>
      <c r="L3" s="115">
        <f>Datos!N1</f>
        <v>41671</v>
      </c>
      <c r="M3" s="115">
        <f>Datos!O1</f>
        <v>41699</v>
      </c>
      <c r="N3" s="115">
        <f>Datos!P1</f>
        <v>41730</v>
      </c>
      <c r="O3" s="115">
        <f>Datos!Q1</f>
        <v>41760</v>
      </c>
      <c r="P3" s="115">
        <f>Datos!R1</f>
        <v>41791</v>
      </c>
      <c r="Q3" s="115">
        <f>Datos!S1</f>
        <v>41821</v>
      </c>
      <c r="R3" s="115">
        <f>Datos!T1</f>
        <v>41852</v>
      </c>
      <c r="S3" s="115">
        <f>Datos!U1</f>
        <v>41883</v>
      </c>
      <c r="T3" s="115">
        <f>Datos!V1</f>
        <v>41913</v>
      </c>
      <c r="U3" s="115">
        <f>Datos!W1</f>
        <v>41944</v>
      </c>
      <c r="V3" s="115">
        <f>Datos!X1</f>
        <v>41974</v>
      </c>
      <c r="W3" s="115">
        <f>Datos!Y1</f>
        <v>42005</v>
      </c>
      <c r="X3" s="115">
        <f>Datos!Z1</f>
        <v>42036</v>
      </c>
      <c r="Y3" s="115">
        <f>Datos!AA1</f>
        <v>42064</v>
      </c>
      <c r="Z3" s="115">
        <f>Datos!AB1</f>
        <v>42095</v>
      </c>
      <c r="AA3" s="115">
        <f>Datos!AC1</f>
        <v>42125</v>
      </c>
      <c r="AB3" s="115">
        <f>Datos!AD1</f>
        <v>42156</v>
      </c>
      <c r="AC3" s="115">
        <f>Datos!AE1</f>
        <v>42186</v>
      </c>
      <c r="AD3" s="115">
        <f>Datos!AF1</f>
        <v>42217</v>
      </c>
      <c r="AE3" s="115">
        <f>Datos!AG1</f>
        <v>42248</v>
      </c>
      <c r="AF3" s="115">
        <f>Datos!AH1</f>
        <v>42278</v>
      </c>
      <c r="AG3" s="115">
        <f>Datos!AI1</f>
        <v>42309</v>
      </c>
      <c r="AH3" s="115">
        <f>Datos!AJ1</f>
        <v>42339</v>
      </c>
      <c r="AI3" s="115">
        <f>Datos!AK1</f>
        <v>42370</v>
      </c>
      <c r="AJ3" s="115">
        <f>Datos!AL1</f>
        <v>42401</v>
      </c>
      <c r="AK3" s="115">
        <f>Datos!AM1</f>
        <v>42430</v>
      </c>
      <c r="AL3" s="115">
        <f>Datos!AN1</f>
        <v>42461</v>
      </c>
      <c r="AM3" s="115">
        <f>Datos!AO1</f>
        <v>42491</v>
      </c>
      <c r="AN3" s="115">
        <f>Datos!AP1</f>
        <v>42522</v>
      </c>
      <c r="AO3" s="115">
        <f>Datos!AQ1</f>
        <v>42552</v>
      </c>
      <c r="AP3" s="115">
        <f>Datos!AR1</f>
        <v>42583</v>
      </c>
      <c r="AQ3" s="115">
        <f>Datos!AS1</f>
        <v>42614</v>
      </c>
      <c r="AR3" s="115">
        <f>Datos!AT1</f>
        <v>42644</v>
      </c>
      <c r="AS3" s="115">
        <f>Datos!AU1</f>
        <v>42675</v>
      </c>
      <c r="AT3" s="115">
        <f>Datos!AV1</f>
        <v>42705</v>
      </c>
      <c r="AU3" s="115">
        <f>Datos!AW1</f>
        <v>42736</v>
      </c>
      <c r="AV3" s="115">
        <f>Datos!AX1</f>
        <v>42767</v>
      </c>
      <c r="AW3" s="115">
        <f>Datos!AY1</f>
        <v>42795</v>
      </c>
      <c r="AX3" s="115">
        <f>Datos!AZ1</f>
        <v>42826</v>
      </c>
      <c r="AY3" s="115">
        <f>Datos!BA1</f>
        <v>42856</v>
      </c>
      <c r="AZ3" s="115">
        <f>Datos!BB1</f>
        <v>42887</v>
      </c>
      <c r="BA3" s="115">
        <f>Datos!BC1</f>
        <v>42917</v>
      </c>
      <c r="BB3" s="115">
        <f>Datos!BD1</f>
        <v>42948</v>
      </c>
      <c r="BC3" s="115">
        <f>Datos!BE1</f>
        <v>42979</v>
      </c>
      <c r="BD3" s="115">
        <f>Datos!BF1</f>
        <v>43009</v>
      </c>
      <c r="BE3" s="115">
        <f>Datos!BG1</f>
        <v>43040</v>
      </c>
      <c r="BF3" s="115">
        <f>Datos!BH1</f>
        <v>43070</v>
      </c>
      <c r="BG3" s="115">
        <f>Datos!BI1</f>
        <v>43101</v>
      </c>
      <c r="BH3" s="115">
        <f>Datos!BJ1</f>
        <v>43132</v>
      </c>
      <c r="BI3" s="115">
        <f>Datos!BK1</f>
        <v>43160</v>
      </c>
      <c r="BJ3" s="115">
        <f>Datos!BL1</f>
        <v>43191</v>
      </c>
      <c r="BK3" s="115">
        <f>Datos!BM1</f>
        <v>43221</v>
      </c>
      <c r="BL3" s="115">
        <f>Datos!BN1</f>
        <v>43252</v>
      </c>
      <c r="BM3" s="115">
        <f>Datos!BO1</f>
        <v>43282</v>
      </c>
      <c r="BN3" s="115">
        <f>Datos!BP1</f>
        <v>43313</v>
      </c>
    </row>
    <row r="4" spans="2:66" x14ac:dyDescent="0.25">
      <c r="C4" s="58" t="s">
        <v>1830</v>
      </c>
      <c r="D4" s="58" t="s">
        <v>1830</v>
      </c>
      <c r="E4" s="58" t="s">
        <v>1830</v>
      </c>
      <c r="F4" s="58" t="s">
        <v>1830</v>
      </c>
      <c r="G4" s="58" t="s">
        <v>1830</v>
      </c>
      <c r="H4" s="58"/>
      <c r="I4" s="58" t="s">
        <v>1830</v>
      </c>
      <c r="J4" s="131"/>
      <c r="K4" s="58" t="s">
        <v>1830</v>
      </c>
      <c r="L4" s="58" t="s">
        <v>1830</v>
      </c>
      <c r="M4" s="58" t="s">
        <v>1830</v>
      </c>
      <c r="N4" s="58" t="s">
        <v>1830</v>
      </c>
      <c r="O4" s="58" t="s">
        <v>1830</v>
      </c>
      <c r="P4" s="58" t="s">
        <v>1830</v>
      </c>
      <c r="Q4" s="58" t="s">
        <v>1830</v>
      </c>
      <c r="R4" s="58" t="s">
        <v>1830</v>
      </c>
      <c r="S4" s="58" t="s">
        <v>1830</v>
      </c>
      <c r="T4" s="58" t="s">
        <v>1830</v>
      </c>
      <c r="U4" s="58" t="s">
        <v>1830</v>
      </c>
      <c r="V4" s="58" t="s">
        <v>1830</v>
      </c>
      <c r="W4" s="58" t="s">
        <v>1830</v>
      </c>
      <c r="X4" s="58" t="s">
        <v>1830</v>
      </c>
      <c r="Y4" s="58" t="s">
        <v>1830</v>
      </c>
      <c r="Z4" s="58" t="s">
        <v>1830</v>
      </c>
      <c r="AA4" s="58" t="s">
        <v>1830</v>
      </c>
      <c r="AB4" s="58" t="s">
        <v>1830</v>
      </c>
      <c r="AC4" s="58" t="s">
        <v>1830</v>
      </c>
      <c r="AD4" s="58" t="s">
        <v>1830</v>
      </c>
      <c r="AE4" s="58" t="s">
        <v>1830</v>
      </c>
      <c r="AF4" s="58" t="s">
        <v>1830</v>
      </c>
      <c r="AG4" s="58" t="s">
        <v>1830</v>
      </c>
      <c r="AH4" s="58" t="s">
        <v>1830</v>
      </c>
      <c r="AI4" s="58" t="s">
        <v>1830</v>
      </c>
      <c r="AJ4" s="58" t="s">
        <v>1830</v>
      </c>
      <c r="AK4" s="58" t="s">
        <v>1830</v>
      </c>
      <c r="AL4" s="58" t="s">
        <v>1830</v>
      </c>
      <c r="AM4" s="58" t="s">
        <v>1830</v>
      </c>
      <c r="AN4" s="58" t="s">
        <v>1830</v>
      </c>
      <c r="AO4" s="58" t="s">
        <v>1830</v>
      </c>
      <c r="AP4" s="58" t="s">
        <v>1830</v>
      </c>
      <c r="AQ4" s="58" t="s">
        <v>1830</v>
      </c>
      <c r="AR4" s="58" t="s">
        <v>1830</v>
      </c>
      <c r="AS4" s="58" t="s">
        <v>1830</v>
      </c>
      <c r="AT4" s="58" t="s">
        <v>1830</v>
      </c>
      <c r="AU4" s="58" t="s">
        <v>1830</v>
      </c>
      <c r="AV4" s="58" t="s">
        <v>1830</v>
      </c>
      <c r="AW4" s="58" t="s">
        <v>1830</v>
      </c>
      <c r="AX4" s="58" t="s">
        <v>1830</v>
      </c>
      <c r="AY4" s="58" t="s">
        <v>1830</v>
      </c>
      <c r="AZ4" s="58" t="s">
        <v>1830</v>
      </c>
      <c r="BA4" s="58" t="s">
        <v>1830</v>
      </c>
      <c r="BB4" s="58" t="s">
        <v>1830</v>
      </c>
      <c r="BC4" s="58" t="s">
        <v>1830</v>
      </c>
      <c r="BD4" s="58" t="s">
        <v>1830</v>
      </c>
      <c r="BE4" s="58" t="s">
        <v>1830</v>
      </c>
      <c r="BF4" s="58" t="s">
        <v>1830</v>
      </c>
      <c r="BG4" s="58" t="s">
        <v>1830</v>
      </c>
      <c r="BH4" s="58" t="s">
        <v>1830</v>
      </c>
      <c r="BI4" s="58" t="s">
        <v>1830</v>
      </c>
      <c r="BJ4" s="58" t="s">
        <v>1830</v>
      </c>
      <c r="BK4" s="58" t="s">
        <v>1830</v>
      </c>
      <c r="BL4" s="58" t="s">
        <v>1830</v>
      </c>
      <c r="BM4" s="58" t="s">
        <v>1830</v>
      </c>
      <c r="BN4" s="58" t="s">
        <v>1830</v>
      </c>
    </row>
    <row r="5" spans="2:66" x14ac:dyDescent="0.25">
      <c r="B5" s="40" t="s">
        <v>1797</v>
      </c>
      <c r="J5" s="132"/>
    </row>
    <row r="6" spans="2:66" x14ac:dyDescent="0.25">
      <c r="B6" s="38" t="s">
        <v>1798</v>
      </c>
      <c r="C6" s="39">
        <f t="shared" ref="C6:I6" si="0">C7+C10+C16</f>
        <v>9641521473.1499996</v>
      </c>
      <c r="D6" s="39">
        <f t="shared" si="0"/>
        <v>14841847790.039999</v>
      </c>
      <c r="E6" s="39">
        <f t="shared" si="0"/>
        <v>22977464489.639999</v>
      </c>
      <c r="F6" s="39">
        <f t="shared" si="0"/>
        <v>15905963494.219999</v>
      </c>
      <c r="G6" s="39">
        <f t="shared" si="0"/>
        <v>23661367019.220001</v>
      </c>
      <c r="H6" s="39">
        <f t="shared" si="0"/>
        <v>19587832351.290001</v>
      </c>
      <c r="I6" s="39">
        <f t="shared" si="0"/>
        <v>4691964461.4899998</v>
      </c>
      <c r="J6" s="133"/>
      <c r="K6" s="39">
        <f t="shared" ref="K6:AP6" si="1">K7+K10+K16</f>
        <v>10384120208</v>
      </c>
      <c r="L6" s="39">
        <f t="shared" si="1"/>
        <v>9930340478</v>
      </c>
      <c r="M6" s="39">
        <f t="shared" si="1"/>
        <v>9253400155</v>
      </c>
      <c r="N6" s="39">
        <f t="shared" si="1"/>
        <v>9641156727</v>
      </c>
      <c r="O6" s="39">
        <f t="shared" si="1"/>
        <v>9959433075</v>
      </c>
      <c r="P6" s="39">
        <f t="shared" si="1"/>
        <v>10471309223</v>
      </c>
      <c r="Q6" s="39">
        <f t="shared" si="1"/>
        <v>10359354643</v>
      </c>
      <c r="R6" s="39">
        <f t="shared" si="1"/>
        <v>10504665446</v>
      </c>
      <c r="S6" s="39">
        <f t="shared" si="1"/>
        <v>10832070867.459999</v>
      </c>
      <c r="T6" s="39">
        <f t="shared" si="1"/>
        <v>11955647913.459999</v>
      </c>
      <c r="U6" s="39">
        <f t="shared" si="1"/>
        <v>12000275685.459999</v>
      </c>
      <c r="V6" s="39">
        <f t="shared" si="1"/>
        <v>9641521473.1499996</v>
      </c>
      <c r="W6" s="39">
        <f t="shared" si="1"/>
        <v>10627320700.950001</v>
      </c>
      <c r="X6" s="39">
        <f t="shared" si="1"/>
        <v>10603062183.65</v>
      </c>
      <c r="Y6" s="39">
        <f t="shared" si="1"/>
        <v>10786493074.52</v>
      </c>
      <c r="Z6" s="39">
        <f t="shared" si="1"/>
        <v>12920834915.219999</v>
      </c>
      <c r="AA6" s="39">
        <f t="shared" si="1"/>
        <v>12650793992.139999</v>
      </c>
      <c r="AB6" s="39">
        <f t="shared" si="1"/>
        <v>12245145310.139999</v>
      </c>
      <c r="AC6" s="39">
        <f t="shared" si="1"/>
        <v>12776573490.700001</v>
      </c>
      <c r="AD6" s="39">
        <f t="shared" si="1"/>
        <v>11478635480.76</v>
      </c>
      <c r="AE6" s="39">
        <f t="shared" si="1"/>
        <v>12290061241.040001</v>
      </c>
      <c r="AF6" s="39">
        <f t="shared" si="1"/>
        <v>12786546708.150002</v>
      </c>
      <c r="AG6" s="39">
        <f t="shared" si="1"/>
        <v>13674359676.07</v>
      </c>
      <c r="AH6" s="39">
        <f t="shared" si="1"/>
        <v>14841847790.039999</v>
      </c>
      <c r="AI6" s="39">
        <f t="shared" si="1"/>
        <v>11869661713.720001</v>
      </c>
      <c r="AJ6" s="39">
        <f t="shared" si="1"/>
        <v>12994810191.720001</v>
      </c>
      <c r="AK6" s="39">
        <f t="shared" si="1"/>
        <v>12283561040.060001</v>
      </c>
      <c r="AL6" s="39">
        <f t="shared" si="1"/>
        <v>13291896991.130001</v>
      </c>
      <c r="AM6" s="39">
        <f t="shared" si="1"/>
        <v>12691640763.369999</v>
      </c>
      <c r="AN6" s="39">
        <f t="shared" si="1"/>
        <v>12880391982.620001</v>
      </c>
      <c r="AO6" s="39">
        <f t="shared" si="1"/>
        <v>13160799896.380001</v>
      </c>
      <c r="AP6" s="39">
        <f t="shared" si="1"/>
        <v>16195957815.700001</v>
      </c>
      <c r="AQ6" s="39">
        <f t="shared" ref="AQ6:BK6" si="2">AQ7+AQ10+AQ16</f>
        <v>15280498001.060001</v>
      </c>
      <c r="AR6" s="39">
        <f t="shared" si="2"/>
        <v>15585023129.220001</v>
      </c>
      <c r="AS6" s="39">
        <f t="shared" si="2"/>
        <v>17179943549.900002</v>
      </c>
      <c r="AT6" s="39">
        <f t="shared" si="2"/>
        <v>22977464489.639999</v>
      </c>
      <c r="AU6" s="39">
        <f t="shared" si="2"/>
        <v>16904070265.400002</v>
      </c>
      <c r="AV6" s="39">
        <f t="shared" si="2"/>
        <v>20357721816.59</v>
      </c>
      <c r="AW6" s="39">
        <f t="shared" si="2"/>
        <v>17407981267.279999</v>
      </c>
      <c r="AX6" s="39">
        <f t="shared" si="2"/>
        <v>19656562211.209999</v>
      </c>
      <c r="AY6" s="39">
        <f t="shared" si="2"/>
        <v>18962644783.720001</v>
      </c>
      <c r="AZ6" s="39">
        <f t="shared" si="2"/>
        <v>20737726391.02</v>
      </c>
      <c r="BA6" s="39">
        <f t="shared" si="2"/>
        <v>21633267227.350002</v>
      </c>
      <c r="BB6" s="39">
        <f t="shared" si="2"/>
        <v>23661367019.220001</v>
      </c>
      <c r="BC6" s="39">
        <f t="shared" si="2"/>
        <v>20512060350.220001</v>
      </c>
      <c r="BD6" s="39">
        <f t="shared" si="2"/>
        <v>21970028740.420002</v>
      </c>
      <c r="BE6" s="39">
        <f t="shared" si="2"/>
        <v>20542055151.420002</v>
      </c>
      <c r="BF6" s="39">
        <f t="shared" si="2"/>
        <v>15905963494.219999</v>
      </c>
      <c r="BG6" s="39">
        <f t="shared" si="2"/>
        <v>15829318065.219999</v>
      </c>
      <c r="BH6" s="39">
        <f t="shared" si="2"/>
        <v>16672789177.42</v>
      </c>
      <c r="BI6" s="39">
        <f t="shared" si="2"/>
        <v>17606912150.669998</v>
      </c>
      <c r="BJ6" s="39">
        <f t="shared" si="2"/>
        <v>18664456783.91</v>
      </c>
      <c r="BK6" s="39">
        <f t="shared" si="2"/>
        <v>18830927567.009998</v>
      </c>
      <c r="BL6" s="39">
        <f>BL7+BL10+BL16</f>
        <v>19176565493.989998</v>
      </c>
      <c r="BM6" s="39">
        <f>BM7+BM10+BM16</f>
        <v>19039901164.400002</v>
      </c>
      <c r="BN6" s="39">
        <f>BN7+BN10+BN16</f>
        <v>19587832351.290001</v>
      </c>
    </row>
    <row r="7" spans="2:66" x14ac:dyDescent="0.25">
      <c r="B7" s="23" t="s">
        <v>1800</v>
      </c>
      <c r="C7" s="26">
        <f>Datos!E3</f>
        <v>3051472844.9499998</v>
      </c>
      <c r="D7" s="26">
        <f>Datos!F3</f>
        <v>2042850652.0899999</v>
      </c>
      <c r="E7" s="26">
        <f>Datos!G3</f>
        <v>3946256739.1199999</v>
      </c>
      <c r="F7" s="26">
        <f>Datos!H3</f>
        <v>4370501117.2299995</v>
      </c>
      <c r="G7" s="26">
        <f>Datos!I3</f>
        <v>4332195732.2299995</v>
      </c>
      <c r="H7" s="26">
        <f>Datos!J3</f>
        <v>2973386602.6500001</v>
      </c>
      <c r="I7" s="26">
        <f>Datos!K3</f>
        <v>0</v>
      </c>
      <c r="J7" s="134"/>
      <c r="K7" s="26">
        <f>Datos!M3</f>
        <v>4093906673</v>
      </c>
      <c r="L7" s="26">
        <f>Datos!N3</f>
        <v>2504112727</v>
      </c>
      <c r="M7" s="26">
        <f>Datos!O3</f>
        <v>2211049438</v>
      </c>
      <c r="N7" s="26">
        <f>Datos!P3</f>
        <v>2431496401</v>
      </c>
      <c r="O7" s="26">
        <f>Datos!Q3</f>
        <v>2390704909</v>
      </c>
      <c r="P7" s="26">
        <f>Datos!R3</f>
        <v>2672275373</v>
      </c>
      <c r="Q7" s="26">
        <f>Datos!S3</f>
        <v>2294029348</v>
      </c>
      <c r="R7" s="26">
        <f>Datos!T3</f>
        <v>3026663227</v>
      </c>
      <c r="S7" s="26">
        <f>Datos!U3</f>
        <v>3403124305.46</v>
      </c>
      <c r="T7" s="26">
        <f>Datos!V3</f>
        <v>3032923540.46</v>
      </c>
      <c r="U7" s="26">
        <f>Datos!W3</f>
        <v>2026334330.26</v>
      </c>
      <c r="V7" s="26">
        <f>Datos!X3</f>
        <v>3051472844.9499998</v>
      </c>
      <c r="W7" s="26">
        <f>Datos!Y3</f>
        <v>2533905306.9499998</v>
      </c>
      <c r="X7" s="26">
        <f>Datos!Z3</f>
        <v>2354138627.9499998</v>
      </c>
      <c r="Y7" s="26">
        <f>Datos!AA3</f>
        <v>2970765708.9499998</v>
      </c>
      <c r="Z7" s="26">
        <f>Datos!AB3</f>
        <v>4671240675.9499998</v>
      </c>
      <c r="AA7" s="26">
        <f>Datos!AC3</f>
        <v>3875572259.9499998</v>
      </c>
      <c r="AB7" s="26">
        <f>Datos!AD3</f>
        <v>2581748299.9499998</v>
      </c>
      <c r="AC7" s="26">
        <f>Datos!AE3</f>
        <v>3183442614.9499998</v>
      </c>
      <c r="AD7" s="26">
        <f>Datos!AF3</f>
        <v>1811261631.95</v>
      </c>
      <c r="AE7" s="26">
        <f>Datos!AG3</f>
        <v>2019426100.95</v>
      </c>
      <c r="AF7" s="26">
        <f>Datos!AH3</f>
        <v>2070230980.95</v>
      </c>
      <c r="AG7" s="26">
        <f>Datos!AI3</f>
        <v>1368749299.48</v>
      </c>
      <c r="AH7" s="26">
        <f>Datos!AJ3</f>
        <v>2042850652.0899999</v>
      </c>
      <c r="AI7" s="26">
        <f>Datos!AK3</f>
        <v>1091036446.0899999</v>
      </c>
      <c r="AJ7" s="26">
        <f>Datos!AL3</f>
        <v>1380361996.03</v>
      </c>
      <c r="AK7" s="26">
        <f>Datos!AM3</f>
        <v>849195788.02999997</v>
      </c>
      <c r="AL7" s="26">
        <f>Datos!AN3</f>
        <v>591171690.02999997</v>
      </c>
      <c r="AM7" s="26">
        <f>Datos!AO3</f>
        <v>1081506381.03</v>
      </c>
      <c r="AN7" s="26">
        <f>Datos!AP3</f>
        <v>260642483.75</v>
      </c>
      <c r="AO7" s="26">
        <f>Datos!AQ3</f>
        <v>704428288.32000005</v>
      </c>
      <c r="AP7" s="26">
        <f>Datos!AR3</f>
        <v>3070364400.3200002</v>
      </c>
      <c r="AQ7" s="26">
        <f>Datos!AS3</f>
        <v>1522655221.3199999</v>
      </c>
      <c r="AR7" s="26">
        <f>Datos!AT3</f>
        <v>2378007686.3200002</v>
      </c>
      <c r="AS7" s="26">
        <f>Datos!AU3</f>
        <v>2075779057.98</v>
      </c>
      <c r="AT7" s="26">
        <f>Datos!AV3</f>
        <v>3946256739.1199999</v>
      </c>
      <c r="AU7" s="26">
        <f>Datos!AW3</f>
        <v>3543905424.9699998</v>
      </c>
      <c r="AV7" s="26">
        <f>Datos!AX3</f>
        <v>3466149564.9699998</v>
      </c>
      <c r="AW7" s="26">
        <f>Datos!AY3</f>
        <v>2911994262.7800002</v>
      </c>
      <c r="AX7" s="26">
        <f>Datos!AZ3</f>
        <v>3622561385.71</v>
      </c>
      <c r="AY7" s="26">
        <f>Datos!BA3</f>
        <v>3053850143.2199998</v>
      </c>
      <c r="AZ7" s="26">
        <f>Datos!BB3</f>
        <v>3386735429.2199998</v>
      </c>
      <c r="BA7" s="26">
        <f>Datos!BC3</f>
        <v>3430483982.2199998</v>
      </c>
      <c r="BB7" s="26">
        <f>Datos!BD3</f>
        <v>4332195732.2299995</v>
      </c>
      <c r="BC7" s="26">
        <f>Datos!BE3</f>
        <v>4138293521.23</v>
      </c>
      <c r="BD7" s="26">
        <f>Datos!BF3</f>
        <v>5065849416.2299995</v>
      </c>
      <c r="BE7" s="26">
        <f>Datos!BG3</f>
        <v>4680050014.2299995</v>
      </c>
      <c r="BF7" s="26">
        <f>Datos!BH3</f>
        <v>4370501117.2299995</v>
      </c>
      <c r="BG7" s="26">
        <f>Datos!BI3</f>
        <v>3431055798.23</v>
      </c>
      <c r="BH7" s="26">
        <f>Datos!BJ3</f>
        <v>3563229689.4299998</v>
      </c>
      <c r="BI7" s="26">
        <f>Datos!BK3</f>
        <v>3412886853.4299998</v>
      </c>
      <c r="BJ7" s="26">
        <f>Datos!BL3</f>
        <v>3758576194.4299998</v>
      </c>
      <c r="BK7" s="26">
        <f>Datos!BM3</f>
        <v>4651289304.1199999</v>
      </c>
      <c r="BL7" s="26">
        <f>Datos!BN3</f>
        <v>3985357809.4000001</v>
      </c>
      <c r="BM7" s="26">
        <f>Datos!BO3</f>
        <v>2980068758.8800001</v>
      </c>
      <c r="BN7" s="26">
        <f>Datos!BP3</f>
        <v>2973386602.6500001</v>
      </c>
    </row>
    <row r="8" spans="2:66" s="52" customFormat="1" outlineLevel="1" x14ac:dyDescent="0.25">
      <c r="B8" s="60" t="s">
        <v>1801</v>
      </c>
      <c r="C8" s="48">
        <f>Datos!E4+Datos!E10+Datos!E20</f>
        <v>3051472844.9499998</v>
      </c>
      <c r="D8" s="48">
        <f>Datos!F4+Datos!F10+Datos!F20</f>
        <v>1589848432.0899999</v>
      </c>
      <c r="E8" s="48">
        <f>Datos!G4+Datos!G10+Datos!G20</f>
        <v>2445579497.1199999</v>
      </c>
      <c r="F8" s="48">
        <f>Datos!H4+Datos!H10+Datos!H20</f>
        <v>1454850806.5700002</v>
      </c>
      <c r="G8" s="48">
        <f>Datos!I4+Datos!I10+Datos!I20</f>
        <v>2198558760.5699997</v>
      </c>
      <c r="H8" s="48">
        <f>Datos!J4+Datos!J10+Datos!J20</f>
        <v>746552500.34000003</v>
      </c>
      <c r="I8" s="48">
        <f>Datos!K4+Datos!K10+Datos!K20</f>
        <v>0</v>
      </c>
      <c r="J8" s="135"/>
      <c r="K8" s="48">
        <f>Datos!M4+Datos!M10+Datos!M20</f>
        <v>4093906673</v>
      </c>
      <c r="L8" s="48">
        <f>Datos!N4+Datos!N10+Datos!N20</f>
        <v>2504112727</v>
      </c>
      <c r="M8" s="48">
        <f>Datos!O4+Datos!O10+Datos!O20</f>
        <v>2211049438</v>
      </c>
      <c r="N8" s="48">
        <f>Datos!P4+Datos!P10+Datos!P20</f>
        <v>2431496401</v>
      </c>
      <c r="O8" s="48">
        <f>Datos!Q4+Datos!Q10+Datos!Q20</f>
        <v>2390704909</v>
      </c>
      <c r="P8" s="48">
        <f>Datos!R4+Datos!R10+Datos!R20</f>
        <v>2672275373</v>
      </c>
      <c r="Q8" s="48">
        <f>Datos!S4+Datos!S10+Datos!S20</f>
        <v>2294029348</v>
      </c>
      <c r="R8" s="48">
        <f>Datos!T4+Datos!T10+Datos!T20</f>
        <v>3026663227</v>
      </c>
      <c r="S8" s="48">
        <f>Datos!U4+Datos!U10+Datos!U20</f>
        <v>3403124305.46</v>
      </c>
      <c r="T8" s="48">
        <f>Datos!V4+Datos!V10+Datos!V20</f>
        <v>3032923540.46</v>
      </c>
      <c r="U8" s="48">
        <f>Datos!W4+Datos!W10+Datos!W20</f>
        <v>2026334330.26</v>
      </c>
      <c r="V8" s="48">
        <f>Datos!X4+Datos!X10+Datos!X20</f>
        <v>3051472844.9499998</v>
      </c>
      <c r="W8" s="48">
        <f>Datos!Y4+Datos!Y10+Datos!Y20</f>
        <v>1413897778.9499998</v>
      </c>
      <c r="X8" s="48">
        <f>Datos!Z4+Datos!Z10+Datos!Z20</f>
        <v>1227779934.95</v>
      </c>
      <c r="Y8" s="48">
        <f>Datos!AA4+Datos!AA10+Datos!AA20</f>
        <v>1836923090.95</v>
      </c>
      <c r="Z8" s="48">
        <f>Datos!AB4+Datos!AB10+Datos!AB20</f>
        <v>3530836450.9499998</v>
      </c>
      <c r="AA8" s="48">
        <f>Datos!AC4+Datos!AC10+Datos!AC20</f>
        <v>2728590842.9499998</v>
      </c>
      <c r="AB8" s="48">
        <f>Datos!AD4+Datos!AD10+Datos!AD20</f>
        <v>1428402474.95</v>
      </c>
      <c r="AC8" s="48">
        <f>Datos!AE4+Datos!AE10+Datos!AE20</f>
        <v>2027244535.95</v>
      </c>
      <c r="AD8" s="48">
        <f>Datos!AF4+Datos!AF10+Datos!AF20</f>
        <v>652354516.94999993</v>
      </c>
      <c r="AE8" s="48">
        <f>Datos!AG4+Datos!AG10+Datos!AG20</f>
        <v>857955857.95000005</v>
      </c>
      <c r="AF8" s="48">
        <f>Datos!AH4+Datos!AH10+Datos!AH20</f>
        <v>896451277.95000005</v>
      </c>
      <c r="AG8" s="48">
        <f>Datos!AI4+Datos!AI10+Datos!AI20</f>
        <v>924462881.48000002</v>
      </c>
      <c r="AH8" s="48">
        <f>Datos!AJ4+Datos!AJ10+Datos!AJ20</f>
        <v>1589848432.0899999</v>
      </c>
      <c r="AI8" s="48">
        <f>Datos!AK4+Datos!AK10+Datos!AK20</f>
        <v>933979469.08999991</v>
      </c>
      <c r="AJ8" s="48">
        <f>Datos!AL4+Datos!AL10+Datos!AL20</f>
        <v>1219242201.03</v>
      </c>
      <c r="AK8" s="48">
        <f>Datos!AM4+Datos!AM10+Datos!AM20</f>
        <v>743243688.02999997</v>
      </c>
      <c r="AL8" s="48">
        <f>Datos!AN4+Datos!AN10+Datos!AN20</f>
        <v>481086822.03000003</v>
      </c>
      <c r="AM8" s="48">
        <f>Datos!AO4+Datos!AO10+Datos!AO20</f>
        <v>967162731.02999997</v>
      </c>
      <c r="AN8" s="48">
        <f>Datos!AP4+Datos!AP10+Datos!AP20</f>
        <v>140235479.75</v>
      </c>
      <c r="AO8" s="48">
        <f>Datos!AQ4+Datos!AQ10+Datos!AQ20</f>
        <v>578749677.31999993</v>
      </c>
      <c r="AP8" s="48">
        <f>Datos!AR4+Datos!AR10+Datos!AR20</f>
        <v>1638058918.3200002</v>
      </c>
      <c r="AQ8" s="48">
        <f>Datos!AS4+Datos!AS10+Datos!AS20</f>
        <v>75352228.320000008</v>
      </c>
      <c r="AR8" s="48">
        <f>Datos!AT4+Datos!AT10+Datos!AT20</f>
        <v>917231451.32000005</v>
      </c>
      <c r="AS8" s="48">
        <f>Datos!AU4+Datos!AU10+Datos!AU20</f>
        <v>610078153.98000002</v>
      </c>
      <c r="AT8" s="48">
        <f>Datos!AV4+Datos!AV10+Datos!AV20</f>
        <v>2445579497.1199999</v>
      </c>
      <c r="AU8" s="48">
        <f>Datos!AW4+Datos!AW10+Datos!AW20</f>
        <v>1932752693.76</v>
      </c>
      <c r="AV8" s="48">
        <f>Datos!AX4+Datos!AX10+Datos!AX20</f>
        <v>1846876414.7599998</v>
      </c>
      <c r="AW8" s="48">
        <f>Datos!AY4+Datos!AY10+Datos!AY20</f>
        <v>970011443.12</v>
      </c>
      <c r="AX8" s="48">
        <f>Datos!AZ4+Datos!AZ10+Datos!AZ20</f>
        <v>1637299596.05</v>
      </c>
      <c r="AY8" s="48">
        <f>Datos!BA4+Datos!BA10+Datos!BA20</f>
        <v>1667959676.5599999</v>
      </c>
      <c r="AZ8" s="48">
        <f>Datos!BB4+Datos!BB10+Datos!BB20</f>
        <v>1985454534.5599999</v>
      </c>
      <c r="BA8" s="48">
        <f>Datos!BC4+Datos!BC10+Datos!BC20</f>
        <v>1309385928.5599999</v>
      </c>
      <c r="BB8" s="48">
        <f>Datos!BD4+Datos!BD10+Datos!BD20</f>
        <v>2198558760.5699997</v>
      </c>
      <c r="BC8" s="48">
        <f>Datos!BE4+Datos!BE10+Datos!BE20</f>
        <v>2000822048.5699999</v>
      </c>
      <c r="BD8" s="48">
        <f>Datos!BF4+Datos!BF10+Datos!BF20</f>
        <v>2908333302.5700002</v>
      </c>
      <c r="BE8" s="48">
        <f>Datos!BG4+Datos!BG10+Datos!BG20</f>
        <v>2515981944.5699997</v>
      </c>
      <c r="BF8" s="48">
        <f>Datos!BH4+Datos!BH10+Datos!BH20</f>
        <v>1454850806.5700002</v>
      </c>
      <c r="BG8" s="48">
        <f>Datos!BI4+Datos!BI10+Datos!BI20</f>
        <v>1246876417.5700002</v>
      </c>
      <c r="BH8" s="48">
        <f>Datos!BJ4+Datos!BJ10+Datos!BJ20</f>
        <v>1376741392.77</v>
      </c>
      <c r="BI8" s="48">
        <f>Datos!BK4+Datos!BK10+Datos!BK20</f>
        <v>1218611330.77</v>
      </c>
      <c r="BJ8" s="48">
        <f>Datos!BL4+Datos!BL10+Datos!BL20</f>
        <v>1555599456.77</v>
      </c>
      <c r="BK8" s="48">
        <f>Datos!BM4+Datos!BM10+Datos!BM20</f>
        <v>2441473588.0999999</v>
      </c>
      <c r="BL8" s="48">
        <f>Datos!BN4+Datos!BN10+Datos!BN20</f>
        <v>1769746762.3399999</v>
      </c>
      <c r="BM8" s="48">
        <f>Datos!BO4+Datos!BO10+Datos!BO20</f>
        <v>760085392.33999991</v>
      </c>
      <c r="BN8" s="48">
        <f>Datos!BP4+Datos!BP10+Datos!BP20</f>
        <v>746552500.34000003</v>
      </c>
    </row>
    <row r="9" spans="2:66" s="52" customFormat="1" outlineLevel="1" x14ac:dyDescent="0.25">
      <c r="B9" s="60" t="s">
        <v>1800</v>
      </c>
      <c r="C9" s="48">
        <f>Datos!E27</f>
        <v>0</v>
      </c>
      <c r="D9" s="48">
        <f>Datos!F27</f>
        <v>453002220</v>
      </c>
      <c r="E9" s="48">
        <f>Datos!G27</f>
        <v>1500677242</v>
      </c>
      <c r="F9" s="48">
        <f>Datos!H27</f>
        <v>2915650310.6599998</v>
      </c>
      <c r="G9" s="48">
        <f>Datos!I27</f>
        <v>2133636971.6600001</v>
      </c>
      <c r="H9" s="48">
        <f>Datos!J27</f>
        <v>2226834102.3099999</v>
      </c>
      <c r="I9" s="48">
        <f>Datos!K27</f>
        <v>0</v>
      </c>
      <c r="J9" s="135"/>
      <c r="K9" s="48">
        <f>Datos!M27</f>
        <v>0</v>
      </c>
      <c r="L9" s="48">
        <f>Datos!N27</f>
        <v>0</v>
      </c>
      <c r="M9" s="48">
        <f>Datos!O27</f>
        <v>0</v>
      </c>
      <c r="N9" s="48">
        <f>Datos!P27</f>
        <v>0</v>
      </c>
      <c r="O9" s="48">
        <f>Datos!Q27</f>
        <v>0</v>
      </c>
      <c r="P9" s="48">
        <f>Datos!R27</f>
        <v>0</v>
      </c>
      <c r="Q9" s="48">
        <f>Datos!S27</f>
        <v>0</v>
      </c>
      <c r="R9" s="48">
        <f>Datos!T27</f>
        <v>0</v>
      </c>
      <c r="S9" s="48">
        <f>Datos!U27</f>
        <v>0</v>
      </c>
      <c r="T9" s="48">
        <f>Datos!V27</f>
        <v>0</v>
      </c>
      <c r="U9" s="48">
        <f>Datos!W27</f>
        <v>0</v>
      </c>
      <c r="V9" s="48">
        <f>Datos!X27</f>
        <v>0</v>
      </c>
      <c r="W9" s="48">
        <f>Datos!Y27</f>
        <v>1120007528</v>
      </c>
      <c r="X9" s="48">
        <f>Datos!Z27</f>
        <v>1126358693</v>
      </c>
      <c r="Y9" s="48">
        <f>Datos!AA27</f>
        <v>1133842618</v>
      </c>
      <c r="Z9" s="48">
        <f>Datos!AB27</f>
        <v>1140404225</v>
      </c>
      <c r="AA9" s="48">
        <f>Datos!AC27</f>
        <v>1146981417</v>
      </c>
      <c r="AB9" s="48">
        <f>Datos!AD27</f>
        <v>1153345825</v>
      </c>
      <c r="AC9" s="48">
        <f>Datos!AE27</f>
        <v>1156198079</v>
      </c>
      <c r="AD9" s="48">
        <f>Datos!AF27</f>
        <v>1158907115</v>
      </c>
      <c r="AE9" s="48">
        <f>Datos!AG27</f>
        <v>1161470243</v>
      </c>
      <c r="AF9" s="48">
        <f>Datos!AH27</f>
        <v>1173779703</v>
      </c>
      <c r="AG9" s="48">
        <f>Datos!AI27</f>
        <v>444286418</v>
      </c>
      <c r="AH9" s="48">
        <f>Datos!AJ27</f>
        <v>453002220</v>
      </c>
      <c r="AI9" s="48">
        <f>Datos!AK27</f>
        <v>157056977</v>
      </c>
      <c r="AJ9" s="48">
        <f>Datos!AL27</f>
        <v>161119795</v>
      </c>
      <c r="AK9" s="48">
        <f>Datos!AM27</f>
        <v>105952100</v>
      </c>
      <c r="AL9" s="48">
        <f>Datos!AN27</f>
        <v>110084868</v>
      </c>
      <c r="AM9" s="48">
        <f>Datos!AO27</f>
        <v>114343650</v>
      </c>
      <c r="AN9" s="48">
        <f>Datos!AP27</f>
        <v>120407004</v>
      </c>
      <c r="AO9" s="48">
        <f>Datos!AQ27</f>
        <v>125678611</v>
      </c>
      <c r="AP9" s="48">
        <f>Datos!AR27</f>
        <v>1432305482</v>
      </c>
      <c r="AQ9" s="48">
        <f>Datos!AS27</f>
        <v>1447302993</v>
      </c>
      <c r="AR9" s="48">
        <f>Datos!AT27</f>
        <v>1460776235</v>
      </c>
      <c r="AS9" s="48">
        <f>Datos!AU27</f>
        <v>1465700904</v>
      </c>
      <c r="AT9" s="48">
        <f>Datos!AV27</f>
        <v>1500677242</v>
      </c>
      <c r="AU9" s="48">
        <f>Datos!AW27</f>
        <v>1611152731.21</v>
      </c>
      <c r="AV9" s="48">
        <f>Datos!AX27</f>
        <v>1619273150.21</v>
      </c>
      <c r="AW9" s="48">
        <f>Datos!AY27</f>
        <v>1941982819.6600001</v>
      </c>
      <c r="AX9" s="48">
        <f>Datos!AZ27</f>
        <v>1985261789.6600001</v>
      </c>
      <c r="AY9" s="48">
        <f>Datos!BA27</f>
        <v>1385890466.6600001</v>
      </c>
      <c r="AZ9" s="48">
        <f>Datos!BB27</f>
        <v>1401280894.6600001</v>
      </c>
      <c r="BA9" s="48">
        <f>Datos!BC27</f>
        <v>2121098053.6600001</v>
      </c>
      <c r="BB9" s="48">
        <f>Datos!BD27</f>
        <v>2133636971.6600001</v>
      </c>
      <c r="BC9" s="48">
        <f>Datos!BE27</f>
        <v>2137471472.6600001</v>
      </c>
      <c r="BD9" s="48">
        <f>Datos!BF27</f>
        <v>2157516113.6599998</v>
      </c>
      <c r="BE9" s="48">
        <f>Datos!BG27</f>
        <v>2164068069.6599998</v>
      </c>
      <c r="BF9" s="48">
        <f>Datos!BH27</f>
        <v>2915650310.6599998</v>
      </c>
      <c r="BG9" s="48">
        <f>Datos!BI27</f>
        <v>2184179380.6599998</v>
      </c>
      <c r="BH9" s="48">
        <f>Datos!BJ27</f>
        <v>2186488296.6599998</v>
      </c>
      <c r="BI9" s="48">
        <f>Datos!BK27</f>
        <v>2194275522.6599998</v>
      </c>
      <c r="BJ9" s="48">
        <f>Datos!BL27</f>
        <v>2202976737.6599998</v>
      </c>
      <c r="BK9" s="48">
        <f>Datos!BM27</f>
        <v>2209815716.02</v>
      </c>
      <c r="BL9" s="48">
        <f>Datos!BN27</f>
        <v>2215611047.0599999</v>
      </c>
      <c r="BM9" s="48">
        <f>Datos!BO27</f>
        <v>2219983366.54</v>
      </c>
      <c r="BN9" s="48">
        <f>Datos!BP27</f>
        <v>2226834102.3099999</v>
      </c>
    </row>
    <row r="10" spans="2:66" x14ac:dyDescent="0.25">
      <c r="B10" s="23" t="s">
        <v>1802</v>
      </c>
      <c r="C10" s="26">
        <f>Datos!E35-Datos!E52-Datos!E50-Datos!E53</f>
        <v>3300630851</v>
      </c>
      <c r="D10" s="26">
        <f>Datos!F35-Datos!F52-Datos!F50-Datos!F53</f>
        <v>2304033344</v>
      </c>
      <c r="E10" s="26">
        <f>Datos!G35-Datos!G52-Datos!G50-Datos!G53</f>
        <v>1954411943</v>
      </c>
      <c r="F10" s="26">
        <f>Datos!H35-Datos!H52-Datos!H50-Datos!H53</f>
        <v>1495149437</v>
      </c>
      <c r="G10" s="26">
        <f>Datos!I35-Datos!I52-Datos!I50-Datos!I53</f>
        <v>1469675404.8</v>
      </c>
      <c r="H10" s="26">
        <f>Datos!J35-Datos!J52-Datos!J50-Datos!J53</f>
        <v>1433422272.4899998</v>
      </c>
      <c r="I10" s="26">
        <f>Datos!K35</f>
        <v>0</v>
      </c>
      <c r="J10" s="134"/>
      <c r="K10" s="26">
        <f>Datos!M35-Datos!M52-Datos!M50-Datos!M53</f>
        <v>2586847974</v>
      </c>
      <c r="L10" s="26">
        <f>Datos!N35-Datos!N52-Datos!N50-Datos!N53</f>
        <v>3258299080</v>
      </c>
      <c r="M10" s="26">
        <f>Datos!O35-Datos!O52-Datos!O50-Datos!O53</f>
        <v>2981346270</v>
      </c>
      <c r="N10" s="26">
        <f>Datos!P35-Datos!P52-Datos!P50-Datos!P53</f>
        <v>3004626509</v>
      </c>
      <c r="O10" s="26">
        <f>Datos!Q35-Datos!Q52-Datos!Q50-Datos!Q53</f>
        <v>3006810607</v>
      </c>
      <c r="P10" s="26">
        <f>Datos!R35-Datos!R52-Datos!R50-Datos!R53</f>
        <v>3007992288</v>
      </c>
      <c r="Q10" s="26">
        <f>Datos!S35-Datos!S52-Datos!S50-Datos!S53</f>
        <v>3697743500</v>
      </c>
      <c r="R10" s="26">
        <f>Datos!T35-Datos!T52-Datos!T50-Datos!T53</f>
        <v>2478211504</v>
      </c>
      <c r="S10" s="26">
        <f>Datos!U35-Datos!U52-Datos!U50-Datos!U53</f>
        <v>2768442484</v>
      </c>
      <c r="T10" s="26">
        <f>Datos!V35-Datos!V52-Datos!V50-Datos!V53</f>
        <v>2954890056</v>
      </c>
      <c r="U10" s="26">
        <f>Datos!W35-Datos!W52-Datos!W50-Datos!W53</f>
        <v>3165152593</v>
      </c>
      <c r="V10" s="26">
        <f>Datos!X35-Datos!X52-Datos!X50-Datos!X53</f>
        <v>3300630851</v>
      </c>
      <c r="W10" s="26">
        <f>Datos!Y35-Datos!Y52-Datos!Y50-Datos!Y53</f>
        <v>2199411021</v>
      </c>
      <c r="X10" s="26">
        <f>Datos!Z35-Datos!Z52-Datos!Z50-Datos!Z53</f>
        <v>2208357208</v>
      </c>
      <c r="Y10" s="26">
        <f>Datos!AA35-Datos!AA52-Datos!AA50-Datos!AA53</f>
        <v>2220512686</v>
      </c>
      <c r="Z10" s="26">
        <f>Datos!AB35-Datos!AB52-Datos!AB50-Datos!AB53</f>
        <v>2230819774</v>
      </c>
      <c r="AA10" s="26">
        <f>Datos!AC35-Datos!AC52-Datos!AC50-Datos!AC53</f>
        <v>2241244746</v>
      </c>
      <c r="AB10" s="26">
        <f>Datos!AD35-Datos!AD52-Datos!AD50-Datos!AD53</f>
        <v>2251449830</v>
      </c>
      <c r="AC10" s="26">
        <f>Datos!AE35-Datos!AE52-Datos!AE50-Datos!AE53</f>
        <v>2258262979</v>
      </c>
      <c r="AD10" s="26">
        <f>Datos!AF35-Datos!AF52-Datos!AF50-Datos!AF53</f>
        <v>2266157404</v>
      </c>
      <c r="AE10" s="26">
        <f>Datos!AG35-Datos!AG52-Datos!AG50-Datos!AG53</f>
        <v>2272365330</v>
      </c>
      <c r="AF10" s="26">
        <f>Datos!AH35-Datos!AH52-Datos!AH50-Datos!AH53</f>
        <v>2282194942</v>
      </c>
      <c r="AG10" s="26">
        <f>Datos!AI35-Datos!AI52-Datos!AI50-Datos!AI53</f>
        <v>2292693759</v>
      </c>
      <c r="AH10" s="26">
        <f>Datos!AJ35-Datos!AJ52-Datos!AJ50-Datos!AJ53</f>
        <v>2304033344</v>
      </c>
      <c r="AI10" s="26">
        <f>Datos!AK35-Datos!AK52-Datos!AK50-Datos!AK53</f>
        <v>2310164040</v>
      </c>
      <c r="AJ10" s="26">
        <f>Datos!AL35-Datos!AL52-Datos!AL50-Datos!AL53</f>
        <v>2320576253</v>
      </c>
      <c r="AK10" s="26">
        <f>Datos!AM35-Datos!AM52-Datos!AM50-Datos!AM53</f>
        <v>2202124435</v>
      </c>
      <c r="AL10" s="26">
        <f>Datos!AN35-Datos!AN52-Datos!AN50-Datos!AN53</f>
        <v>2213487140</v>
      </c>
      <c r="AM10" s="26">
        <f>Datos!AO35-Datos!AO52-Datos!AO50-Datos!AO53</f>
        <v>2225220244</v>
      </c>
      <c r="AN10" s="26">
        <f>Datos!AP35-Datos!AP52-Datos!AP50-Datos!AP53</f>
        <v>2229997370</v>
      </c>
      <c r="AO10" s="26">
        <f>Datos!AQ35-Datos!AQ52-Datos!AQ50-Datos!AQ53</f>
        <v>1927494325</v>
      </c>
      <c r="AP10" s="26">
        <f>Datos!AR35-Datos!AR52-Datos!AR50-Datos!AR53</f>
        <v>1932168989</v>
      </c>
      <c r="AQ10" s="26">
        <f>Datos!AS35-Datos!AS52-Datos!AS50-Datos!AS53</f>
        <v>1946278493</v>
      </c>
      <c r="AR10" s="26">
        <f>Datos!AT35-Datos!AT52-Datos!AT50-Datos!AT53</f>
        <v>1950846754</v>
      </c>
      <c r="AS10" s="26">
        <f>Datos!AU35-Datos!AU52-Datos!AU50-Datos!AU53</f>
        <v>1952172236</v>
      </c>
      <c r="AT10" s="26">
        <f>Datos!AV35-Datos!AV52-Datos!AV50-Datos!AV53</f>
        <v>1954411943</v>
      </c>
      <c r="AU10" s="26">
        <f>Datos!AW35-Datos!AW52-Datos!AW50-Datos!AW53</f>
        <v>1862083565.73</v>
      </c>
      <c r="AV10" s="26">
        <f>Datos!AX35-Datos!AX52-Datos!AX50-Datos!AX53</f>
        <v>1870036680.73</v>
      </c>
      <c r="AW10" s="26">
        <f>Datos!AY35-Datos!AY52-Datos!AY50-Datos!AY53</f>
        <v>1565578554.8</v>
      </c>
      <c r="AX10" s="26">
        <f>Datos!AZ35-Datos!AZ52-Datos!AZ50-Datos!AZ53</f>
        <v>1529902004.8</v>
      </c>
      <c r="AY10" s="26">
        <f>Datos!BA35-Datos!BA52-Datos!BA50-Datos!BA53</f>
        <v>2140620755.8000002</v>
      </c>
      <c r="AZ10" s="26">
        <f>Datos!BB35-Datos!BB52-Datos!BB50-Datos!BB53</f>
        <v>2154253603.8000002</v>
      </c>
      <c r="BA10" s="26">
        <f>Datos!BC35-Datos!BC52-Datos!BC50-Datos!BC53</f>
        <v>1466368280.8</v>
      </c>
      <c r="BB10" s="26">
        <f>Datos!BD35-Datos!BD52-Datos!BD50-Datos!BD53</f>
        <v>1469675404.8</v>
      </c>
      <c r="BC10" s="26">
        <f>Datos!BE35-Datos!BE52-Datos!BE50-Datos!BE53</f>
        <v>1472857711.8</v>
      </c>
      <c r="BD10" s="26">
        <f>Datos!BF35-Datos!BF52-Datos!BF50-Datos!BF53</f>
        <v>1479029273</v>
      </c>
      <c r="BE10" s="26">
        <f>Datos!BG35-Datos!BG52-Datos!BG50-Datos!BG53</f>
        <v>1484357333</v>
      </c>
      <c r="BF10" s="26">
        <f>Datos!BH35-Datos!BH52-Datos!BH50-Datos!BH53</f>
        <v>1495149437</v>
      </c>
      <c r="BG10" s="26">
        <f>Datos!BI35-Datos!BI52-Datos!BI50-Datos!BI53</f>
        <v>1503186984</v>
      </c>
      <c r="BH10" s="26">
        <f>Datos!BJ35-Datos!BJ52-Datos!BJ50-Datos!BJ53</f>
        <v>1373688679</v>
      </c>
      <c r="BI10" s="26">
        <f>Datos!BK35-Datos!BK52-Datos!BK50-Datos!BK53</f>
        <v>1390261752</v>
      </c>
      <c r="BJ10" s="26">
        <f>Datos!BL35-Datos!BL52-Datos!BL50-Datos!BL53</f>
        <v>1399816787</v>
      </c>
      <c r="BK10" s="26">
        <f>Datos!BM35-Datos!BM52-Datos!BM50-Datos!BM53</f>
        <v>1409316429.7399998</v>
      </c>
      <c r="BL10" s="26">
        <f>Datos!BN35-Datos!BN52-Datos!BN50-Datos!BN53</f>
        <v>1419204522.4399996</v>
      </c>
      <c r="BM10" s="26">
        <f>Datos!BO35-Datos!BO52-Datos!BO50-Datos!BO53</f>
        <v>1427794325.3699999</v>
      </c>
      <c r="BN10" s="26">
        <f>Datos!BP35-Datos!BP52-Datos!BP50-Datos!BP53</f>
        <v>1433422272.4899998</v>
      </c>
    </row>
    <row r="11" spans="2:66" s="64" customFormat="1" outlineLevel="2" x14ac:dyDescent="0.25">
      <c r="B11" s="61" t="s">
        <v>1928</v>
      </c>
      <c r="C11" s="62">
        <f>Datos!E39</f>
        <v>0</v>
      </c>
      <c r="D11" s="62">
        <f>Datos!F39</f>
        <v>1545618310</v>
      </c>
      <c r="E11" s="62">
        <f>Datos!G39</f>
        <v>1278407910</v>
      </c>
      <c r="F11" s="62">
        <f>Datos!H39</f>
        <v>136460700</v>
      </c>
      <c r="G11" s="62">
        <f>Datos!I39</f>
        <v>136802250</v>
      </c>
      <c r="H11" s="62">
        <f>Datos!J39</f>
        <v>0</v>
      </c>
      <c r="I11" s="62">
        <f>Datos!K39</f>
        <v>0</v>
      </c>
      <c r="J11" s="136"/>
      <c r="K11" s="62">
        <f>Datos!M39</f>
        <v>0</v>
      </c>
      <c r="L11" s="62">
        <f>Datos!N39</f>
        <v>0</v>
      </c>
      <c r="M11" s="62">
        <f>Datos!O39</f>
        <v>0</v>
      </c>
      <c r="N11" s="62">
        <f>Datos!P39</f>
        <v>0</v>
      </c>
      <c r="O11" s="62">
        <f>Datos!Q39</f>
        <v>0</v>
      </c>
      <c r="P11" s="62">
        <f>Datos!R39</f>
        <v>0</v>
      </c>
      <c r="Q11" s="62">
        <f>Datos!S39</f>
        <v>0</v>
      </c>
      <c r="R11" s="62">
        <f>Datos!T39</f>
        <v>0</v>
      </c>
      <c r="S11" s="62">
        <f>Datos!U39</f>
        <v>0</v>
      </c>
      <c r="T11" s="62">
        <f>Datos!V39</f>
        <v>0</v>
      </c>
      <c r="U11" s="62">
        <f>Datos!W39</f>
        <v>0</v>
      </c>
      <c r="V11" s="62">
        <f>Datos!X39</f>
        <v>0</v>
      </c>
      <c r="W11" s="62">
        <f>Datos!Y39</f>
        <v>1608089990</v>
      </c>
      <c r="X11" s="62">
        <f>Datos!Z39</f>
        <v>1608089990</v>
      </c>
      <c r="Y11" s="62">
        <f>Datos!AA39</f>
        <v>1608089990</v>
      </c>
      <c r="Z11" s="62">
        <f>Datos!AB39</f>
        <v>1608089990</v>
      </c>
      <c r="AA11" s="62">
        <f>Datos!AC39</f>
        <v>1608089990</v>
      </c>
      <c r="AB11" s="62">
        <f>Datos!AD39</f>
        <v>1643453990</v>
      </c>
      <c r="AC11" s="62">
        <f>Datos!AE39</f>
        <v>1643453990</v>
      </c>
      <c r="AD11" s="62">
        <f>Datos!AF39</f>
        <v>1643453990</v>
      </c>
      <c r="AE11" s="62">
        <f>Datos!AG39</f>
        <v>1542693990</v>
      </c>
      <c r="AF11" s="62">
        <f>Datos!AH39</f>
        <v>1542693990</v>
      </c>
      <c r="AG11" s="62">
        <f>Datos!AI39</f>
        <v>1542693990</v>
      </c>
      <c r="AH11" s="62">
        <f>Datos!AJ39</f>
        <v>1545618310</v>
      </c>
      <c r="AI11" s="62">
        <f>Datos!AK39</f>
        <v>1545618310</v>
      </c>
      <c r="AJ11" s="62">
        <f>Datos!AL39</f>
        <v>1564078810</v>
      </c>
      <c r="AK11" s="62">
        <f>Datos!AM39</f>
        <v>1564078810</v>
      </c>
      <c r="AL11" s="62">
        <f>Datos!AN39</f>
        <v>1527652210</v>
      </c>
      <c r="AM11" s="62">
        <f>Datos!AO39</f>
        <v>1527652210</v>
      </c>
      <c r="AN11" s="62">
        <f>Datos!AP39</f>
        <v>1275574710</v>
      </c>
      <c r="AO11" s="62">
        <f>Datos!AQ39</f>
        <v>1275574710</v>
      </c>
      <c r="AP11" s="62">
        <f>Datos!AR39</f>
        <v>1275574710</v>
      </c>
      <c r="AQ11" s="62">
        <f>Datos!AS39</f>
        <v>1275574710</v>
      </c>
      <c r="AR11" s="62">
        <f>Datos!AT39</f>
        <v>1275574710</v>
      </c>
      <c r="AS11" s="62">
        <f>Datos!AU39</f>
        <v>1275574710</v>
      </c>
      <c r="AT11" s="62">
        <f>Datos!AV39</f>
        <v>1278407910</v>
      </c>
      <c r="AU11" s="62">
        <f>Datos!AW39</f>
        <v>1182473110</v>
      </c>
      <c r="AV11" s="62">
        <f>Datos!AX39</f>
        <v>1182473110</v>
      </c>
      <c r="AW11" s="62">
        <f>Datos!AY39</f>
        <v>865483600</v>
      </c>
      <c r="AX11" s="62">
        <f>Datos!AZ39</f>
        <v>829807050</v>
      </c>
      <c r="AY11" s="62">
        <f>Datos!BA39</f>
        <v>829807050</v>
      </c>
      <c r="AZ11" s="62">
        <f>Datos!BB39</f>
        <v>828258150</v>
      </c>
      <c r="BA11" s="62">
        <f>Datos!BC39</f>
        <v>136802250</v>
      </c>
      <c r="BB11" s="62">
        <f>Datos!BD39</f>
        <v>136802250</v>
      </c>
      <c r="BC11" s="62">
        <f>Datos!BE39</f>
        <v>136802250</v>
      </c>
      <c r="BD11" s="62">
        <f>Datos!BF39</f>
        <v>136802250</v>
      </c>
      <c r="BE11" s="62">
        <f>Datos!BG39</f>
        <v>136802250</v>
      </c>
      <c r="BF11" s="62">
        <f>Datos!BH39</f>
        <v>136460700</v>
      </c>
      <c r="BG11" s="62">
        <f>Datos!BI39</f>
        <v>136460700</v>
      </c>
      <c r="BH11" s="62">
        <f>Datos!BJ39</f>
        <v>0</v>
      </c>
      <c r="BI11" s="62">
        <f>Datos!BK39</f>
        <v>0</v>
      </c>
      <c r="BJ11" s="62">
        <f>Datos!BL39</f>
        <v>0</v>
      </c>
      <c r="BK11" s="62">
        <f>Datos!BM39</f>
        <v>0</v>
      </c>
      <c r="BL11" s="62">
        <f>Datos!BN39</f>
        <v>0</v>
      </c>
      <c r="BM11" s="62">
        <f>Datos!BO39</f>
        <v>0</v>
      </c>
      <c r="BN11" s="62">
        <f>Datos!BP39</f>
        <v>0</v>
      </c>
    </row>
    <row r="12" spans="2:66" s="64" customFormat="1" outlineLevel="2" x14ac:dyDescent="0.25">
      <c r="B12" s="61" t="s">
        <v>1927</v>
      </c>
      <c r="C12" s="62">
        <f>Datos!E48+Datos!E49+Datos!E46</f>
        <v>0</v>
      </c>
      <c r="D12" s="62">
        <f>Datos!F48+Datos!F49+Datos!F46</f>
        <v>641191667</v>
      </c>
      <c r="E12" s="62">
        <f>Datos!G48+Datos!G49+Datos!G46</f>
        <v>680040442</v>
      </c>
      <c r="F12" s="62">
        <f>Datos!H48+Datos!H49+Datos!H46</f>
        <v>1358688737</v>
      </c>
      <c r="G12" s="62">
        <f>Datos!I48+Datos!I49+Datos!I46</f>
        <v>725235831.79999995</v>
      </c>
      <c r="H12" s="62">
        <f>Datos!J48+Datos!J49+Datos!J46</f>
        <v>1433422272.4900002</v>
      </c>
      <c r="I12" s="62">
        <f>Datos!K48+Datos!K49+Datos!K46</f>
        <v>0</v>
      </c>
      <c r="J12" s="136"/>
      <c r="K12" s="62">
        <f>Datos!M48+Datos!M49+Datos!M46</f>
        <v>0</v>
      </c>
      <c r="L12" s="62">
        <f>Datos!N48+Datos!N49+Datos!N46</f>
        <v>0</v>
      </c>
      <c r="M12" s="62">
        <f>Datos!O48+Datos!O49+Datos!O46</f>
        <v>0</v>
      </c>
      <c r="N12" s="62">
        <f>Datos!P48+Datos!P49+Datos!P46</f>
        <v>0</v>
      </c>
      <c r="O12" s="62">
        <f>Datos!Q48+Datos!Q49+Datos!Q46</f>
        <v>0</v>
      </c>
      <c r="P12" s="62">
        <f>Datos!R48+Datos!R49+Datos!R46</f>
        <v>0</v>
      </c>
      <c r="Q12" s="62">
        <f>Datos!S48+Datos!S49+Datos!S46</f>
        <v>0</v>
      </c>
      <c r="R12" s="62">
        <f>Datos!T48+Datos!T49+Datos!T46</f>
        <v>0</v>
      </c>
      <c r="S12" s="62">
        <f>Datos!U48+Datos!U49+Datos!U46</f>
        <v>0</v>
      </c>
      <c r="T12" s="62">
        <f>Datos!V48+Datos!V49+Datos!V46</f>
        <v>0</v>
      </c>
      <c r="U12" s="62">
        <f>Datos!W48+Datos!W49+Datos!W46</f>
        <v>0</v>
      </c>
      <c r="V12" s="62">
        <f>Datos!X48+Datos!X49+Datos!X46</f>
        <v>0</v>
      </c>
      <c r="W12" s="62">
        <f>Datos!Y48+Datos!Y49+Datos!Y46</f>
        <v>474855805</v>
      </c>
      <c r="X12" s="62">
        <f>Datos!Z48+Datos!Z49+Datos!Z46</f>
        <v>478540859</v>
      </c>
      <c r="Y12" s="62">
        <f>Datos!AA48+Datos!AA49+Datos!AA46</f>
        <v>484466371</v>
      </c>
      <c r="Z12" s="62">
        <f>Datos!AB48+Datos!AB49+Datos!AB46</f>
        <v>490990240</v>
      </c>
      <c r="AA12" s="62">
        <f>Datos!AC48+Datos!AC49+Datos!AC46</f>
        <v>495875244</v>
      </c>
      <c r="AB12" s="62">
        <f>Datos!AD48+Datos!AD49+Datos!AD46</f>
        <v>499856147</v>
      </c>
      <c r="AC12" s="62">
        <f>Datos!AE48+Datos!AE49+Datos!AE46</f>
        <v>502386536</v>
      </c>
      <c r="AD12" s="62">
        <f>Datos!AF48+Datos!AF49+Datos!AF46</f>
        <v>504541181</v>
      </c>
      <c r="AE12" s="62">
        <f>Datos!AG48+Datos!AG49+Datos!AG46</f>
        <v>621729563</v>
      </c>
      <c r="AF12" s="62">
        <f>Datos!AH48+Datos!AH49+Datos!AH46</f>
        <v>627325675</v>
      </c>
      <c r="AG12" s="62">
        <f>Datos!AI48+Datos!AI49+Datos!AI46</f>
        <v>637386497</v>
      </c>
      <c r="AH12" s="62">
        <f>Datos!AJ48+Datos!AJ49+Datos!AJ46</f>
        <v>641191667</v>
      </c>
      <c r="AI12" s="62">
        <f>Datos!AK48+Datos!AK49+Datos!AK46</f>
        <v>646698547</v>
      </c>
      <c r="AJ12" s="62">
        <f>Datos!AL48+Datos!AL49+Datos!AL46</f>
        <v>666591646</v>
      </c>
      <c r="AK12" s="62">
        <f>Datos!AM48+Datos!AM49+Datos!AM46</f>
        <v>642188557</v>
      </c>
      <c r="AL12" s="62">
        <f>Datos!AN48+Datos!AN49+Datos!AN46</f>
        <v>649765605</v>
      </c>
      <c r="AM12" s="62">
        <f>Datos!AO48+Datos!AO49+Datos!AO46</f>
        <v>656432688</v>
      </c>
      <c r="AN12" s="62">
        <f>Datos!AP48+Datos!AP49+Datos!AP46</f>
        <v>662354814</v>
      </c>
      <c r="AO12" s="62">
        <f>Datos!AQ48+Datos!AQ49+Datos!AQ46</f>
        <v>666945990</v>
      </c>
      <c r="AP12" s="62">
        <f>Datos!AR48+Datos!AR49+Datos!AR46</f>
        <v>671620654</v>
      </c>
      <c r="AQ12" s="62">
        <f>Datos!AS48+Datos!AS49+Datos!AS46</f>
        <v>672806740</v>
      </c>
      <c r="AR12" s="62">
        <f>Datos!AT48+Datos!AT49+Datos!AT46</f>
        <v>675170017</v>
      </c>
      <c r="AS12" s="62">
        <f>Datos!AU48+Datos!AU49+Datos!AU46</f>
        <v>676495499</v>
      </c>
      <c r="AT12" s="62">
        <f>Datos!AV48+Datos!AV49+Datos!AV46</f>
        <v>680040442</v>
      </c>
      <c r="AU12" s="62">
        <f>Datos!AW48+Datos!AW49+Datos!AW46</f>
        <v>683646864.73000002</v>
      </c>
      <c r="AV12" s="62">
        <f>Datos!AX48+Datos!AX49+Datos!AX46</f>
        <v>691599979.73000002</v>
      </c>
      <c r="AW12" s="62">
        <f>Datos!AY48+Datos!AY49+Datos!AY46</f>
        <v>700094953.79999995</v>
      </c>
      <c r="AX12" s="62">
        <f>Datos!AZ48+Datos!AZ49+Datos!AZ46</f>
        <v>700094953.79999995</v>
      </c>
      <c r="AY12" s="62">
        <f>Datos!BA48+Datos!BA49+Datos!BA46</f>
        <v>706254094.79999995</v>
      </c>
      <c r="AZ12" s="62">
        <f>Datos!BB48+Datos!BB49+Datos!BB46</f>
        <v>717618647.79999995</v>
      </c>
      <c r="BA12" s="62">
        <f>Datos!BC48+Datos!BC49+Datos!BC46</f>
        <v>723125919.79999995</v>
      </c>
      <c r="BB12" s="62">
        <f>Datos!BD48+Datos!BD49+Datos!BD46</f>
        <v>725235831.79999995</v>
      </c>
      <c r="BC12" s="62">
        <f>Datos!BE48+Datos!BE49+Datos!BE46</f>
        <v>727440799.79999995</v>
      </c>
      <c r="BD12" s="62">
        <f>Datos!BF48+Datos!BF49+Datos!BF46</f>
        <v>1342227023</v>
      </c>
      <c r="BE12" s="62">
        <f>Datos!BG48+Datos!BG49+Datos!BG46</f>
        <v>1347555083</v>
      </c>
      <c r="BF12" s="62">
        <f>Datos!BH48+Datos!BH49+Datos!BH46</f>
        <v>1358688737</v>
      </c>
      <c r="BG12" s="62">
        <f>Datos!BI48+Datos!BI49+Datos!BI46</f>
        <v>1366726284</v>
      </c>
      <c r="BH12" s="62">
        <f>Datos!BJ48+Datos!BJ49+Datos!BJ46</f>
        <v>1373688679</v>
      </c>
      <c r="BI12" s="62">
        <f>Datos!BK48+Datos!BK49+Datos!BK46</f>
        <v>1390261752</v>
      </c>
      <c r="BJ12" s="62">
        <f>Datos!BL48+Datos!BL49+Datos!BL46</f>
        <v>1399816787</v>
      </c>
      <c r="BK12" s="62">
        <f>Datos!BM48+Datos!BM49+Datos!BM46</f>
        <v>1409316429.74</v>
      </c>
      <c r="BL12" s="62">
        <f>Datos!BN48+Datos!BN49+Datos!BN46</f>
        <v>1419204522.4399998</v>
      </c>
      <c r="BM12" s="62">
        <f>Datos!BO48+Datos!BO49+Datos!BO46</f>
        <v>1427794325.3700001</v>
      </c>
      <c r="BN12" s="62">
        <f>Datos!BP48+Datos!BP49+Datos!BP46</f>
        <v>1433422272.4900002</v>
      </c>
    </row>
    <row r="13" spans="2:66" s="64" customFormat="1" outlineLevel="2" x14ac:dyDescent="0.25">
      <c r="B13" s="61" t="s">
        <v>1865</v>
      </c>
      <c r="C13" s="62"/>
      <c r="D13" s="62"/>
      <c r="E13" s="62"/>
      <c r="F13" s="62"/>
      <c r="G13" s="62"/>
      <c r="H13" s="62"/>
      <c r="I13" s="62"/>
      <c r="J13" s="136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</row>
    <row r="14" spans="2:66" s="64" customFormat="1" outlineLevel="2" x14ac:dyDescent="0.25">
      <c r="B14" s="61" t="s">
        <v>1978</v>
      </c>
      <c r="C14" s="62"/>
      <c r="D14" s="62"/>
      <c r="E14" s="62"/>
      <c r="F14" s="62"/>
      <c r="G14" s="62"/>
      <c r="H14" s="62"/>
      <c r="I14" s="62"/>
      <c r="J14" s="136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</row>
    <row r="15" spans="2:66" s="64" customFormat="1" outlineLevel="2" x14ac:dyDescent="0.25">
      <c r="B15" s="61" t="s">
        <v>1866</v>
      </c>
      <c r="C15" s="62"/>
      <c r="D15" s="62"/>
      <c r="E15" s="62"/>
      <c r="F15" s="62"/>
      <c r="G15" s="62"/>
      <c r="H15" s="62"/>
      <c r="I15" s="62"/>
      <c r="J15" s="136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</row>
    <row r="16" spans="2:66" x14ac:dyDescent="0.25">
      <c r="B16" s="23" t="s">
        <v>1831</v>
      </c>
      <c r="C16" s="26">
        <f t="shared" ref="C16:I16" si="3">C17+C18+C20+C21+C22+C23+C24+C25+C26+C31</f>
        <v>3289417777.1999998</v>
      </c>
      <c r="D16" s="26">
        <f t="shared" si="3"/>
        <v>10494963793.949999</v>
      </c>
      <c r="E16" s="26">
        <f t="shared" si="3"/>
        <v>17076795807.52</v>
      </c>
      <c r="F16" s="26">
        <f t="shared" si="3"/>
        <v>10040312939.99</v>
      </c>
      <c r="G16" s="26">
        <f t="shared" si="3"/>
        <v>17859495882.190002</v>
      </c>
      <c r="H16" s="26">
        <f t="shared" si="3"/>
        <v>15181023476.15</v>
      </c>
      <c r="I16" s="26">
        <f t="shared" si="3"/>
        <v>4691964461.4899998</v>
      </c>
      <c r="J16" s="134"/>
      <c r="K16" s="26">
        <f t="shared" ref="K16:AP16" si="4">K17+K18+K20+K21+K22+K23+K24+K25+K26+K31</f>
        <v>3703365561</v>
      </c>
      <c r="L16" s="26">
        <f t="shared" si="4"/>
        <v>4167928671</v>
      </c>
      <c r="M16" s="26">
        <f t="shared" si="4"/>
        <v>4061004447</v>
      </c>
      <c r="N16" s="26">
        <f t="shared" si="4"/>
        <v>4205033817</v>
      </c>
      <c r="O16" s="26">
        <f t="shared" si="4"/>
        <v>4561917559</v>
      </c>
      <c r="P16" s="26">
        <f t="shared" si="4"/>
        <v>4791041562</v>
      </c>
      <c r="Q16" s="26">
        <f t="shared" si="4"/>
        <v>4367581795</v>
      </c>
      <c r="R16" s="26">
        <f t="shared" si="4"/>
        <v>4999790715</v>
      </c>
      <c r="S16" s="26">
        <f t="shared" si="4"/>
        <v>4660504078</v>
      </c>
      <c r="T16" s="26">
        <f t="shared" si="4"/>
        <v>5967834317</v>
      </c>
      <c r="U16" s="26">
        <f t="shared" si="4"/>
        <v>6808788762.1999998</v>
      </c>
      <c r="V16" s="26">
        <f t="shared" si="4"/>
        <v>3289417777.1999998</v>
      </c>
      <c r="W16" s="26">
        <f t="shared" si="4"/>
        <v>5894004373</v>
      </c>
      <c r="X16" s="26">
        <f t="shared" si="4"/>
        <v>6040566347.6999998</v>
      </c>
      <c r="Y16" s="26">
        <f t="shared" si="4"/>
        <v>5595214679.5700006</v>
      </c>
      <c r="Z16" s="26">
        <f t="shared" si="4"/>
        <v>6018774465.2699995</v>
      </c>
      <c r="AA16" s="26">
        <f t="shared" si="4"/>
        <v>6533976986.1900005</v>
      </c>
      <c r="AB16" s="26">
        <f t="shared" si="4"/>
        <v>7411947180.1900005</v>
      </c>
      <c r="AC16" s="26">
        <f t="shared" si="4"/>
        <v>7334867896.750001</v>
      </c>
      <c r="AD16" s="26">
        <f t="shared" si="4"/>
        <v>7401216444.8100004</v>
      </c>
      <c r="AE16" s="26">
        <f t="shared" si="4"/>
        <v>7998269810.0900002</v>
      </c>
      <c r="AF16" s="26">
        <f t="shared" si="4"/>
        <v>8434120785.2000008</v>
      </c>
      <c r="AG16" s="26">
        <f t="shared" si="4"/>
        <v>10012916617.59</v>
      </c>
      <c r="AH16" s="26">
        <f t="shared" si="4"/>
        <v>10494963793.949999</v>
      </c>
      <c r="AI16" s="26">
        <f t="shared" si="4"/>
        <v>8468461227.6300011</v>
      </c>
      <c r="AJ16" s="26">
        <f t="shared" si="4"/>
        <v>9293871942.6900005</v>
      </c>
      <c r="AK16" s="26">
        <f t="shared" si="4"/>
        <v>9232240817.0300007</v>
      </c>
      <c r="AL16" s="26">
        <f t="shared" si="4"/>
        <v>10487238161.1</v>
      </c>
      <c r="AM16" s="26">
        <f t="shared" si="4"/>
        <v>9384914138.3400002</v>
      </c>
      <c r="AN16" s="26">
        <f t="shared" si="4"/>
        <v>10389752128.870001</v>
      </c>
      <c r="AO16" s="26">
        <f t="shared" si="4"/>
        <v>10528877283.060001</v>
      </c>
      <c r="AP16" s="26">
        <f t="shared" si="4"/>
        <v>11193424426.380001</v>
      </c>
      <c r="AQ16" s="26">
        <f t="shared" ref="AQ16:BK16" si="5">AQ17+AQ18+AQ20+AQ21+AQ22+AQ23+AQ24+AQ25+AQ26+AQ31</f>
        <v>11811564286.740002</v>
      </c>
      <c r="AR16" s="26">
        <f t="shared" si="5"/>
        <v>11256168688.900002</v>
      </c>
      <c r="AS16" s="26">
        <f t="shared" si="5"/>
        <v>13151992255.920002</v>
      </c>
      <c r="AT16" s="26">
        <f t="shared" si="5"/>
        <v>17076795807.52</v>
      </c>
      <c r="AU16" s="26">
        <f t="shared" si="5"/>
        <v>11498081274.700001</v>
      </c>
      <c r="AV16" s="26">
        <f t="shared" si="5"/>
        <v>15021535570.889999</v>
      </c>
      <c r="AW16" s="26">
        <f t="shared" si="5"/>
        <v>12930408449.699999</v>
      </c>
      <c r="AX16" s="26">
        <f t="shared" si="5"/>
        <v>14504098820.700001</v>
      </c>
      <c r="AY16" s="26">
        <f t="shared" si="5"/>
        <v>13768173884.699999</v>
      </c>
      <c r="AZ16" s="26">
        <f t="shared" si="5"/>
        <v>15196737358</v>
      </c>
      <c r="BA16" s="26">
        <f t="shared" si="5"/>
        <v>16736414964.330002</v>
      </c>
      <c r="BB16" s="26">
        <f t="shared" si="5"/>
        <v>17859495882.190002</v>
      </c>
      <c r="BC16" s="26">
        <f t="shared" si="5"/>
        <v>14900909117.190002</v>
      </c>
      <c r="BD16" s="26">
        <f t="shared" si="5"/>
        <v>15425150051.190002</v>
      </c>
      <c r="BE16" s="26">
        <f t="shared" si="5"/>
        <v>14377647804.190002</v>
      </c>
      <c r="BF16" s="26">
        <f t="shared" si="5"/>
        <v>10040312939.99</v>
      </c>
      <c r="BG16" s="26">
        <f t="shared" si="5"/>
        <v>10895075282.99</v>
      </c>
      <c r="BH16" s="26">
        <f t="shared" si="5"/>
        <v>11735870808.99</v>
      </c>
      <c r="BI16" s="26">
        <f t="shared" si="5"/>
        <v>12803763545.24</v>
      </c>
      <c r="BJ16" s="26">
        <f t="shared" si="5"/>
        <v>13506063802.48</v>
      </c>
      <c r="BK16" s="26">
        <f t="shared" si="5"/>
        <v>12770321833.15</v>
      </c>
      <c r="BL16" s="26">
        <f>BL17+BL18+BL20+BL21+BL22+BL23+BL24+BL25+BL26+BL31</f>
        <v>13772003162.15</v>
      </c>
      <c r="BM16" s="26">
        <f>BM17+BM18+BM20+BM21+BM22+BM23+BM24+BM25+BM26+BM31</f>
        <v>14632038080.15</v>
      </c>
      <c r="BN16" s="26">
        <f>BN17+BN18+BN20+BN21+BN22+BN23+BN24+BN25+BN26+BN31</f>
        <v>15181023476.15</v>
      </c>
    </row>
    <row r="17" spans="2:66" s="52" customFormat="1" outlineLevel="1" x14ac:dyDescent="0.25">
      <c r="B17" s="60" t="s">
        <v>1803</v>
      </c>
      <c r="C17" s="48">
        <f>Datos!E102</f>
        <v>2047170533.2</v>
      </c>
      <c r="D17" s="48">
        <f>Datos!F102</f>
        <v>3259345980.21</v>
      </c>
      <c r="E17" s="48">
        <f>Datos!G102</f>
        <v>3968723179.21</v>
      </c>
      <c r="F17" s="48">
        <f>Datos!H102</f>
        <v>4807173729.5100002</v>
      </c>
      <c r="G17" s="48">
        <f>Datos!I102</f>
        <v>3784765685.5100002</v>
      </c>
      <c r="H17" s="48">
        <f>Datos!J102</f>
        <v>5169067195</v>
      </c>
      <c r="I17" s="48">
        <f>Datos!K102</f>
        <v>361893465.48999977</v>
      </c>
      <c r="J17" s="135"/>
      <c r="K17" s="48">
        <f>Datos!M102</f>
        <v>2945007542</v>
      </c>
      <c r="L17" s="48">
        <f>Datos!N102</f>
        <v>3277680812</v>
      </c>
      <c r="M17" s="48">
        <f>Datos!O102</f>
        <v>2828073402</v>
      </c>
      <c r="N17" s="48">
        <f>Datos!P102</f>
        <v>2953329366</v>
      </c>
      <c r="O17" s="48">
        <f>Datos!Q102</f>
        <v>3139906034</v>
      </c>
      <c r="P17" s="48">
        <f>Datos!R102</f>
        <v>3193491581</v>
      </c>
      <c r="Q17" s="48">
        <f>Datos!S102</f>
        <v>2610714131</v>
      </c>
      <c r="R17" s="48">
        <f>Datos!T102</f>
        <v>2981517849</v>
      </c>
      <c r="S17" s="48">
        <f>Datos!U102</f>
        <v>2518082529</v>
      </c>
      <c r="T17" s="48">
        <f>Datos!V102</f>
        <v>3286652701</v>
      </c>
      <c r="U17" s="48">
        <f>Datos!W102</f>
        <v>3971949144.1999998</v>
      </c>
      <c r="V17" s="48">
        <f>Datos!X102</f>
        <v>2047170533.2</v>
      </c>
      <c r="W17" s="48">
        <f>Datos!Y102</f>
        <v>2996089933.6999998</v>
      </c>
      <c r="X17" s="48">
        <f>Datos!Z102</f>
        <v>3472174376.2399998</v>
      </c>
      <c r="Y17" s="48">
        <f>Datos!AA102</f>
        <v>2824098629.1100001</v>
      </c>
      <c r="Z17" s="48">
        <f>Datos!AB102</f>
        <v>2612798851.3099999</v>
      </c>
      <c r="AA17" s="48">
        <f>Datos!AC102</f>
        <v>2923830264.0100002</v>
      </c>
      <c r="AB17" s="48">
        <f>Datos!AD102</f>
        <v>3708295454.0100002</v>
      </c>
      <c r="AC17" s="48">
        <f>Datos!AE102</f>
        <v>3692558271.0100002</v>
      </c>
      <c r="AD17" s="48">
        <f>Datos!AF102</f>
        <v>3973319044.0100002</v>
      </c>
      <c r="AE17" s="48">
        <f>Datos!AG102</f>
        <v>3535543897.0100002</v>
      </c>
      <c r="AF17" s="48">
        <f>Datos!AH102</f>
        <v>3218396445.0100002</v>
      </c>
      <c r="AG17" s="48">
        <f>Datos!AI102</f>
        <v>3892924429.0100002</v>
      </c>
      <c r="AH17" s="48">
        <f>Datos!AJ102</f>
        <v>3259345980.21</v>
      </c>
      <c r="AI17" s="48">
        <f>Datos!AK102</f>
        <v>2632484167.21</v>
      </c>
      <c r="AJ17" s="48">
        <f>Datos!AL102</f>
        <v>3249910775.21</v>
      </c>
      <c r="AK17" s="48">
        <f>Datos!AM102</f>
        <v>2995390835.21</v>
      </c>
      <c r="AL17" s="48">
        <f>Datos!AN102</f>
        <v>3495900673.21</v>
      </c>
      <c r="AM17" s="48">
        <f>Datos!AO102</f>
        <v>2974890409.21</v>
      </c>
      <c r="AN17" s="48">
        <f>Datos!AP102</f>
        <v>3629178091.21</v>
      </c>
      <c r="AO17" s="48">
        <f>Datos!AQ102</f>
        <v>3488084389.21</v>
      </c>
      <c r="AP17" s="48">
        <f>Datos!AR102</f>
        <v>3676488226.21</v>
      </c>
      <c r="AQ17" s="48">
        <f>Datos!AS102</f>
        <v>3976332773.21</v>
      </c>
      <c r="AR17" s="48">
        <f>Datos!AT102</f>
        <v>3833290306.21</v>
      </c>
      <c r="AS17" s="48">
        <f>Datos!AU102</f>
        <v>4001560274.21</v>
      </c>
      <c r="AT17" s="48">
        <f>Datos!AV102</f>
        <v>3968723179.21</v>
      </c>
      <c r="AU17" s="48">
        <f>Datos!AW102</f>
        <v>3720360139.21</v>
      </c>
      <c r="AV17" s="48">
        <f>Datos!AX102</f>
        <v>4080604986.21</v>
      </c>
      <c r="AW17" s="48">
        <f>Datos!AY102</f>
        <v>4079820734.21</v>
      </c>
      <c r="AX17" s="48">
        <f>Datos!AZ102</f>
        <v>4432566999.21</v>
      </c>
      <c r="AY17" s="48">
        <f>Datos!BA102</f>
        <v>3497848599.21</v>
      </c>
      <c r="AZ17" s="48">
        <f>Datos!BB102</f>
        <v>2989500170.5100002</v>
      </c>
      <c r="BA17" s="48">
        <f>Datos!BC102</f>
        <v>3951702081.5100002</v>
      </c>
      <c r="BB17" s="48">
        <f>Datos!BD102</f>
        <v>3784765685.5100002</v>
      </c>
      <c r="BC17" s="48">
        <f>Datos!BE102</f>
        <v>3920212469.5100002</v>
      </c>
      <c r="BD17" s="48">
        <f>Datos!BF102</f>
        <v>3509658275.5100002</v>
      </c>
      <c r="BE17" s="48">
        <f>Datos!BG102</f>
        <v>3516947477.5100002</v>
      </c>
      <c r="BF17" s="48">
        <f>Datos!BH102</f>
        <v>4807173729.5100002</v>
      </c>
      <c r="BG17" s="48">
        <f>Datos!BI102</f>
        <v>5304080494.5100002</v>
      </c>
      <c r="BH17" s="48">
        <f>Datos!BJ102</f>
        <v>6012285554.5100002</v>
      </c>
      <c r="BI17" s="48">
        <f>Datos!BK102</f>
        <v>6605709414.7600002</v>
      </c>
      <c r="BJ17" s="48">
        <f>Datos!BL102</f>
        <v>6331972906</v>
      </c>
      <c r="BK17" s="48">
        <f>Datos!BM102</f>
        <v>5781715783</v>
      </c>
      <c r="BL17" s="48">
        <f>Datos!BN102</f>
        <v>5434323266</v>
      </c>
      <c r="BM17" s="48">
        <f>Datos!BO102</f>
        <v>5811754954</v>
      </c>
      <c r="BN17" s="48">
        <f>Datos!BP102</f>
        <v>5169067195</v>
      </c>
    </row>
    <row r="18" spans="2:66" s="52" customFormat="1" outlineLevel="1" x14ac:dyDescent="0.25">
      <c r="B18" s="60" t="s">
        <v>1804</v>
      </c>
      <c r="C18" s="48">
        <f>Datos!E105</f>
        <v>540307338</v>
      </c>
      <c r="D18" s="48">
        <f>Datos!F105</f>
        <v>773787395</v>
      </c>
      <c r="E18" s="48">
        <f>Datos!G105</f>
        <v>1290730</v>
      </c>
      <c r="F18" s="48">
        <f>Datos!H105</f>
        <v>44263019</v>
      </c>
      <c r="G18" s="48">
        <f>Datos!I105</f>
        <v>306269262</v>
      </c>
      <c r="H18" s="48">
        <f>Datos!J105</f>
        <v>67927079</v>
      </c>
      <c r="I18" s="48">
        <f>Datos!K105</f>
        <v>23664060</v>
      </c>
      <c r="J18" s="135"/>
      <c r="K18" s="48">
        <f>Datos!M105</f>
        <v>0</v>
      </c>
      <c r="L18" s="48">
        <f>Datos!N105</f>
        <v>0</v>
      </c>
      <c r="M18" s="48">
        <f>Datos!O105</f>
        <v>0</v>
      </c>
      <c r="N18" s="48">
        <f>Datos!P105</f>
        <v>0</v>
      </c>
      <c r="O18" s="48">
        <f>Datos!Q105</f>
        <v>0</v>
      </c>
      <c r="P18" s="48">
        <f>Datos!R105</f>
        <v>0</v>
      </c>
      <c r="Q18" s="48">
        <f>Datos!S105</f>
        <v>0</v>
      </c>
      <c r="R18" s="48">
        <f>Datos!T105</f>
        <v>0</v>
      </c>
      <c r="S18" s="48">
        <f>Datos!U105</f>
        <v>0</v>
      </c>
      <c r="T18" s="48">
        <f>Datos!V105</f>
        <v>0</v>
      </c>
      <c r="U18" s="48">
        <f>Datos!W105</f>
        <v>0</v>
      </c>
      <c r="V18" s="48">
        <f>Datos!X105</f>
        <v>540307338</v>
      </c>
      <c r="W18" s="48">
        <f>Datos!Y105</f>
        <v>540307338</v>
      </c>
      <c r="X18" s="48">
        <f>Datos!Z105</f>
        <v>625307338</v>
      </c>
      <c r="Y18" s="48">
        <f>Datos!AA105</f>
        <v>528098338</v>
      </c>
      <c r="Z18" s="48">
        <f>Datos!AB105</f>
        <v>688392250</v>
      </c>
      <c r="AA18" s="48">
        <f>Datos!AC105</f>
        <v>698218436</v>
      </c>
      <c r="AB18" s="48">
        <f>Datos!AD105</f>
        <v>709181716</v>
      </c>
      <c r="AC18" s="48">
        <f>Datos!AE105</f>
        <v>719362851</v>
      </c>
      <c r="AD18" s="48">
        <f>Datos!AF105</f>
        <v>728453057</v>
      </c>
      <c r="AE18" s="48">
        <f>Datos!AG105</f>
        <v>739261617</v>
      </c>
      <c r="AF18" s="48">
        <f>Datos!AH105</f>
        <v>752223980</v>
      </c>
      <c r="AG18" s="48">
        <f>Datos!AI105</f>
        <v>762731154</v>
      </c>
      <c r="AH18" s="48">
        <f>Datos!AJ105</f>
        <v>773787395</v>
      </c>
      <c r="AI18" s="48">
        <f>Datos!AK105</f>
        <v>784256713</v>
      </c>
      <c r="AJ18" s="48">
        <f>Datos!AL105</f>
        <v>796889346</v>
      </c>
      <c r="AK18" s="48">
        <f>Datos!AM105</f>
        <v>789472965</v>
      </c>
      <c r="AL18" s="48">
        <f>Datos!AN105</f>
        <v>801273116</v>
      </c>
      <c r="AM18" s="48">
        <f>Datos!AO105</f>
        <v>727748774</v>
      </c>
      <c r="AN18" s="48">
        <f>Datos!AP105</f>
        <v>729789127</v>
      </c>
      <c r="AO18" s="48">
        <f>Datos!AQ105</f>
        <v>603800539</v>
      </c>
      <c r="AP18" s="48">
        <f>Datos!AR105</f>
        <v>517303629</v>
      </c>
      <c r="AQ18" s="48">
        <f>Datos!AS105</f>
        <v>517303629</v>
      </c>
      <c r="AR18" s="48">
        <f>Datos!AT105</f>
        <v>517303629</v>
      </c>
      <c r="AS18" s="48">
        <f>Datos!AU105</f>
        <v>517399329</v>
      </c>
      <c r="AT18" s="48">
        <f>Datos!AV105</f>
        <v>1290730</v>
      </c>
      <c r="AU18" s="48">
        <f>Datos!AW105</f>
        <v>1290730</v>
      </c>
      <c r="AV18" s="48">
        <f>Datos!AX105</f>
        <v>1427080</v>
      </c>
      <c r="AW18" s="48">
        <f>Datos!AY105</f>
        <v>1737075</v>
      </c>
      <c r="AX18" s="48">
        <f>Datos!AZ105</f>
        <v>1737075</v>
      </c>
      <c r="AY18" s="48">
        <f>Datos!BA105</f>
        <v>40124885</v>
      </c>
      <c r="AZ18" s="48">
        <f>Datos!BB105</f>
        <v>58534300</v>
      </c>
      <c r="BA18" s="48">
        <f>Datos!BC105</f>
        <v>295203507</v>
      </c>
      <c r="BB18" s="48">
        <f>Datos!BD105</f>
        <v>306269262</v>
      </c>
      <c r="BC18" s="48">
        <f>Datos!BE105</f>
        <v>317335017</v>
      </c>
      <c r="BD18" s="48">
        <f>Datos!BF105</f>
        <v>370809797</v>
      </c>
      <c r="BE18" s="48">
        <f>Datos!BG105</f>
        <v>27664386</v>
      </c>
      <c r="BF18" s="48">
        <f>Datos!BH105</f>
        <v>44263019</v>
      </c>
      <c r="BG18" s="48">
        <f>Datos!BI105</f>
        <v>55328774</v>
      </c>
      <c r="BH18" s="48">
        <f>Datos!BJ105</f>
        <v>66394529</v>
      </c>
      <c r="BI18" s="48">
        <f>Datos!BK105</f>
        <v>78766034</v>
      </c>
      <c r="BJ18" s="48">
        <f>Datos!BL105</f>
        <v>90484664</v>
      </c>
      <c r="BK18" s="48">
        <f>Datos!BM105</f>
        <v>102203294</v>
      </c>
      <c r="BL18" s="48">
        <f>Datos!BN105</f>
        <v>44263019</v>
      </c>
      <c r="BM18" s="48">
        <f>Datos!BO105</f>
        <v>63575749</v>
      </c>
      <c r="BN18" s="48">
        <f>Datos!BP105</f>
        <v>67927079</v>
      </c>
    </row>
    <row r="19" spans="2:66" s="64" customFormat="1" outlineLevel="2" x14ac:dyDescent="0.25">
      <c r="B19" s="61" t="s">
        <v>1860</v>
      </c>
      <c r="C19" s="62">
        <f>Datos!E108</f>
        <v>0</v>
      </c>
      <c r="D19" s="62">
        <f>Datos!F108</f>
        <v>85000000</v>
      </c>
      <c r="E19" s="62">
        <f>Datos!G108</f>
        <v>0</v>
      </c>
      <c r="F19" s="62">
        <f>Datos!H108</f>
        <v>44263019</v>
      </c>
      <c r="G19" s="62">
        <f>Datos!I108</f>
        <v>304250048</v>
      </c>
      <c r="H19" s="62">
        <f>Datos!J108</f>
        <v>67927079</v>
      </c>
      <c r="I19" s="62">
        <f>Datos!K108</f>
        <v>0</v>
      </c>
      <c r="J19" s="136"/>
      <c r="K19" s="62">
        <f>Datos!M108</f>
        <v>0</v>
      </c>
      <c r="L19" s="62">
        <f>Datos!N108</f>
        <v>0</v>
      </c>
      <c r="M19" s="62">
        <f>Datos!O108</f>
        <v>0</v>
      </c>
      <c r="N19" s="62">
        <f>Datos!P108</f>
        <v>0</v>
      </c>
      <c r="O19" s="62">
        <f>Datos!Q108</f>
        <v>0</v>
      </c>
      <c r="P19" s="62">
        <f>Datos!R108</f>
        <v>0</v>
      </c>
      <c r="Q19" s="62">
        <f>Datos!S108</f>
        <v>0</v>
      </c>
      <c r="R19" s="62">
        <f>Datos!T108</f>
        <v>0</v>
      </c>
      <c r="S19" s="62">
        <f>Datos!U108</f>
        <v>0</v>
      </c>
      <c r="T19" s="62">
        <f>Datos!V108</f>
        <v>0</v>
      </c>
      <c r="U19" s="62">
        <f>Datos!W108</f>
        <v>0</v>
      </c>
      <c r="V19" s="62">
        <f>Datos!X108</f>
        <v>0</v>
      </c>
      <c r="W19" s="62">
        <f>Datos!Y108</f>
        <v>0</v>
      </c>
      <c r="X19" s="62">
        <f>Datos!Z108</f>
        <v>85000000</v>
      </c>
      <c r="Y19" s="62">
        <f>Datos!AA108</f>
        <v>85000000</v>
      </c>
      <c r="Z19" s="62">
        <f>Datos!AB108</f>
        <v>85000000</v>
      </c>
      <c r="AA19" s="62">
        <f>Datos!AC108</f>
        <v>85000000</v>
      </c>
      <c r="AB19" s="62">
        <f>Datos!AD108</f>
        <v>85000000</v>
      </c>
      <c r="AC19" s="62">
        <f>Datos!AE108</f>
        <v>85000000</v>
      </c>
      <c r="AD19" s="62">
        <f>Datos!AF108</f>
        <v>85000000</v>
      </c>
      <c r="AE19" s="62">
        <f>Datos!AG108</f>
        <v>85000000</v>
      </c>
      <c r="AF19" s="62">
        <f>Datos!AH108</f>
        <v>85000000</v>
      </c>
      <c r="AG19" s="62">
        <f>Datos!AI108</f>
        <v>85000000</v>
      </c>
      <c r="AH19" s="62">
        <f>Datos!AJ108</f>
        <v>85000000</v>
      </c>
      <c r="AI19" s="62">
        <f>Datos!AK108</f>
        <v>85000000</v>
      </c>
      <c r="AJ19" s="62">
        <f>Datos!AL108</f>
        <v>85000000</v>
      </c>
      <c r="AK19" s="62">
        <f>Datos!AM108</f>
        <v>85000000</v>
      </c>
      <c r="AL19" s="62">
        <f>Datos!AN108</f>
        <v>85000000</v>
      </c>
      <c r="AM19" s="62">
        <f>Datos!AO108</f>
        <v>0</v>
      </c>
      <c r="AN19" s="62">
        <f>Datos!AP108</f>
        <v>0</v>
      </c>
      <c r="AO19" s="62">
        <f>Datos!AQ108</f>
        <v>0</v>
      </c>
      <c r="AP19" s="62">
        <f>Datos!AR108</f>
        <v>0</v>
      </c>
      <c r="AQ19" s="62">
        <f>Datos!AS108</f>
        <v>0</v>
      </c>
      <c r="AR19" s="62">
        <f>Datos!AT108</f>
        <v>0</v>
      </c>
      <c r="AS19" s="62">
        <f>Datos!AU108</f>
        <v>0</v>
      </c>
      <c r="AT19" s="62">
        <f>Datos!AV108</f>
        <v>0</v>
      </c>
      <c r="AU19" s="62">
        <f>Datos!AW108</f>
        <v>0</v>
      </c>
      <c r="AV19" s="62">
        <f>Datos!AX108</f>
        <v>0</v>
      </c>
      <c r="AW19" s="62">
        <f>Datos!AY108</f>
        <v>0</v>
      </c>
      <c r="AX19" s="62">
        <f>Datos!AZ108</f>
        <v>0</v>
      </c>
      <c r="AY19" s="62">
        <f>Datos!BA108</f>
        <v>38122331</v>
      </c>
      <c r="AZ19" s="62">
        <f>Datos!BB108</f>
        <v>56515086</v>
      </c>
      <c r="BA19" s="62">
        <f>Datos!BC108</f>
        <v>293184293</v>
      </c>
      <c r="BB19" s="62">
        <f>Datos!BD108</f>
        <v>304250048</v>
      </c>
      <c r="BC19" s="62">
        <f>Datos!BE108</f>
        <v>315315803</v>
      </c>
      <c r="BD19" s="62">
        <f>Datos!BF108</f>
        <v>368790583</v>
      </c>
      <c r="BE19" s="62">
        <f>Datos!BG108</f>
        <v>27664386</v>
      </c>
      <c r="BF19" s="62">
        <f>Datos!BH108</f>
        <v>44263019</v>
      </c>
      <c r="BG19" s="62">
        <f>Datos!BI108</f>
        <v>55328774</v>
      </c>
      <c r="BH19" s="62">
        <f>Datos!BJ108</f>
        <v>66394529</v>
      </c>
      <c r="BI19" s="62">
        <f>Datos!BK108</f>
        <v>78766034</v>
      </c>
      <c r="BJ19" s="62">
        <f>Datos!BL108</f>
        <v>90484664</v>
      </c>
      <c r="BK19" s="62">
        <f>Datos!BM108</f>
        <v>102203294</v>
      </c>
      <c r="BL19" s="62">
        <f>Datos!BN108</f>
        <v>44263019</v>
      </c>
      <c r="BM19" s="62">
        <f>Datos!BO108</f>
        <v>63575749</v>
      </c>
      <c r="BN19" s="62">
        <f>Datos!BP108</f>
        <v>67927079</v>
      </c>
    </row>
    <row r="20" spans="2:66" s="52" customFormat="1" outlineLevel="1" x14ac:dyDescent="0.25">
      <c r="B20" s="60" t="s">
        <v>1805</v>
      </c>
      <c r="C20" s="48">
        <f>Datos!E109</f>
        <v>62240693</v>
      </c>
      <c r="D20" s="48">
        <f>Datos!F109</f>
        <v>401731822</v>
      </c>
      <c r="E20" s="48">
        <f>Datos!G109</f>
        <v>0</v>
      </c>
      <c r="F20" s="48">
        <f>Datos!H109</f>
        <v>0</v>
      </c>
      <c r="G20" s="48">
        <f>Datos!I109</f>
        <v>1071824414</v>
      </c>
      <c r="H20" s="48">
        <f>Datos!J109</f>
        <v>611383084</v>
      </c>
      <c r="I20" s="48">
        <f>Datos!K109</f>
        <v>0</v>
      </c>
      <c r="J20" s="135"/>
      <c r="K20" s="48">
        <f>Datos!M109</f>
        <v>0</v>
      </c>
      <c r="L20" s="48">
        <f>Datos!N109</f>
        <v>0</v>
      </c>
      <c r="M20" s="48">
        <f>Datos!O109</f>
        <v>0</v>
      </c>
      <c r="N20" s="48">
        <f>Datos!P109</f>
        <v>0</v>
      </c>
      <c r="O20" s="48">
        <f>Datos!Q109</f>
        <v>0</v>
      </c>
      <c r="P20" s="48">
        <f>Datos!R109</f>
        <v>0</v>
      </c>
      <c r="Q20" s="48">
        <f>Datos!S109</f>
        <v>0</v>
      </c>
      <c r="R20" s="48">
        <f>Datos!T109</f>
        <v>1390496</v>
      </c>
      <c r="S20" s="48">
        <f>Datos!U109</f>
        <v>-5078069</v>
      </c>
      <c r="T20" s="48">
        <f>Datos!V109</f>
        <v>374316019</v>
      </c>
      <c r="U20" s="48">
        <f>Datos!W109</f>
        <v>392202156</v>
      </c>
      <c r="V20" s="48">
        <f>Datos!X109</f>
        <v>62240693</v>
      </c>
      <c r="W20" s="48">
        <f>Datos!Y109</f>
        <v>82841458</v>
      </c>
      <c r="X20" s="48">
        <f>Datos!Z109</f>
        <v>95190594</v>
      </c>
      <c r="Y20" s="48">
        <f>Datos!AA109</f>
        <v>310732852</v>
      </c>
      <c r="Z20" s="48">
        <f>Datos!AB109</f>
        <v>222761644</v>
      </c>
      <c r="AA20" s="48">
        <f>Datos!AC109</f>
        <v>222761644</v>
      </c>
      <c r="AB20" s="48">
        <f>Datos!AD109</f>
        <v>222761644</v>
      </c>
      <c r="AC20" s="48">
        <f>Datos!AE109</f>
        <v>222761644</v>
      </c>
      <c r="AD20" s="48">
        <f>Datos!AF109</f>
        <v>222761644</v>
      </c>
      <c r="AE20" s="48">
        <f>Datos!AG109</f>
        <v>124261644</v>
      </c>
      <c r="AF20" s="48">
        <f>Datos!AH109</f>
        <v>332364278</v>
      </c>
      <c r="AG20" s="48">
        <f>Datos!AI109</f>
        <v>401731822</v>
      </c>
      <c r="AH20" s="48">
        <f>Datos!AJ109</f>
        <v>401731822</v>
      </c>
      <c r="AI20" s="48">
        <f>Datos!AK109</f>
        <v>401731822</v>
      </c>
      <c r="AJ20" s="48">
        <f>Datos!AL109</f>
        <v>346898523</v>
      </c>
      <c r="AK20" s="48">
        <f>Datos!AM109</f>
        <v>343609337</v>
      </c>
      <c r="AL20" s="48">
        <f>Datos!AN109</f>
        <v>343609337</v>
      </c>
      <c r="AM20" s="48">
        <f>Datos!AO109</f>
        <v>343609337</v>
      </c>
      <c r="AN20" s="48">
        <f>Datos!AP109</f>
        <v>343609337</v>
      </c>
      <c r="AO20" s="48">
        <f>Datos!AQ109</f>
        <v>277470177</v>
      </c>
      <c r="AP20" s="48">
        <f>Datos!AR109</f>
        <v>277470177</v>
      </c>
      <c r="AQ20" s="48">
        <f>Datos!AS109</f>
        <v>277470177</v>
      </c>
      <c r="AR20" s="48">
        <f>Datos!AT109</f>
        <v>277470177</v>
      </c>
      <c r="AS20" s="48">
        <f>Datos!AU109</f>
        <v>277470177</v>
      </c>
      <c r="AT20" s="48">
        <f>Datos!AV109</f>
        <v>0</v>
      </c>
      <c r="AU20" s="48">
        <f>Datos!AW109</f>
        <v>1439600</v>
      </c>
      <c r="AV20" s="48">
        <f>Datos!AX109</f>
        <v>1439600</v>
      </c>
      <c r="AW20" s="48">
        <f>Datos!AY109</f>
        <v>101439600</v>
      </c>
      <c r="AX20" s="48">
        <f>Datos!AZ109</f>
        <v>152508808</v>
      </c>
      <c r="AY20" s="48">
        <f>Datos!BA109</f>
        <v>652508808</v>
      </c>
      <c r="AZ20" s="48">
        <f>Datos!BB109</f>
        <v>850000000</v>
      </c>
      <c r="BA20" s="48">
        <f>Datos!BC109</f>
        <v>906224414</v>
      </c>
      <c r="BB20" s="48">
        <f>Datos!BD109</f>
        <v>1071824414</v>
      </c>
      <c r="BC20" s="48">
        <f>Datos!BE109</f>
        <v>1071824414</v>
      </c>
      <c r="BD20" s="48">
        <f>Datos!BF109</f>
        <v>1237424414</v>
      </c>
      <c r="BE20" s="48">
        <f>Datos!BG109</f>
        <v>500000000</v>
      </c>
      <c r="BF20" s="48">
        <f>Datos!BH109</f>
        <v>0</v>
      </c>
      <c r="BG20" s="48">
        <f>Datos!BI109</f>
        <v>0</v>
      </c>
      <c r="BH20" s="48">
        <f>Datos!BJ109</f>
        <v>0</v>
      </c>
      <c r="BI20" s="48">
        <f>Datos!BK109</f>
        <v>0</v>
      </c>
      <c r="BJ20" s="48">
        <f>Datos!BL109</f>
        <v>0</v>
      </c>
      <c r="BK20" s="48">
        <f>Datos!BM109</f>
        <v>0</v>
      </c>
      <c r="BL20" s="48">
        <f>Datos!BN109</f>
        <v>366922056</v>
      </c>
      <c r="BM20" s="48">
        <f>Datos!BO109</f>
        <v>508983084</v>
      </c>
      <c r="BN20" s="48">
        <f>Datos!BP109</f>
        <v>611383084</v>
      </c>
    </row>
    <row r="21" spans="2:66" s="52" customFormat="1" outlineLevel="1" x14ac:dyDescent="0.25">
      <c r="B21" s="60" t="s">
        <v>2008</v>
      </c>
      <c r="C21" s="48">
        <f>Datos!E119</f>
        <v>56132719</v>
      </c>
      <c r="D21" s="48">
        <f>Datos!F119</f>
        <v>13750094</v>
      </c>
      <c r="E21" s="48">
        <f>Datos!G119</f>
        <v>304641302</v>
      </c>
      <c r="F21" s="48">
        <f>Datos!H119</f>
        <v>75430558</v>
      </c>
      <c r="G21" s="48">
        <f>Datos!I119</f>
        <v>1034102178</v>
      </c>
      <c r="H21" s="48">
        <f>Datos!J119</f>
        <v>87423292</v>
      </c>
      <c r="I21" s="48">
        <f>Datos!K119</f>
        <v>11992734</v>
      </c>
      <c r="J21" s="135"/>
      <c r="K21" s="48">
        <f>Datos!M119</f>
        <v>77277809</v>
      </c>
      <c r="L21" s="48">
        <f>Datos!N119</f>
        <v>110485717</v>
      </c>
      <c r="M21" s="48">
        <f>Datos!O119</f>
        <v>269368488</v>
      </c>
      <c r="N21" s="48">
        <f>Datos!P119</f>
        <v>140907404</v>
      </c>
      <c r="O21" s="48">
        <f>Datos!Q119</f>
        <v>130563708</v>
      </c>
      <c r="P21" s="48">
        <f>Datos!R119</f>
        <v>132149908</v>
      </c>
      <c r="Q21" s="48">
        <f>Datos!S119</f>
        <v>141160135</v>
      </c>
      <c r="R21" s="48">
        <f>Datos!T119</f>
        <v>146826378</v>
      </c>
      <c r="S21" s="48">
        <f>Datos!U119</f>
        <v>149279590</v>
      </c>
      <c r="T21" s="48">
        <f>Datos!V119</f>
        <v>123291402</v>
      </c>
      <c r="U21" s="48">
        <f>Datos!W119</f>
        <v>69544038</v>
      </c>
      <c r="V21" s="48">
        <f>Datos!X119</f>
        <v>56132719</v>
      </c>
      <c r="W21" s="48">
        <f>Datos!Y119</f>
        <v>105331392</v>
      </c>
      <c r="X21" s="48">
        <f>Datos!Z119</f>
        <v>50652426</v>
      </c>
      <c r="Y21" s="48">
        <f>Datos!AA119</f>
        <v>54379716</v>
      </c>
      <c r="Z21" s="48">
        <f>Datos!AB119</f>
        <v>6287039</v>
      </c>
      <c r="AA21" s="48">
        <f>Datos!AC119</f>
        <v>17209452</v>
      </c>
      <c r="AB21" s="48">
        <f>Datos!AD119</f>
        <v>67874056</v>
      </c>
      <c r="AC21" s="48">
        <f>Datos!AE119</f>
        <v>99943092</v>
      </c>
      <c r="AD21" s="48">
        <f>Datos!AF119</f>
        <v>98392092</v>
      </c>
      <c r="AE21" s="48">
        <f>Datos!AG119</f>
        <v>72528908</v>
      </c>
      <c r="AF21" s="48">
        <f>Datos!AH119</f>
        <v>89424162</v>
      </c>
      <c r="AG21" s="48">
        <f>Datos!AI119</f>
        <v>96767308</v>
      </c>
      <c r="AH21" s="48">
        <f>Datos!AJ119</f>
        <v>13750094</v>
      </c>
      <c r="AI21" s="48">
        <f>Datos!AK119</f>
        <v>25516912</v>
      </c>
      <c r="AJ21" s="48">
        <f>Datos!AL119</f>
        <v>14143018</v>
      </c>
      <c r="AK21" s="48">
        <f>Datos!AM119</f>
        <v>13892681</v>
      </c>
      <c r="AL21" s="48">
        <f>Datos!AN119</f>
        <v>335193714</v>
      </c>
      <c r="AM21" s="48">
        <f>Datos!AO119</f>
        <v>27680266</v>
      </c>
      <c r="AN21" s="48">
        <f>Datos!AP119</f>
        <v>32085099</v>
      </c>
      <c r="AO21" s="48">
        <f>Datos!AQ119</f>
        <v>20492553</v>
      </c>
      <c r="AP21" s="48">
        <f>Datos!AR119</f>
        <v>10130417</v>
      </c>
      <c r="AQ21" s="48">
        <f>Datos!AS119</f>
        <v>187890717</v>
      </c>
      <c r="AR21" s="48">
        <f>Datos!AT119</f>
        <v>422391359</v>
      </c>
      <c r="AS21" s="48">
        <f>Datos!AU119</f>
        <v>499769415</v>
      </c>
      <c r="AT21" s="48">
        <f>Datos!AV119</f>
        <v>304641302</v>
      </c>
      <c r="AU21" s="48">
        <f>Datos!AW119</f>
        <v>385432266</v>
      </c>
      <c r="AV21" s="48">
        <f>Datos!AX119</f>
        <v>468016071</v>
      </c>
      <c r="AW21" s="48">
        <f>Datos!AY119</f>
        <v>554491359</v>
      </c>
      <c r="AX21" s="48">
        <f>Datos!AZ119</f>
        <v>644181488</v>
      </c>
      <c r="AY21" s="48">
        <f>Datos!BA119</f>
        <v>742084615</v>
      </c>
      <c r="AZ21" s="48">
        <f>Datos!BB119</f>
        <v>823792389</v>
      </c>
      <c r="BA21" s="48">
        <f>Datos!BC119</f>
        <v>922529679</v>
      </c>
      <c r="BB21" s="48">
        <f>Datos!BD119</f>
        <v>1034102178</v>
      </c>
      <c r="BC21" s="48">
        <f>Datos!BE119</f>
        <v>1130569600</v>
      </c>
      <c r="BD21" s="48">
        <f>Datos!BF119</f>
        <v>1225457481</v>
      </c>
      <c r="BE21" s="48">
        <f>Datos!BG119</f>
        <v>1335541372</v>
      </c>
      <c r="BF21" s="48">
        <f>Datos!BH119</f>
        <v>75430558</v>
      </c>
      <c r="BG21" s="48">
        <f>Datos!BI119</f>
        <v>89693948</v>
      </c>
      <c r="BH21" s="48">
        <f>Datos!BJ119</f>
        <v>102906402</v>
      </c>
      <c r="BI21" s="48">
        <f>Datos!BK119</f>
        <v>114370413</v>
      </c>
      <c r="BJ21" s="48">
        <f>Datos!BL119</f>
        <v>131521513</v>
      </c>
      <c r="BK21" s="48">
        <f>Datos!BM119</f>
        <v>146043385</v>
      </c>
      <c r="BL21" s="48">
        <f>Datos!BN119</f>
        <v>108593495</v>
      </c>
      <c r="BM21" s="48">
        <f>Datos!BO119</f>
        <v>94201072</v>
      </c>
      <c r="BN21" s="48">
        <f>Datos!BP119</f>
        <v>87423292</v>
      </c>
    </row>
    <row r="22" spans="2:66" s="52" customFormat="1" outlineLevel="1" x14ac:dyDescent="0.25">
      <c r="B22" s="60" t="s">
        <v>1848</v>
      </c>
      <c r="C22" s="48">
        <f>Datos!E131</f>
        <v>88546428</v>
      </c>
      <c r="D22" s="48">
        <f>Datos!F131</f>
        <v>3220140697.9200001</v>
      </c>
      <c r="E22" s="48">
        <f>Datos!G131</f>
        <v>3310002655</v>
      </c>
      <c r="F22" s="48">
        <f>Datos!H131</f>
        <v>4019089644</v>
      </c>
      <c r="G22" s="48">
        <f>Datos!I131</f>
        <v>3488752279</v>
      </c>
      <c r="H22" s="48">
        <f>Datos!J131</f>
        <v>6901698801</v>
      </c>
      <c r="I22" s="48">
        <f>Datos!K131</f>
        <v>2882609157</v>
      </c>
      <c r="J22" s="135"/>
      <c r="K22" s="48">
        <f>Datos!M131</f>
        <v>0</v>
      </c>
      <c r="L22" s="48">
        <f>Datos!N131</f>
        <v>0</v>
      </c>
      <c r="M22" s="48">
        <f>Datos!O131</f>
        <v>0</v>
      </c>
      <c r="N22" s="48">
        <f>Datos!P131</f>
        <v>0</v>
      </c>
      <c r="O22" s="48">
        <f>Datos!Q131</f>
        <v>0</v>
      </c>
      <c r="P22" s="48">
        <f>Datos!R131</f>
        <v>0</v>
      </c>
      <c r="Q22" s="48">
        <f>Datos!S131</f>
        <v>0</v>
      </c>
      <c r="R22" s="48">
        <f>Datos!T131</f>
        <v>0</v>
      </c>
      <c r="S22" s="48">
        <f>Datos!U131</f>
        <v>0</v>
      </c>
      <c r="T22" s="48">
        <f>Datos!V131</f>
        <v>0</v>
      </c>
      <c r="U22" s="48">
        <f>Datos!W131</f>
        <v>0</v>
      </c>
      <c r="V22" s="48">
        <f>Datos!X131</f>
        <v>88546428</v>
      </c>
      <c r="W22" s="48">
        <f>Datos!Y131</f>
        <v>1526230232.5</v>
      </c>
      <c r="X22" s="48">
        <f>Datos!Z131</f>
        <v>968337660.5</v>
      </c>
      <c r="Y22" s="48">
        <f>Datos!AA131</f>
        <v>897979340.5</v>
      </c>
      <c r="Z22" s="48">
        <f>Datos!AB131</f>
        <v>848727230</v>
      </c>
      <c r="AA22" s="48">
        <f>Datos!AC131</f>
        <v>826686373</v>
      </c>
      <c r="AB22" s="48">
        <f>Datos!AD131</f>
        <v>637871438</v>
      </c>
      <c r="AC22" s="48">
        <f>Datos!AE131</f>
        <v>294712965</v>
      </c>
      <c r="AD22" s="48">
        <f>Datos!AF131</f>
        <v>245317104</v>
      </c>
      <c r="AE22" s="48">
        <f>Datos!AG131</f>
        <v>255514207</v>
      </c>
      <c r="AF22" s="48">
        <f>Datos!AH131</f>
        <v>372076086</v>
      </c>
      <c r="AG22" s="48">
        <f>Datos!AI131</f>
        <v>658423469.5</v>
      </c>
      <c r="AH22" s="48">
        <f>Datos!AJ131</f>
        <v>3220140697.9200001</v>
      </c>
      <c r="AI22" s="48">
        <f>Datos!AK131</f>
        <v>1695397342.9200001</v>
      </c>
      <c r="AJ22" s="48">
        <f>Datos!AL131</f>
        <v>951508614.91999996</v>
      </c>
      <c r="AK22" s="48">
        <f>Datos!AM131</f>
        <v>669308626.91999996</v>
      </c>
      <c r="AL22" s="48">
        <f>Datos!AN131</f>
        <v>418079956.92000002</v>
      </c>
      <c r="AM22" s="48">
        <f>Datos!AO131</f>
        <v>280996085.92000002</v>
      </c>
      <c r="AN22" s="48">
        <f>Datos!AP131</f>
        <v>280996085.92000002</v>
      </c>
      <c r="AO22" s="48">
        <f>Datos!AQ131</f>
        <v>286517639.92000002</v>
      </c>
      <c r="AP22" s="48">
        <f>Datos!AR131</f>
        <v>122987593</v>
      </c>
      <c r="AQ22" s="48">
        <f>Datos!AS131</f>
        <v>177312159</v>
      </c>
      <c r="AR22" s="48">
        <f>Datos!AT131</f>
        <v>308585089</v>
      </c>
      <c r="AS22" s="48">
        <f>Datos!AU131</f>
        <v>558565286</v>
      </c>
      <c r="AT22" s="48">
        <f>Datos!AV131</f>
        <v>3310002655</v>
      </c>
      <c r="AU22" s="48">
        <f>Datos!AW131</f>
        <v>3563292906</v>
      </c>
      <c r="AV22" s="48">
        <f>Datos!AX131</f>
        <v>3312134120.1900001</v>
      </c>
      <c r="AW22" s="48">
        <f>Datos!AY131</f>
        <v>3596551286</v>
      </c>
      <c r="AX22" s="48">
        <f>Datos!AZ131</f>
        <v>3293184447</v>
      </c>
      <c r="AY22" s="48">
        <f>Datos!BA131</f>
        <v>3365615338</v>
      </c>
      <c r="AZ22" s="48">
        <f>Datos!BB131</f>
        <v>3775699279</v>
      </c>
      <c r="BA22" s="48">
        <f>Datos!BC131</f>
        <v>3534268417</v>
      </c>
      <c r="BB22" s="48">
        <f>Datos!BD131</f>
        <v>3488752279</v>
      </c>
      <c r="BC22" s="48">
        <f>Datos!BE131</f>
        <v>3893517371</v>
      </c>
      <c r="BD22" s="48">
        <f>Datos!BF131</f>
        <v>4173206511</v>
      </c>
      <c r="BE22" s="48">
        <f>Datos!BG131</f>
        <v>3977577765</v>
      </c>
      <c r="BF22" s="48">
        <f>Datos!BH131</f>
        <v>4019089644</v>
      </c>
      <c r="BG22" s="48">
        <f>Datos!BI131</f>
        <v>4118349922</v>
      </c>
      <c r="BH22" s="48">
        <f>Datos!BJ131</f>
        <v>4312675338</v>
      </c>
      <c r="BI22" s="48">
        <f>Datos!BK131</f>
        <v>4641908617</v>
      </c>
      <c r="BJ22" s="48">
        <f>Datos!BL131</f>
        <v>5267101435</v>
      </c>
      <c r="BK22" s="48">
        <f>Datos!BM131</f>
        <v>4683936896</v>
      </c>
      <c r="BL22" s="48">
        <f>Datos!BN131</f>
        <v>5812894010</v>
      </c>
      <c r="BM22" s="48">
        <f>Datos!BO131</f>
        <v>5795368414</v>
      </c>
      <c r="BN22" s="48">
        <f>Datos!BP131</f>
        <v>6901698801</v>
      </c>
    </row>
    <row r="23" spans="2:66" s="52" customFormat="1" outlineLevel="1" x14ac:dyDescent="0.25">
      <c r="B23" s="60" t="s">
        <v>1862</v>
      </c>
      <c r="C23" s="48">
        <f>Datos!E137</f>
        <v>88808539</v>
      </c>
      <c r="D23" s="48">
        <f>Datos!F137</f>
        <v>194173412.59999999</v>
      </c>
      <c r="E23" s="48">
        <f>Datos!G137</f>
        <v>328060718.60000002</v>
      </c>
      <c r="F23" s="48">
        <f>Datos!H137</f>
        <v>467758309.60000002</v>
      </c>
      <c r="G23" s="48">
        <f>Datos!I137</f>
        <v>400054176.60000002</v>
      </c>
      <c r="H23" s="48">
        <f>Datos!J137</f>
        <v>496417659.60000002</v>
      </c>
      <c r="I23" s="48">
        <f>Datos!K137</f>
        <v>28659350</v>
      </c>
      <c r="J23" s="135"/>
      <c r="K23" s="48">
        <f>Datos!M137</f>
        <v>40162903</v>
      </c>
      <c r="L23" s="48">
        <f>Datos!N137</f>
        <v>42916611</v>
      </c>
      <c r="M23" s="48">
        <f>Datos!O137</f>
        <v>45670319</v>
      </c>
      <c r="N23" s="48">
        <f>Datos!P137</f>
        <v>45670319</v>
      </c>
      <c r="O23" s="48">
        <f>Datos!Q137</f>
        <v>48424027</v>
      </c>
      <c r="P23" s="48">
        <f>Datos!R137</f>
        <v>51177735</v>
      </c>
      <c r="Q23" s="48">
        <f>Datos!S137</f>
        <v>53931443</v>
      </c>
      <c r="R23" s="48">
        <f>Datos!T137</f>
        <v>56685151</v>
      </c>
      <c r="S23" s="48">
        <f>Datos!U137</f>
        <v>59438859</v>
      </c>
      <c r="T23" s="48">
        <f>Datos!V137</f>
        <v>80034487</v>
      </c>
      <c r="U23" s="48">
        <f>Datos!W137</f>
        <v>86741795</v>
      </c>
      <c r="V23" s="48">
        <f>Datos!X137</f>
        <v>88808539</v>
      </c>
      <c r="W23" s="48">
        <f>Datos!Y137</f>
        <v>90621727</v>
      </c>
      <c r="X23" s="48">
        <f>Datos!Z137</f>
        <v>95256474.599999994</v>
      </c>
      <c r="Y23" s="48">
        <f>Datos!AA137</f>
        <v>97069662.599999994</v>
      </c>
      <c r="Z23" s="48">
        <f>Datos!AB137</f>
        <v>92408950.599999994</v>
      </c>
      <c r="AA23" s="48">
        <f>Datos!AC137</f>
        <v>93134226.599999994</v>
      </c>
      <c r="AB23" s="48">
        <f>Datos!AD137</f>
        <v>93134226.599999994</v>
      </c>
      <c r="AC23" s="48">
        <f>Datos!AE137</f>
        <v>93134226.599999994</v>
      </c>
      <c r="AD23" s="48">
        <f>Datos!AF137</f>
        <v>86431976.599999994</v>
      </c>
      <c r="AE23" s="48">
        <f>Datos!AG137</f>
        <v>160017110.59999999</v>
      </c>
      <c r="AF23" s="48">
        <f>Datos!AH137</f>
        <v>157469350.59999999</v>
      </c>
      <c r="AG23" s="48">
        <f>Datos!AI137</f>
        <v>183166976.59999999</v>
      </c>
      <c r="AH23" s="48">
        <f>Datos!AJ137</f>
        <v>194173412.59999999</v>
      </c>
      <c r="AI23" s="48">
        <f>Datos!AK137</f>
        <v>179119029.59999999</v>
      </c>
      <c r="AJ23" s="48">
        <f>Datos!AL137</f>
        <v>181862029.59999999</v>
      </c>
      <c r="AK23" s="48">
        <f>Datos!AM137</f>
        <v>184605029.59999999</v>
      </c>
      <c r="AL23" s="48">
        <f>Datos!AN137</f>
        <v>191244754.59999999</v>
      </c>
      <c r="AM23" s="48">
        <f>Datos!AO137</f>
        <v>201525271.59999999</v>
      </c>
      <c r="AN23" s="48">
        <f>Datos!AP137</f>
        <v>204268271.59999999</v>
      </c>
      <c r="AO23" s="48">
        <f>Datos!AQ137</f>
        <v>232369836.59999999</v>
      </c>
      <c r="AP23" s="48">
        <f>Datos!AR137</f>
        <v>341940853.60000002</v>
      </c>
      <c r="AQ23" s="48">
        <f>Datos!AS137</f>
        <v>364714000.60000002</v>
      </c>
      <c r="AR23" s="48">
        <f>Datos!AT137</f>
        <v>309281203.60000002</v>
      </c>
      <c r="AS23" s="48">
        <f>Datos!AU137</f>
        <v>323872894.60000002</v>
      </c>
      <c r="AT23" s="48">
        <f>Datos!AV137</f>
        <v>328060718.60000002</v>
      </c>
      <c r="AU23" s="48">
        <f>Datos!AW137</f>
        <v>297998959.60000002</v>
      </c>
      <c r="AV23" s="48">
        <f>Datos!AX137</f>
        <v>310027777.60000002</v>
      </c>
      <c r="AW23" s="48">
        <f>Datos!AY137</f>
        <v>317750097.60000002</v>
      </c>
      <c r="AX23" s="48">
        <f>Datos!AZ137</f>
        <v>355813087.60000002</v>
      </c>
      <c r="AY23" s="48">
        <f>Datos!BA137</f>
        <v>382538632.60000002</v>
      </c>
      <c r="AZ23" s="48">
        <f>Datos!BB137</f>
        <v>382538632.60000002</v>
      </c>
      <c r="BA23" s="48">
        <f>Datos!BC137</f>
        <v>382538632.60000002</v>
      </c>
      <c r="BB23" s="48">
        <f>Datos!BD137</f>
        <v>400054176.60000002</v>
      </c>
      <c r="BC23" s="48">
        <f>Datos!BE137</f>
        <v>409264047.60000002</v>
      </c>
      <c r="BD23" s="48">
        <f>Datos!BF137</f>
        <v>460559910.60000002</v>
      </c>
      <c r="BE23" s="48">
        <f>Datos!BG137</f>
        <v>460559910.60000002</v>
      </c>
      <c r="BF23" s="48">
        <f>Datos!BH137</f>
        <v>467758309.60000002</v>
      </c>
      <c r="BG23" s="48">
        <f>Datos!BI137</f>
        <v>470732446.60000002</v>
      </c>
      <c r="BH23" s="48">
        <f>Datos!BJ137</f>
        <v>475800240.60000002</v>
      </c>
      <c r="BI23" s="48">
        <f>Datos!BK137</f>
        <v>475800240.60000002</v>
      </c>
      <c r="BJ23" s="48">
        <f>Datos!BL137</f>
        <v>475800240.60000002</v>
      </c>
      <c r="BK23" s="48">
        <f>Datos!BM137</f>
        <v>485401242.60000002</v>
      </c>
      <c r="BL23" s="48">
        <f>Datos!BN137</f>
        <v>485401242.60000002</v>
      </c>
      <c r="BM23" s="48">
        <f>Datos!BO137</f>
        <v>485401242.60000002</v>
      </c>
      <c r="BN23" s="48">
        <f>Datos!BP137</f>
        <v>496417659.60000002</v>
      </c>
    </row>
    <row r="24" spans="2:66" s="52" customFormat="1" outlineLevel="1" x14ac:dyDescent="0.25">
      <c r="B24" s="60" t="s">
        <v>1806</v>
      </c>
      <c r="C24" s="48">
        <f>Datos!E140</f>
        <v>352094061</v>
      </c>
      <c r="D24" s="48">
        <f>Datos!F140</f>
        <v>1033571980</v>
      </c>
      <c r="E24" s="48">
        <f>Datos!G140</f>
        <v>663868056</v>
      </c>
      <c r="F24" s="48">
        <f>Datos!H140</f>
        <v>176879000</v>
      </c>
      <c r="G24" s="48">
        <f>Datos!I140</f>
        <v>2019003541.2</v>
      </c>
      <c r="H24" s="48">
        <f>Datos!J140</f>
        <v>1560024695</v>
      </c>
      <c r="I24" s="48">
        <f>Datos!K140</f>
        <v>1383145695</v>
      </c>
      <c r="J24" s="135"/>
      <c r="K24" s="48">
        <f>Datos!M140</f>
        <v>477903672</v>
      </c>
      <c r="L24" s="48">
        <f>Datos!N140</f>
        <v>618216519</v>
      </c>
      <c r="M24" s="48">
        <f>Datos!O140</f>
        <v>754493810</v>
      </c>
      <c r="N24" s="48">
        <f>Datos!P140</f>
        <v>891195611</v>
      </c>
      <c r="O24" s="48">
        <f>Datos!Q140</f>
        <v>1057688643</v>
      </c>
      <c r="P24" s="48">
        <f>Datos!R140</f>
        <v>1213460307</v>
      </c>
      <c r="Q24" s="48">
        <f>Datos!S140</f>
        <v>1359367167</v>
      </c>
      <c r="R24" s="48">
        <f>Datos!T140</f>
        <v>1620288954</v>
      </c>
      <c r="S24" s="48">
        <f>Datos!U140</f>
        <v>1721098175</v>
      </c>
      <c r="T24" s="48">
        <f>Datos!V140</f>
        <v>1893594083</v>
      </c>
      <c r="U24" s="48">
        <f>Datos!W140</f>
        <v>2050606597</v>
      </c>
      <c r="V24" s="48">
        <f>Datos!X140</f>
        <v>352094061</v>
      </c>
      <c r="W24" s="48">
        <f>Datos!Y140</f>
        <v>434623364.80000001</v>
      </c>
      <c r="X24" s="48">
        <f>Datos!Z140</f>
        <v>611729914.36000001</v>
      </c>
      <c r="Y24" s="48">
        <f>Datos!AA140</f>
        <v>796951350.36000001</v>
      </c>
      <c r="Z24" s="48">
        <f>Datos!AB140</f>
        <v>1502810333.3599999</v>
      </c>
      <c r="AA24" s="48">
        <f>Datos!AC140</f>
        <v>1659032173.5799999</v>
      </c>
      <c r="AB24" s="48">
        <f>Datos!AD140</f>
        <v>1830325345.5799999</v>
      </c>
      <c r="AC24" s="48">
        <f>Datos!AE140</f>
        <v>2046045960.1400001</v>
      </c>
      <c r="AD24" s="48">
        <f>Datos!AF140</f>
        <v>2204429884.1999998</v>
      </c>
      <c r="AE24" s="48">
        <f>Datos!AG140</f>
        <v>2419912260.48</v>
      </c>
      <c r="AF24" s="48">
        <f>Datos!AH140</f>
        <v>2580398170.5900002</v>
      </c>
      <c r="AG24" s="48">
        <f>Datos!AI140</f>
        <v>2772806313.2600002</v>
      </c>
      <c r="AH24" s="48">
        <f>Datos!AJ140</f>
        <v>1033571980</v>
      </c>
      <c r="AI24" s="48">
        <f>Datos!AK140</f>
        <v>1126730709.6800001</v>
      </c>
      <c r="AJ24" s="48">
        <f>Datos!AL140</f>
        <v>1330502769.28</v>
      </c>
      <c r="AK24" s="48">
        <f>Datos!AM140</f>
        <v>1484960280.6199999</v>
      </c>
      <c r="AL24" s="48">
        <f>Datos!AN140</f>
        <v>1723724341.6900001</v>
      </c>
      <c r="AM24" s="48">
        <f>Datos!AO140</f>
        <v>1890233531.54</v>
      </c>
      <c r="AN24" s="48">
        <f>Datos!AP140</f>
        <v>2063313222.4300001</v>
      </c>
      <c r="AO24" s="48">
        <f>Datos!AQ140</f>
        <v>2245338025.6199999</v>
      </c>
      <c r="AP24" s="48">
        <f>Datos!AR140</f>
        <v>2504144571.8600001</v>
      </c>
      <c r="AQ24" s="48">
        <f>Datos!AS140</f>
        <v>2646661052.2199998</v>
      </c>
      <c r="AR24" s="48">
        <f>Datos!AT140</f>
        <v>2815663524.3800001</v>
      </c>
      <c r="AS24" s="48">
        <f>Datos!AU140</f>
        <v>2977944474.4000001</v>
      </c>
      <c r="AT24" s="48">
        <f>Datos!AV140</f>
        <v>663868056</v>
      </c>
      <c r="AU24" s="48">
        <f>Datos!AW140</f>
        <v>809019828</v>
      </c>
      <c r="AV24" s="48">
        <f>Datos!AX140</f>
        <v>989659600</v>
      </c>
      <c r="AW24" s="48">
        <f>Datos!AY140</f>
        <v>1129476647</v>
      </c>
      <c r="AX24" s="48">
        <f>Datos!AZ140</f>
        <v>1320449243</v>
      </c>
      <c r="AY24" s="48">
        <f>Datos!BA140</f>
        <v>1464363082</v>
      </c>
      <c r="AZ24" s="48">
        <f>Datos!BB140</f>
        <v>1629457346</v>
      </c>
      <c r="BA24" s="48">
        <f>Datos!BC140</f>
        <v>1830792031</v>
      </c>
      <c r="BB24" s="48">
        <f>Datos!BD140</f>
        <v>2019003541.2</v>
      </c>
      <c r="BC24" s="48">
        <f>Datos!BE140</f>
        <v>2189909727.1999998</v>
      </c>
      <c r="BD24" s="48">
        <f>Datos!BF140</f>
        <v>2317202088.1999998</v>
      </c>
      <c r="BE24" s="48">
        <f>Datos!BG140</f>
        <v>2494138196.1999998</v>
      </c>
      <c r="BF24" s="48">
        <f>Datos!BH140</f>
        <v>176879000</v>
      </c>
      <c r="BG24" s="48">
        <f>Datos!BI140</f>
        <v>342583297</v>
      </c>
      <c r="BH24" s="48">
        <f>Datos!BJ140</f>
        <v>506697152</v>
      </c>
      <c r="BI24" s="48">
        <f>Datos!BK140</f>
        <v>699198477</v>
      </c>
      <c r="BJ24" s="48">
        <f>Datos!BL140</f>
        <v>950754844</v>
      </c>
      <c r="BK24" s="48">
        <f>Datos!BM140</f>
        <v>1151808023</v>
      </c>
      <c r="BL24" s="48">
        <f>Datos!BN140</f>
        <v>1316736079</v>
      </c>
      <c r="BM24" s="48">
        <f>Datos!BO140</f>
        <v>1467693402</v>
      </c>
      <c r="BN24" s="48">
        <f>Datos!BP140</f>
        <v>1560024695</v>
      </c>
    </row>
    <row r="25" spans="2:66" s="52" customFormat="1" outlineLevel="1" x14ac:dyDescent="0.25">
      <c r="B25" s="60" t="s">
        <v>1807</v>
      </c>
      <c r="C25" s="48">
        <f>Datos!E186</f>
        <v>7350275</v>
      </c>
      <c r="D25" s="48">
        <f>Datos!F186</f>
        <v>0</v>
      </c>
      <c r="E25" s="48">
        <f>Datos!G186</f>
        <v>229150</v>
      </c>
      <c r="F25" s="48">
        <f>Datos!H186</f>
        <v>4000000</v>
      </c>
      <c r="G25" s="48">
        <f>Datos!I186</f>
        <v>4546875</v>
      </c>
      <c r="H25" s="48">
        <f>Datos!J186</f>
        <v>4000000</v>
      </c>
      <c r="I25" s="48">
        <f>Datos!K186</f>
        <v>0</v>
      </c>
      <c r="J25" s="135"/>
      <c r="K25" s="48">
        <f>Datos!M186</f>
        <v>6510571</v>
      </c>
      <c r="L25" s="48">
        <f>Datos!N186</f>
        <v>13858851</v>
      </c>
      <c r="M25" s="48">
        <f>Datos!O186</f>
        <v>23414407</v>
      </c>
      <c r="N25" s="48">
        <f>Datos!P186</f>
        <v>36198795</v>
      </c>
      <c r="O25" s="48">
        <f>Datos!Q186</f>
        <v>47229094</v>
      </c>
      <c r="P25" s="48">
        <f>Datos!R186</f>
        <v>56538843</v>
      </c>
      <c r="Q25" s="48">
        <f>Datos!S186</f>
        <v>68641049</v>
      </c>
      <c r="R25" s="48">
        <f>Datos!T186</f>
        <v>72266799</v>
      </c>
      <c r="S25" s="48">
        <f>Datos!U186</f>
        <v>73055999</v>
      </c>
      <c r="T25" s="48">
        <f>Datos!V186</f>
        <v>71224630</v>
      </c>
      <c r="U25" s="48">
        <f>Datos!W186</f>
        <v>72777223</v>
      </c>
      <c r="V25" s="48">
        <f>Datos!X186</f>
        <v>7350275</v>
      </c>
      <c r="W25" s="48">
        <f>Datos!Y186</f>
        <v>13781920</v>
      </c>
      <c r="X25" s="48">
        <f>Datos!Z186</f>
        <v>4884264</v>
      </c>
      <c r="Y25" s="48">
        <f>Datos!AA186</f>
        <v>4361709</v>
      </c>
      <c r="Z25" s="48">
        <f>Datos!AB186</f>
        <v>10120552</v>
      </c>
      <c r="AA25" s="48">
        <f>Datos!AC186</f>
        <v>1647976</v>
      </c>
      <c r="AB25" s="48">
        <f>Datos!AD186</f>
        <v>1146033</v>
      </c>
      <c r="AC25" s="48">
        <f>Datos!AE186</f>
        <v>1544998</v>
      </c>
      <c r="AD25" s="48">
        <f>Datos!AF186</f>
        <v>1871398</v>
      </c>
      <c r="AE25" s="48">
        <f>Datos!AG186</f>
        <v>1331864</v>
      </c>
      <c r="AF25" s="48">
        <f>Datos!AH186</f>
        <v>669533</v>
      </c>
      <c r="AG25" s="48">
        <f>Datos!AI186</f>
        <v>0</v>
      </c>
      <c r="AH25" s="48">
        <f>Datos!AJ186</f>
        <v>0</v>
      </c>
      <c r="AI25" s="48">
        <f>Datos!AK186</f>
        <v>0</v>
      </c>
      <c r="AJ25" s="48">
        <f>Datos!AL186</f>
        <v>0</v>
      </c>
      <c r="AK25" s="48">
        <f>Datos!AM186</f>
        <v>0</v>
      </c>
      <c r="AL25" s="48">
        <f>Datos!AN186</f>
        <v>0</v>
      </c>
      <c r="AM25" s="48">
        <f>Datos!AO186</f>
        <v>0</v>
      </c>
      <c r="AN25" s="48">
        <f>Datos!AP186</f>
        <v>0</v>
      </c>
      <c r="AO25" s="48">
        <f>Datos!AQ186</f>
        <v>0</v>
      </c>
      <c r="AP25" s="48">
        <f>Datos!AR186</f>
        <v>363525</v>
      </c>
      <c r="AQ25" s="48">
        <f>Datos!AS186</f>
        <v>0</v>
      </c>
      <c r="AR25" s="48">
        <f>Datos!AT186</f>
        <v>0</v>
      </c>
      <c r="AS25" s="48">
        <f>Datos!AU186</f>
        <v>0</v>
      </c>
      <c r="AT25" s="48">
        <f>Datos!AV186</f>
        <v>229150</v>
      </c>
      <c r="AU25" s="48">
        <f>Datos!AW186</f>
        <v>0</v>
      </c>
      <c r="AV25" s="48">
        <f>Datos!AX186</f>
        <v>4394001</v>
      </c>
      <c r="AW25" s="48">
        <f>Datos!AY186</f>
        <v>4372815</v>
      </c>
      <c r="AX25" s="48">
        <f>Datos!AZ186</f>
        <v>4229889</v>
      </c>
      <c r="AY25" s="48">
        <f>Datos!BA186</f>
        <v>4227950</v>
      </c>
      <c r="AZ25" s="48">
        <f>Datos!BB186</f>
        <v>4114025</v>
      </c>
      <c r="BA25" s="48">
        <f>Datos!BC186</f>
        <v>4000000</v>
      </c>
      <c r="BB25" s="48">
        <f>Datos!BD186</f>
        <v>4546875</v>
      </c>
      <c r="BC25" s="48">
        <f>Datos!BE186</f>
        <v>4121250</v>
      </c>
      <c r="BD25" s="48">
        <f>Datos!BF186</f>
        <v>4060625</v>
      </c>
      <c r="BE25" s="48">
        <f>Datos!BG186</f>
        <v>4000000</v>
      </c>
      <c r="BF25" s="48">
        <f>Datos!BH186</f>
        <v>4000000</v>
      </c>
      <c r="BG25" s="48">
        <f>Datos!BI186</f>
        <v>3976000</v>
      </c>
      <c r="BH25" s="48">
        <f>Datos!BJ186</f>
        <v>4099500</v>
      </c>
      <c r="BI25" s="48">
        <f>Datos!BK186</f>
        <v>4159113</v>
      </c>
      <c r="BJ25" s="48">
        <f>Datos!BL186</f>
        <v>11215726</v>
      </c>
      <c r="BK25" s="48">
        <f>Datos!BM186</f>
        <v>3992339</v>
      </c>
      <c r="BL25" s="48">
        <f>Datos!BN186</f>
        <v>3884960</v>
      </c>
      <c r="BM25" s="48">
        <f>Datos!BO186</f>
        <v>4000000</v>
      </c>
      <c r="BN25" s="48">
        <f>Datos!BP186</f>
        <v>4000000</v>
      </c>
    </row>
    <row r="26" spans="2:66" s="52" customFormat="1" outlineLevel="1" x14ac:dyDescent="0.25">
      <c r="B26" s="60" t="s">
        <v>1808</v>
      </c>
      <c r="C26" s="48">
        <f>Datos!E190</f>
        <v>19675262</v>
      </c>
      <c r="D26" s="48">
        <f>Datos!F190</f>
        <v>1590479856.22</v>
      </c>
      <c r="E26" s="48">
        <f>Datos!G190</f>
        <v>8497424460.71</v>
      </c>
      <c r="F26" s="48">
        <f>Datos!H190</f>
        <v>356033752.88</v>
      </c>
      <c r="G26" s="48">
        <f>Datos!I190</f>
        <v>5747621914.8800001</v>
      </c>
      <c r="H26" s="48">
        <f>Datos!J190</f>
        <v>196596743.55000001</v>
      </c>
      <c r="I26" s="48">
        <f>Datos!K190</f>
        <v>0</v>
      </c>
      <c r="J26" s="135"/>
      <c r="K26" s="48">
        <f>Datos!M190</f>
        <v>68680520</v>
      </c>
      <c r="L26" s="48">
        <f>Datos!N190</f>
        <v>22747617</v>
      </c>
      <c r="M26" s="48">
        <f>Datos!O190</f>
        <v>63761477</v>
      </c>
      <c r="N26" s="48">
        <f>Datos!P190</f>
        <v>67309778</v>
      </c>
      <c r="O26" s="48">
        <f>Datos!Q190</f>
        <v>73483509</v>
      </c>
      <c r="P26" s="48">
        <f>Datos!R190</f>
        <v>85400644</v>
      </c>
      <c r="Q26" s="48">
        <f>Datos!S190</f>
        <v>80745326</v>
      </c>
      <c r="R26" s="48">
        <f>Datos!T190</f>
        <v>73592544</v>
      </c>
      <c r="S26" s="48">
        <f>Datos!U190</f>
        <v>95599451</v>
      </c>
      <c r="T26" s="48">
        <f>Datos!V190</f>
        <v>95893451</v>
      </c>
      <c r="U26" s="48">
        <f>Datos!W190</f>
        <v>122140265</v>
      </c>
      <c r="V26" s="48">
        <f>Datos!X190</f>
        <v>19675262</v>
      </c>
      <c r="W26" s="48">
        <f>Datos!Y190</f>
        <v>94150007</v>
      </c>
      <c r="X26" s="48">
        <f>Datos!Z190</f>
        <v>107006300</v>
      </c>
      <c r="Y26" s="48">
        <f>Datos!AA190</f>
        <v>71516082</v>
      </c>
      <c r="Z26" s="48">
        <f>Datos!AB190</f>
        <v>24440615</v>
      </c>
      <c r="AA26" s="48">
        <f>Datos!AC190</f>
        <v>81429441</v>
      </c>
      <c r="AB26" s="48">
        <f>Datos!AD190</f>
        <v>131330267</v>
      </c>
      <c r="AC26" s="48">
        <f>Datos!AE190</f>
        <v>156821333</v>
      </c>
      <c r="AD26" s="48">
        <f>Datos!AF190</f>
        <v>-167742311</v>
      </c>
      <c r="AE26" s="48">
        <f>Datos!AG190</f>
        <v>681915746</v>
      </c>
      <c r="AF26" s="48">
        <f>Datos!AH190</f>
        <v>923116224</v>
      </c>
      <c r="AG26" s="48">
        <f>Datos!AI190</f>
        <v>1236382589.22</v>
      </c>
      <c r="AH26" s="48">
        <f>Datos!AJ190</f>
        <v>1590479856.22</v>
      </c>
      <c r="AI26" s="48">
        <f>Datos!AK190</f>
        <v>1615241975.22</v>
      </c>
      <c r="AJ26" s="48">
        <f>Datos!AL190</f>
        <v>2414174310.6799998</v>
      </c>
      <c r="AK26" s="48">
        <f>Datos!AM190</f>
        <v>2743018505.6799998</v>
      </c>
      <c r="AL26" s="48">
        <f>Datos!AN190</f>
        <v>3170229711.6799998</v>
      </c>
      <c r="AM26" s="48">
        <f>Datos!AO190</f>
        <v>2930247907.0700002</v>
      </c>
      <c r="AN26" s="48">
        <f>Datos!AP190</f>
        <v>3098530338.71</v>
      </c>
      <c r="AO26" s="48">
        <f>Datos!AQ190</f>
        <v>3366821566.71</v>
      </c>
      <c r="AP26" s="48">
        <f>Datos!AR190</f>
        <v>3734612877.71</v>
      </c>
      <c r="AQ26" s="48">
        <f>Datos!AS190</f>
        <v>3655897222.71</v>
      </c>
      <c r="AR26" s="48">
        <f>Datos!AT190</f>
        <v>2769627844.71</v>
      </c>
      <c r="AS26" s="48">
        <f>Datos!AU190</f>
        <v>3992854849.71</v>
      </c>
      <c r="AT26" s="48">
        <f>Datos!AV190</f>
        <v>8497424460.71</v>
      </c>
      <c r="AU26" s="48">
        <f>Datos!AW190</f>
        <v>2716691289.8899999</v>
      </c>
      <c r="AV26" s="48">
        <f>Datos!AX190</f>
        <v>5851276778.8900003</v>
      </c>
      <c r="AW26" s="48">
        <f>Datos!AY190</f>
        <v>3142213279.8899999</v>
      </c>
      <c r="AX26" s="48">
        <f>Datos!AZ190</f>
        <v>4296872227.8900003</v>
      </c>
      <c r="AY26" s="48">
        <f>Datos!BA190</f>
        <v>3616306418.8899999</v>
      </c>
      <c r="AZ26" s="48">
        <f>Datos!BB190</f>
        <v>4680545659.8900003</v>
      </c>
      <c r="BA26" s="48">
        <f>Datos!BC190</f>
        <v>4906600646.2200003</v>
      </c>
      <c r="BB26" s="48">
        <f>Datos!BD190</f>
        <v>5747621914.8800001</v>
      </c>
      <c r="BC26" s="48">
        <f>Datos!BE190</f>
        <v>1961599664.8800001</v>
      </c>
      <c r="BD26" s="48">
        <f>Datos!BF190</f>
        <v>2121015392.8800001</v>
      </c>
      <c r="BE26" s="48">
        <f>Datos!BG190</f>
        <v>2055463140.8800001</v>
      </c>
      <c r="BF26" s="48">
        <f>Datos!BH190</f>
        <v>356033752.88</v>
      </c>
      <c r="BG26" s="48">
        <f>Datos!BI190</f>
        <v>420645473.88</v>
      </c>
      <c r="BH26" s="48">
        <f>Datos!BJ190</f>
        <v>165327165.88</v>
      </c>
      <c r="BI26" s="48">
        <f>Datos!BK190</f>
        <v>94166308.879999995</v>
      </c>
      <c r="BJ26" s="48">
        <f>Datos!BL190</f>
        <v>157527546.88</v>
      </c>
      <c r="BK26" s="179">
        <f>Datos!BM190</f>
        <v>325535943.55000001</v>
      </c>
      <c r="BL26" s="179">
        <f>Datos!BN190</f>
        <v>111743653.55</v>
      </c>
      <c r="BM26" s="179">
        <f>Datos!BO190</f>
        <v>314575235.55000001</v>
      </c>
      <c r="BN26" s="179">
        <f>Datos!BP190</f>
        <v>196596743.55000001</v>
      </c>
    </row>
    <row r="27" spans="2:66" s="64" customFormat="1" outlineLevel="2" x14ac:dyDescent="0.25">
      <c r="B27" s="61" t="s">
        <v>1863</v>
      </c>
      <c r="C27" s="62"/>
      <c r="D27" s="62"/>
      <c r="E27" s="62"/>
      <c r="F27" s="62"/>
      <c r="G27" s="62"/>
      <c r="H27" s="62"/>
      <c r="I27" s="62"/>
      <c r="J27" s="136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</row>
    <row r="28" spans="2:66" s="64" customFormat="1" outlineLevel="2" x14ac:dyDescent="0.25">
      <c r="B28" s="61" t="s">
        <v>1728</v>
      </c>
      <c r="C28" s="62"/>
      <c r="D28" s="62"/>
      <c r="E28" s="62"/>
      <c r="F28" s="62"/>
      <c r="G28" s="62"/>
      <c r="H28" s="62"/>
      <c r="I28" s="62"/>
      <c r="J28" s="136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</row>
    <row r="29" spans="2:66" s="64" customFormat="1" outlineLevel="2" x14ac:dyDescent="0.25">
      <c r="B29" s="61" t="s">
        <v>1864</v>
      </c>
      <c r="C29" s="62"/>
      <c r="D29" s="62"/>
      <c r="E29" s="62"/>
      <c r="F29" s="62"/>
      <c r="G29" s="62"/>
      <c r="H29" s="62"/>
      <c r="I29" s="62"/>
      <c r="J29" s="136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</row>
    <row r="30" spans="2:66" s="64" customFormat="1" outlineLevel="2" x14ac:dyDescent="0.25">
      <c r="B30" s="61" t="s">
        <v>1787</v>
      </c>
      <c r="C30" s="62"/>
      <c r="D30" s="62"/>
      <c r="E30" s="62"/>
      <c r="F30" s="62"/>
      <c r="G30" s="62"/>
      <c r="H30" s="62"/>
      <c r="I30" s="62"/>
      <c r="J30" s="136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</row>
    <row r="31" spans="2:66" s="52" customFormat="1" outlineLevel="1" x14ac:dyDescent="0.25">
      <c r="B31" s="60" t="s">
        <v>1787</v>
      </c>
      <c r="C31" s="48">
        <f>Datos!E242+Datos!E244+Datos!E126</f>
        <v>27091929</v>
      </c>
      <c r="D31" s="48">
        <f>Datos!F242+Datos!F244+Datos!F126</f>
        <v>7982556</v>
      </c>
      <c r="E31" s="48">
        <f>Datos!G242+Datos!G244+Datos!G126</f>
        <v>2555556</v>
      </c>
      <c r="F31" s="48">
        <f>Datos!H242+Datos!H244+Datos!H126</f>
        <v>89684927</v>
      </c>
      <c r="G31" s="48">
        <f>Datos!I242+Datos!I244+Datos!I126</f>
        <v>2555556</v>
      </c>
      <c r="H31" s="48">
        <f>Datos!J242+Datos!J244+Datos!J126</f>
        <v>86484927</v>
      </c>
      <c r="I31" s="48">
        <f>Datos!K242+Datos!K244+Datos!K126</f>
        <v>0</v>
      </c>
      <c r="J31" s="135"/>
      <c r="K31" s="48">
        <f>Datos!M242+Datos!M244+Datos!M126</f>
        <v>87822544</v>
      </c>
      <c r="L31" s="48">
        <f>Datos!N242+Datos!N244+Datos!N126</f>
        <v>82022544</v>
      </c>
      <c r="M31" s="48">
        <f>Datos!O242+Datos!O244+Datos!O126</f>
        <v>76222544</v>
      </c>
      <c r="N31" s="48">
        <f>Datos!P242+Datos!P244+Datos!P126</f>
        <v>70422544</v>
      </c>
      <c r="O31" s="48">
        <f>Datos!Q242+Datos!Q244+Datos!Q126</f>
        <v>64622544</v>
      </c>
      <c r="P31" s="48">
        <f>Datos!R242+Datos!R244+Datos!R126</f>
        <v>58822544</v>
      </c>
      <c r="Q31" s="48">
        <f>Datos!S242+Datos!S244+Datos!S126</f>
        <v>53022544</v>
      </c>
      <c r="R31" s="48">
        <f>Datos!T242+Datos!T244+Datos!T126</f>
        <v>47222544</v>
      </c>
      <c r="S31" s="48">
        <f>Datos!U242+Datos!U244+Datos!U126</f>
        <v>49027544</v>
      </c>
      <c r="T31" s="48">
        <f>Datos!V242+Datos!V244+Datos!V126</f>
        <v>42827544</v>
      </c>
      <c r="U31" s="48">
        <f>Datos!W242+Datos!W244+Datos!W126</f>
        <v>42827544</v>
      </c>
      <c r="V31" s="48">
        <f>Datos!X242+Datos!X244+Datos!X126</f>
        <v>27091929</v>
      </c>
      <c r="W31" s="48">
        <f>Datos!Y242+Datos!Y244+Datos!Y126</f>
        <v>10027000</v>
      </c>
      <c r="X31" s="48">
        <f>Datos!Z242+Datos!Z244+Datos!Z126</f>
        <v>10027000</v>
      </c>
      <c r="Y31" s="48">
        <f>Datos!AA242+Datos!AA244+Datos!AA126</f>
        <v>10027000</v>
      </c>
      <c r="Z31" s="48">
        <f>Datos!AB242+Datos!AB244+Datos!AB126</f>
        <v>10027000</v>
      </c>
      <c r="AA31" s="48">
        <f>Datos!AC242+Datos!AC244+Datos!AC126</f>
        <v>10027000</v>
      </c>
      <c r="AB31" s="48">
        <f>Datos!AD242+Datos!AD244+Datos!AD126</f>
        <v>10027000</v>
      </c>
      <c r="AC31" s="48">
        <f>Datos!AE242+Datos!AE244+Datos!AE126</f>
        <v>7982556</v>
      </c>
      <c r="AD31" s="48">
        <f>Datos!AF242+Datos!AF244+Datos!AF126</f>
        <v>7982556</v>
      </c>
      <c r="AE31" s="48">
        <f>Datos!AG242+Datos!AG244+Datos!AG126</f>
        <v>7982556</v>
      </c>
      <c r="AF31" s="48">
        <f>Datos!AH242+Datos!AH244+Datos!AH126</f>
        <v>7982556</v>
      </c>
      <c r="AG31" s="48">
        <f>Datos!AI242+Datos!AI244+Datos!AI126</f>
        <v>7982556</v>
      </c>
      <c r="AH31" s="48">
        <f>Datos!AJ242+Datos!AJ244+Datos!AJ126</f>
        <v>7982556</v>
      </c>
      <c r="AI31" s="48">
        <f>Datos!AK242+Datos!AK244+Datos!AK126</f>
        <v>7982556</v>
      </c>
      <c r="AJ31" s="48">
        <f>Datos!AL242+Datos!AL244+Datos!AL126</f>
        <v>7982556</v>
      </c>
      <c r="AK31" s="48">
        <f>Datos!AM242+Datos!AM244+Datos!AM126</f>
        <v>7982556</v>
      </c>
      <c r="AL31" s="48">
        <f>Datos!AN242+Datos!AN244+Datos!AN126</f>
        <v>7982556</v>
      </c>
      <c r="AM31" s="48">
        <f>Datos!AO242+Datos!AO244+Datos!AO126</f>
        <v>7982556</v>
      </c>
      <c r="AN31" s="48">
        <f>Datos!AP242+Datos!AP244+Datos!AP126</f>
        <v>7982556</v>
      </c>
      <c r="AO31" s="48">
        <f>Datos!AQ242+Datos!AQ244+Datos!AQ126</f>
        <v>7982556</v>
      </c>
      <c r="AP31" s="48">
        <f>Datos!AR242+Datos!AR244+Datos!AR126</f>
        <v>7982556</v>
      </c>
      <c r="AQ31" s="48">
        <f>Datos!AS242+Datos!AS244+Datos!AS126</f>
        <v>7982556</v>
      </c>
      <c r="AR31" s="48">
        <f>Datos!AT242+Datos!AT244+Datos!AT126</f>
        <v>2555556</v>
      </c>
      <c r="AS31" s="48">
        <f>Datos!AU242+Datos!AU244+Datos!AU126</f>
        <v>2555556</v>
      </c>
      <c r="AT31" s="48">
        <f>Datos!AV242+Datos!AV244+Datos!AV126</f>
        <v>2555556</v>
      </c>
      <c r="AU31" s="48">
        <f>Datos!AW242+Datos!AW244+Datos!AW126</f>
        <v>2555556</v>
      </c>
      <c r="AV31" s="48">
        <f>Datos!AX242+Datos!AX244+Datos!AX126</f>
        <v>2555556</v>
      </c>
      <c r="AW31" s="48">
        <f>Datos!AY242+Datos!AY244+Datos!AY126</f>
        <v>2555556</v>
      </c>
      <c r="AX31" s="48">
        <f>Datos!AZ242+Datos!AZ244+Datos!AZ126</f>
        <v>2555556</v>
      </c>
      <c r="AY31" s="48">
        <f>Datos!BA242+Datos!BA244+Datos!BA126</f>
        <v>2555556</v>
      </c>
      <c r="AZ31" s="48">
        <f>Datos!BB242+Datos!BB244+Datos!BB126</f>
        <v>2555556</v>
      </c>
      <c r="BA31" s="48">
        <f>Datos!BC242+Datos!BC244+Datos!BC126</f>
        <v>2555556</v>
      </c>
      <c r="BB31" s="48">
        <f>Datos!BD242+Datos!BD244+Datos!BD126</f>
        <v>2555556</v>
      </c>
      <c r="BC31" s="48">
        <f>Datos!BE242+Datos!BE244+Datos!BE126</f>
        <v>2555556</v>
      </c>
      <c r="BD31" s="48">
        <f>Datos!BF242+Datos!BF244+Datos!BF126</f>
        <v>5755556</v>
      </c>
      <c r="BE31" s="48">
        <f>Datos!BG242+Datos!BG244+Datos!BG126</f>
        <v>5755556</v>
      </c>
      <c r="BF31" s="48">
        <f>Datos!BH242+Datos!BH244+Datos!BH126</f>
        <v>89684927</v>
      </c>
      <c r="BG31" s="48">
        <f>Datos!BI242+Datos!BI244+Datos!BI126</f>
        <v>89684927</v>
      </c>
      <c r="BH31" s="48">
        <f>Datos!BJ242+Datos!BJ244+Datos!BJ126</f>
        <v>89684927</v>
      </c>
      <c r="BI31" s="48">
        <f>Datos!BK242+Datos!BK244+Datos!BK126</f>
        <v>89684927</v>
      </c>
      <c r="BJ31" s="48">
        <f>Datos!BL242+Datos!BL244+Datos!BL126</f>
        <v>89684927</v>
      </c>
      <c r="BK31" s="48">
        <f>Datos!BM242+Datos!BM244+Datos!BM126</f>
        <v>89684927</v>
      </c>
      <c r="BL31" s="48">
        <f>Datos!BN242+Datos!BN244+Datos!BN126</f>
        <v>87241381</v>
      </c>
      <c r="BM31" s="48">
        <f>Datos!BO242+Datos!BO244+Datos!BO126</f>
        <v>86484927</v>
      </c>
      <c r="BN31" s="48">
        <f>Datos!BP242+Datos!BP244+Datos!BP126</f>
        <v>86484927</v>
      </c>
    </row>
    <row r="32" spans="2:66" collapsed="1" x14ac:dyDescent="0.25">
      <c r="B32" s="38" t="s">
        <v>1799</v>
      </c>
      <c r="C32" s="39">
        <f t="shared" ref="C32:H32" si="6">C33+C34+C35+C36</f>
        <v>209753483</v>
      </c>
      <c r="D32" s="39">
        <f t="shared" si="6"/>
        <v>1176160270.97</v>
      </c>
      <c r="E32" s="39">
        <f t="shared" si="6"/>
        <v>1470313533.45</v>
      </c>
      <c r="F32" s="39">
        <f t="shared" si="6"/>
        <v>5532174391.9300003</v>
      </c>
      <c r="G32" s="39">
        <f t="shared" si="6"/>
        <v>1442657326.0999999</v>
      </c>
      <c r="H32" s="39">
        <f t="shared" si="6"/>
        <v>5486260838.9300003</v>
      </c>
      <c r="I32" s="39">
        <f>I34+I35+I36</f>
        <v>0</v>
      </c>
      <c r="J32" s="133"/>
      <c r="K32" s="39">
        <f t="shared" ref="K32:BI32" si="7">K33+K34+K35+K36</f>
        <v>3021402986</v>
      </c>
      <c r="L32" s="39">
        <f t="shared" si="7"/>
        <v>3018096238</v>
      </c>
      <c r="M32" s="39">
        <f t="shared" si="7"/>
        <v>2103711677</v>
      </c>
      <c r="N32" s="39">
        <f t="shared" si="7"/>
        <v>2214601033</v>
      </c>
      <c r="O32" s="39">
        <f t="shared" si="7"/>
        <v>2217374285</v>
      </c>
      <c r="P32" s="39">
        <f t="shared" si="7"/>
        <v>2225369980</v>
      </c>
      <c r="Q32" s="39">
        <f t="shared" si="7"/>
        <v>2226248097</v>
      </c>
      <c r="R32" s="39">
        <f t="shared" si="7"/>
        <v>1270017631</v>
      </c>
      <c r="S32" s="39">
        <f t="shared" si="7"/>
        <v>1270017631</v>
      </c>
      <c r="T32" s="39">
        <f t="shared" si="7"/>
        <v>1270017631</v>
      </c>
      <c r="U32" s="39">
        <f t="shared" si="7"/>
        <v>1270017631</v>
      </c>
      <c r="V32" s="39">
        <f t="shared" si="7"/>
        <v>209753483</v>
      </c>
      <c r="W32" s="39">
        <f t="shared" si="7"/>
        <v>719670680.13</v>
      </c>
      <c r="X32" s="39">
        <f t="shared" si="7"/>
        <v>739964548.25999999</v>
      </c>
      <c r="Y32" s="39">
        <f t="shared" si="7"/>
        <v>774663208</v>
      </c>
      <c r="Z32" s="39">
        <f t="shared" si="7"/>
        <v>862380789.96000004</v>
      </c>
      <c r="AA32" s="39">
        <f t="shared" si="7"/>
        <v>876508459.51999998</v>
      </c>
      <c r="AB32" s="39">
        <f t="shared" si="7"/>
        <v>964606827.08000004</v>
      </c>
      <c r="AC32" s="39">
        <f t="shared" si="7"/>
        <v>957542266.47000003</v>
      </c>
      <c r="AD32" s="39">
        <f t="shared" si="7"/>
        <v>987564321.97000003</v>
      </c>
      <c r="AE32" s="39">
        <f t="shared" si="7"/>
        <v>1028742297.73</v>
      </c>
      <c r="AF32" s="39">
        <f t="shared" si="7"/>
        <v>1029121393.48</v>
      </c>
      <c r="AG32" s="39">
        <f t="shared" si="7"/>
        <v>1018983569.22</v>
      </c>
      <c r="AH32" s="39">
        <f t="shared" si="7"/>
        <v>1176160270.97</v>
      </c>
      <c r="AI32" s="39">
        <f t="shared" si="7"/>
        <v>1168208194.8499999</v>
      </c>
      <c r="AJ32" s="39">
        <f t="shared" si="7"/>
        <v>1159017776.26</v>
      </c>
      <c r="AK32" s="39">
        <f t="shared" si="7"/>
        <v>1153973112.8299999</v>
      </c>
      <c r="AL32" s="39">
        <f t="shared" si="7"/>
        <v>1161414115.3899999</v>
      </c>
      <c r="AM32" s="39">
        <f t="shared" si="7"/>
        <v>1154121025.3299999</v>
      </c>
      <c r="AN32" s="39">
        <f t="shared" si="7"/>
        <v>1170441744.2</v>
      </c>
      <c r="AO32" s="39">
        <f t="shared" si="7"/>
        <v>1170854649.0799999</v>
      </c>
      <c r="AP32" s="39">
        <f t="shared" si="7"/>
        <v>1162737862.0699999</v>
      </c>
      <c r="AQ32" s="39">
        <f t="shared" si="7"/>
        <v>1153960594.6900001</v>
      </c>
      <c r="AR32" s="39">
        <f t="shared" si="7"/>
        <v>1168297802.99</v>
      </c>
      <c r="AS32" s="39">
        <f t="shared" si="7"/>
        <v>1154144035.2</v>
      </c>
      <c r="AT32" s="39">
        <f t="shared" si="7"/>
        <v>1470313533.45</v>
      </c>
      <c r="AU32" s="39">
        <f t="shared" si="7"/>
        <v>1440544408.6800001</v>
      </c>
      <c r="AV32" s="39">
        <f t="shared" si="7"/>
        <v>1439494010.9400001</v>
      </c>
      <c r="AW32" s="39">
        <f t="shared" si="7"/>
        <v>1438563043.1399999</v>
      </c>
      <c r="AX32" s="39">
        <f t="shared" si="7"/>
        <v>1446937525.4300001</v>
      </c>
      <c r="AY32" s="39">
        <f t="shared" si="7"/>
        <v>1455545027.6100001</v>
      </c>
      <c r="AZ32" s="39">
        <f t="shared" si="7"/>
        <v>1450116395.8800001</v>
      </c>
      <c r="BA32" s="39">
        <f t="shared" si="7"/>
        <v>1439066232.3099999</v>
      </c>
      <c r="BB32" s="39">
        <f t="shared" si="7"/>
        <v>1442657326.0999999</v>
      </c>
      <c r="BC32" s="39">
        <f t="shared" si="7"/>
        <v>1426746618.9300001</v>
      </c>
      <c r="BD32" s="39">
        <f t="shared" si="7"/>
        <v>1414391239.9300001</v>
      </c>
      <c r="BE32" s="39">
        <f t="shared" si="7"/>
        <v>1407237316.9300001</v>
      </c>
      <c r="BF32" s="39">
        <f t="shared" si="7"/>
        <v>5532174391.9300003</v>
      </c>
      <c r="BG32" s="39">
        <f t="shared" si="7"/>
        <v>5514307853.9300003</v>
      </c>
      <c r="BH32" s="39">
        <f t="shared" si="7"/>
        <v>5526354399.9300003</v>
      </c>
      <c r="BI32" s="39">
        <f t="shared" si="7"/>
        <v>5508854207.9300003</v>
      </c>
      <c r="BJ32" s="39">
        <f>BJ33+BJ34+BJ35+BJ36</f>
        <v>5498189524.9300003</v>
      </c>
      <c r="BK32" s="39">
        <f>BK33+BK34+BK35+BK36</f>
        <v>5487439494.9300003</v>
      </c>
      <c r="BL32" s="39">
        <f>BL33+BL34+BL35+BL36</f>
        <v>5513930102.9300003</v>
      </c>
      <c r="BM32" s="39">
        <f>BM33+BM34+BM35+BM36</f>
        <v>5499537116.9300003</v>
      </c>
      <c r="BN32" s="39">
        <f>BN33+BN34+BN35+BN36</f>
        <v>5486260838.9300003</v>
      </c>
    </row>
    <row r="33" spans="2:66" x14ac:dyDescent="0.25">
      <c r="B33" s="23" t="s">
        <v>2041</v>
      </c>
      <c r="C33" s="26">
        <f>Datos!E52+Datos!E50+Datos!E53</f>
        <v>0</v>
      </c>
      <c r="D33" s="26">
        <f>Datos!F52+Datos!F50+Datos!F53</f>
        <v>1000000</v>
      </c>
      <c r="E33" s="26">
        <f>Datos!G52+Datos!G50+Datos!G53</f>
        <v>327611784</v>
      </c>
      <c r="F33" s="26">
        <f>Datos!H52+Datos!H50+Datos!H53</f>
        <v>5016943443</v>
      </c>
      <c r="G33" s="26">
        <f>Datos!I52+Datos!I50+Datos!I53</f>
        <v>311996432</v>
      </c>
      <c r="H33" s="26">
        <f>Datos!J52+Datos!J50+Datos!J53</f>
        <v>5016943443</v>
      </c>
      <c r="I33" s="26"/>
      <c r="J33" s="134"/>
      <c r="K33" s="26">
        <f>Datos!M52+Datos!M50+Datos!M53</f>
        <v>0</v>
      </c>
      <c r="L33" s="26">
        <f>Datos!N52+Datos!N50+Datos!N53</f>
        <v>0</v>
      </c>
      <c r="M33" s="26">
        <f>Datos!O52+Datos!O50+Datos!O53</f>
        <v>0</v>
      </c>
      <c r="N33" s="26">
        <f>Datos!P52+Datos!P50+Datos!P53</f>
        <v>0</v>
      </c>
      <c r="O33" s="26">
        <f>Datos!Q52+Datos!Q50+Datos!Q53</f>
        <v>0</v>
      </c>
      <c r="P33" s="26">
        <f>Datos!R52+Datos!R50+Datos!R53</f>
        <v>0</v>
      </c>
      <c r="Q33" s="26">
        <f>Datos!S52+Datos!S50+Datos!S53</f>
        <v>0</v>
      </c>
      <c r="R33" s="26">
        <f>Datos!T52+Datos!T50+Datos!T53</f>
        <v>0</v>
      </c>
      <c r="S33" s="26">
        <f>Datos!U52+Datos!U50+Datos!U53</f>
        <v>0</v>
      </c>
      <c r="T33" s="26">
        <f>Datos!V52+Datos!V50+Datos!V53</f>
        <v>0</v>
      </c>
      <c r="U33" s="26">
        <f>Datos!W52+Datos!W50+Datos!W53</f>
        <v>0</v>
      </c>
      <c r="V33" s="26">
        <f>Datos!X52+Datos!X50+Datos!X53</f>
        <v>0</v>
      </c>
      <c r="W33" s="26">
        <f>Datos!Y52+Datos!Y50+Datos!Y53</f>
        <v>0</v>
      </c>
      <c r="X33" s="26">
        <f>Datos!Z52+Datos!Z50+Datos!Z53</f>
        <v>0</v>
      </c>
      <c r="Y33" s="26">
        <f>Datos!AA52+Datos!AA50+Datos!AA53</f>
        <v>0</v>
      </c>
      <c r="Z33" s="26">
        <f>Datos!AB52+Datos!AB50+Datos!AB53</f>
        <v>0</v>
      </c>
      <c r="AA33" s="26">
        <f>Datos!AC52+Datos!AC50+Datos!AC53</f>
        <v>0</v>
      </c>
      <c r="AB33" s="26">
        <f>Datos!AD52+Datos!AD50+Datos!AD53</f>
        <v>0</v>
      </c>
      <c r="AC33" s="26">
        <f>Datos!AE52+Datos!AE50+Datos!AE53</f>
        <v>0</v>
      </c>
      <c r="AD33" s="26">
        <f>Datos!AF52+Datos!AF50+Datos!AF53</f>
        <v>0</v>
      </c>
      <c r="AE33" s="26">
        <f>Datos!AG52+Datos!AG50+Datos!AG53</f>
        <v>0</v>
      </c>
      <c r="AF33" s="26">
        <f>Datos!AH52+Datos!AH50+Datos!AH53</f>
        <v>0</v>
      </c>
      <c r="AG33" s="26">
        <f>Datos!AI52+Datos!AI50+Datos!AI53</f>
        <v>1000000</v>
      </c>
      <c r="AH33" s="26">
        <f>Datos!AJ52+Datos!AJ50+Datos!AJ53</f>
        <v>1000000</v>
      </c>
      <c r="AI33" s="26">
        <f>Datos!AK52+Datos!AK50+Datos!AK53</f>
        <v>1000000</v>
      </c>
      <c r="AJ33" s="26">
        <f>Datos!AL52+Datos!AL50+Datos!AL53</f>
        <v>1000000</v>
      </c>
      <c r="AK33" s="26">
        <f>Datos!AM52+Datos!AM50+Datos!AM53</f>
        <v>1000000</v>
      </c>
      <c r="AL33" s="26">
        <f>Datos!AN52+Datos!AN50+Datos!AN53</f>
        <v>1000000</v>
      </c>
      <c r="AM33" s="26">
        <f>Datos!AO52+Datos!AO50+Datos!AO53</f>
        <v>1000000</v>
      </c>
      <c r="AN33" s="26">
        <f>Datos!AP52+Datos!AP50+Datos!AP53</f>
        <v>1000000</v>
      </c>
      <c r="AO33" s="26">
        <f>Datos!AQ52+Datos!AQ50+Datos!AQ53</f>
        <v>1000000</v>
      </c>
      <c r="AP33" s="26">
        <f>Datos!AR52+Datos!AR50+Datos!AR53</f>
        <v>1000000</v>
      </c>
      <c r="AQ33" s="26">
        <f>Datos!AS52+Datos!AS50+Datos!AS53</f>
        <v>1000000</v>
      </c>
      <c r="AR33" s="26">
        <f>Datos!AT52+Datos!AT50+Datos!AT53</f>
        <v>1000000</v>
      </c>
      <c r="AS33" s="26">
        <f>Datos!AU52+Datos!AU50+Datos!AU53</f>
        <v>1000000</v>
      </c>
      <c r="AT33" s="26">
        <f>Datos!AV52+Datos!AV50+Datos!AV53</f>
        <v>327611784</v>
      </c>
      <c r="AU33" s="26">
        <f>Datos!AW52+Datos!AW50+Datos!AW53</f>
        <v>311996432</v>
      </c>
      <c r="AV33" s="26">
        <f>Datos!AX52+Datos!AX50+Datos!AX53</f>
        <v>311996432</v>
      </c>
      <c r="AW33" s="26">
        <f>Datos!AY52+Datos!AY50+Datos!AY53</f>
        <v>311996432</v>
      </c>
      <c r="AX33" s="26">
        <f>Datos!AZ52+Datos!AZ50+Datos!AZ53</f>
        <v>311996432</v>
      </c>
      <c r="AY33" s="26">
        <f>Datos!BA52+Datos!BA50+Datos!BA53</f>
        <v>311996432</v>
      </c>
      <c r="AZ33" s="26">
        <f>Datos!BB52+Datos!BB50+Datos!BB53</f>
        <v>311996432</v>
      </c>
      <c r="BA33" s="26">
        <f>Datos!BC52+Datos!BC50+Datos!BC53</f>
        <v>311996432</v>
      </c>
      <c r="BB33" s="26">
        <f>Datos!BD52+Datos!BD50+Datos!BD53</f>
        <v>311996432</v>
      </c>
      <c r="BC33" s="26">
        <f>Datos!BE52+Datos!BE50+Datos!BE53</f>
        <v>311996432</v>
      </c>
      <c r="BD33" s="26">
        <f>Datos!BF52+Datos!BF50+Datos!BF53</f>
        <v>311996432</v>
      </c>
      <c r="BE33" s="26">
        <f>Datos!BG52+Datos!BG50+Datos!BG53</f>
        <v>311996432</v>
      </c>
      <c r="BF33" s="26">
        <f>Datos!BH52+Datos!BH50+Datos!BH53</f>
        <v>5016943443</v>
      </c>
      <c r="BG33" s="26">
        <f>Datos!BI52+Datos!BI50+Datos!BI53</f>
        <v>5016943443</v>
      </c>
      <c r="BH33" s="26">
        <f>Datos!BJ52+Datos!BJ50+Datos!BJ53</f>
        <v>5016943443</v>
      </c>
      <c r="BI33" s="26">
        <f>Datos!BK52+Datos!BK50+Datos!BK53</f>
        <v>5016943443</v>
      </c>
      <c r="BJ33" s="26">
        <f>Datos!BL52+Datos!BL50+Datos!BL53</f>
        <v>5016943443</v>
      </c>
      <c r="BK33" s="26">
        <f>Datos!BM52+Datos!BM50+Datos!BM53</f>
        <v>5016943443</v>
      </c>
      <c r="BL33" s="26">
        <f>Datos!BN52+Datos!BN50+Datos!BN53</f>
        <v>5016943443</v>
      </c>
      <c r="BM33" s="26">
        <f>Datos!BO52+Datos!BO50+Datos!BO53</f>
        <v>5016943443</v>
      </c>
      <c r="BN33" s="26">
        <f>Datos!BP52+Datos!BP50+Datos!BP53</f>
        <v>5016943443</v>
      </c>
    </row>
    <row r="34" spans="2:66" x14ac:dyDescent="0.25">
      <c r="B34" s="23" t="s">
        <v>1809</v>
      </c>
      <c r="C34" s="26">
        <f>Datos!E248</f>
        <v>56749227</v>
      </c>
      <c r="D34" s="26">
        <f>Datos!F248</f>
        <v>169400340.97</v>
      </c>
      <c r="E34" s="26">
        <f>Datos!G248</f>
        <v>175481794.44999999</v>
      </c>
      <c r="F34" s="26">
        <f>Datos!H248</f>
        <v>184824713.93000001</v>
      </c>
      <c r="G34" s="26">
        <f>Datos!I248</f>
        <v>172590419.09999999</v>
      </c>
      <c r="H34" s="26">
        <f>Datos!J248</f>
        <v>195563746.93000001</v>
      </c>
      <c r="I34" s="26">
        <f>Datos!K248</f>
        <v>0</v>
      </c>
      <c r="J34" s="134"/>
      <c r="K34" s="26">
        <f>Datos!M248</f>
        <v>966509280</v>
      </c>
      <c r="L34" s="26">
        <f>Datos!N248</f>
        <v>966509280</v>
      </c>
      <c r="M34" s="26">
        <f>Datos!O248</f>
        <v>52124719</v>
      </c>
      <c r="N34" s="26">
        <f>Datos!P248</f>
        <v>52124719</v>
      </c>
      <c r="O34" s="26">
        <f>Datos!Q248</f>
        <v>52124719</v>
      </c>
      <c r="P34" s="26">
        <f>Datos!R248</f>
        <v>60120414</v>
      </c>
      <c r="Q34" s="26">
        <f>Datos!S248</f>
        <v>64305279</v>
      </c>
      <c r="R34" s="26">
        <f>Datos!T248</f>
        <v>64305279</v>
      </c>
      <c r="S34" s="26">
        <f>Datos!U248</f>
        <v>64305279</v>
      </c>
      <c r="T34" s="26">
        <f>Datos!V248</f>
        <v>64305279</v>
      </c>
      <c r="U34" s="26">
        <f>Datos!W248</f>
        <v>64305279</v>
      </c>
      <c r="V34" s="26">
        <f>Datos!X248</f>
        <v>56749227</v>
      </c>
      <c r="W34" s="26">
        <f>Datos!Y248</f>
        <v>29809028.129999999</v>
      </c>
      <c r="X34" s="26">
        <f>Datos!Z248</f>
        <v>32973887.260000002</v>
      </c>
      <c r="Y34" s="26">
        <f>Datos!AA248</f>
        <v>63056933</v>
      </c>
      <c r="Z34" s="26">
        <f>Datos!AB248</f>
        <v>131290927.95999999</v>
      </c>
      <c r="AA34" s="26">
        <f>Datos!AC248</f>
        <v>128240820.52</v>
      </c>
      <c r="AB34" s="26">
        <f>Datos!AD248</f>
        <v>143796635.08000001</v>
      </c>
      <c r="AC34" s="26">
        <f>Datos!AE248</f>
        <v>143570456.47</v>
      </c>
      <c r="AD34" s="26">
        <f>Datos!AF248</f>
        <v>180430893.97</v>
      </c>
      <c r="AE34" s="26">
        <f>Datos!AG248</f>
        <v>180359535.72999999</v>
      </c>
      <c r="AF34" s="26">
        <f>Datos!AH248</f>
        <v>178111237.47999999</v>
      </c>
      <c r="AG34" s="26">
        <f>Datos!AI248</f>
        <v>173755789.22</v>
      </c>
      <c r="AH34" s="26">
        <f>Datos!AJ248</f>
        <v>169400340.97</v>
      </c>
      <c r="AI34" s="26">
        <f>Datos!AK248</f>
        <v>168745568.84999999</v>
      </c>
      <c r="AJ34" s="26">
        <f>Datos!AL248</f>
        <v>166852449.25999999</v>
      </c>
      <c r="AK34" s="26">
        <f>Datos!AM248</f>
        <v>169105083.83000001</v>
      </c>
      <c r="AL34" s="26">
        <f>Datos!AN248</f>
        <v>172322511.38999999</v>
      </c>
      <c r="AM34" s="26">
        <f>Datos!AO248</f>
        <v>172518735.33000001</v>
      </c>
      <c r="AN34" s="26">
        <f>Datos!AP248</f>
        <v>186475586.19999999</v>
      </c>
      <c r="AO34" s="26">
        <f>Datos!AQ248</f>
        <v>187703485.08000001</v>
      </c>
      <c r="AP34" s="26">
        <f>Datos!AR248</f>
        <v>187354207.06999999</v>
      </c>
      <c r="AQ34" s="26">
        <f>Datos!AS248</f>
        <v>186344448.69</v>
      </c>
      <c r="AR34" s="26">
        <f>Datos!AT248</f>
        <v>187557935.99000001</v>
      </c>
      <c r="AS34" s="26">
        <f>Datos!AU248</f>
        <v>181519865.19999999</v>
      </c>
      <c r="AT34" s="26">
        <f>Datos!AV248</f>
        <v>175481794.44999999</v>
      </c>
      <c r="AU34" s="26">
        <f>Datos!AW248</f>
        <v>169443723.68000001</v>
      </c>
      <c r="AV34" s="26">
        <f>Datos!AX248</f>
        <v>163405652.94</v>
      </c>
      <c r="AW34" s="26">
        <f>Datos!AY248</f>
        <v>170808777.13999999</v>
      </c>
      <c r="AX34" s="26">
        <f>Datos!AZ248</f>
        <v>164474755.43000001</v>
      </c>
      <c r="AY34" s="26">
        <f>Datos!BA248</f>
        <v>158140733.61000001</v>
      </c>
      <c r="AZ34" s="26">
        <f>Datos!BB248</f>
        <v>161824563.88</v>
      </c>
      <c r="BA34" s="26">
        <f>Datos!BC248</f>
        <v>159886862.31</v>
      </c>
      <c r="BB34" s="26">
        <f>Datos!BD248</f>
        <v>172590419.09999999</v>
      </c>
      <c r="BC34" s="26">
        <f>Datos!BE248</f>
        <v>165792173.93000001</v>
      </c>
      <c r="BD34" s="26">
        <f>Datos!BF248</f>
        <v>162549257.93000001</v>
      </c>
      <c r="BE34" s="26">
        <f>Datos!BG248</f>
        <v>164507796.93000001</v>
      </c>
      <c r="BF34" s="26">
        <f>Datos!BH248</f>
        <v>184824713.93000001</v>
      </c>
      <c r="BG34" s="26">
        <f>Datos!BI248</f>
        <v>176978474.93000001</v>
      </c>
      <c r="BH34" s="26">
        <f>Datos!BJ248</f>
        <v>197685262.93000001</v>
      </c>
      <c r="BI34" s="26">
        <f>Datos!BK248</f>
        <v>189045883.93000001</v>
      </c>
      <c r="BJ34" s="26">
        <f>Datos!BL248</f>
        <v>181262547.93000001</v>
      </c>
      <c r="BK34" s="26">
        <f>Datos!BM248</f>
        <v>179762976.93000001</v>
      </c>
      <c r="BL34" s="26">
        <f>Datos!BN248</f>
        <v>202815534.93000001</v>
      </c>
      <c r="BM34" s="26">
        <f>Datos!BO248</f>
        <v>198631286.93000001</v>
      </c>
      <c r="BN34" s="26">
        <f>Datos!BP248</f>
        <v>195563746.93000001</v>
      </c>
    </row>
    <row r="35" spans="2:66" x14ac:dyDescent="0.25">
      <c r="B35" s="23" t="s">
        <v>1810</v>
      </c>
      <c r="C35" s="26">
        <f>Datos!E281</f>
        <v>153004256</v>
      </c>
      <c r="D35" s="26">
        <f>Datos!F281</f>
        <v>320264707</v>
      </c>
      <c r="E35" s="26">
        <f>Datos!G281</f>
        <v>281219924</v>
      </c>
      <c r="F35" s="26">
        <f>Datos!H281</f>
        <v>238827269</v>
      </c>
      <c r="G35" s="26">
        <f>Datos!I281</f>
        <v>274208227</v>
      </c>
      <c r="H35" s="26">
        <f>Datos!J281</f>
        <v>189551883</v>
      </c>
      <c r="I35" s="26">
        <f>Datos!K281</f>
        <v>0</v>
      </c>
      <c r="J35" s="134"/>
      <c r="K35" s="26">
        <f>Datos!M281</f>
        <v>2054893706</v>
      </c>
      <c r="L35" s="26">
        <f>Datos!N281</f>
        <v>2051586958</v>
      </c>
      <c r="M35" s="26">
        <f>Datos!O281</f>
        <v>2051586958</v>
      </c>
      <c r="N35" s="26">
        <f>Datos!P281</f>
        <v>2162476314</v>
      </c>
      <c r="O35" s="26">
        <f>Datos!Q281</f>
        <v>2165249566</v>
      </c>
      <c r="P35" s="26">
        <f>Datos!R281</f>
        <v>2165249566</v>
      </c>
      <c r="Q35" s="26">
        <f>Datos!S281</f>
        <v>2161942818</v>
      </c>
      <c r="R35" s="26">
        <f>Datos!T281</f>
        <v>1205712352</v>
      </c>
      <c r="S35" s="26">
        <f>Datos!U281</f>
        <v>1205712352</v>
      </c>
      <c r="T35" s="26">
        <f>Datos!V281</f>
        <v>1205712352</v>
      </c>
      <c r="U35" s="26">
        <f>Datos!W281</f>
        <v>1205712352</v>
      </c>
      <c r="V35" s="26">
        <f>Datos!X281</f>
        <v>153004256</v>
      </c>
      <c r="W35" s="26">
        <f>Datos!Y281</f>
        <v>163246246</v>
      </c>
      <c r="X35" s="26">
        <f>Datos!Z281</f>
        <v>180375255</v>
      </c>
      <c r="Y35" s="26">
        <f>Datos!AA281</f>
        <v>184990869</v>
      </c>
      <c r="Z35" s="26">
        <f>Datos!AB281</f>
        <v>204474456</v>
      </c>
      <c r="AA35" s="26">
        <f>Datos!AC281</f>
        <v>221652233</v>
      </c>
      <c r="AB35" s="26">
        <f>Datos!AD281</f>
        <v>294194786</v>
      </c>
      <c r="AC35" s="26">
        <f>Datos!AE281</f>
        <v>287356404</v>
      </c>
      <c r="AD35" s="26">
        <f>Datos!AF281</f>
        <v>280518022</v>
      </c>
      <c r="AE35" s="26">
        <f>Datos!AG281</f>
        <v>321767356</v>
      </c>
      <c r="AF35" s="26">
        <f>Datos!AH281</f>
        <v>324394750</v>
      </c>
      <c r="AG35" s="26">
        <f>Datos!AI281</f>
        <v>317612374</v>
      </c>
      <c r="AH35" s="26">
        <f>Datos!AJ281</f>
        <v>320264707</v>
      </c>
      <c r="AI35" s="26">
        <f>Datos!AK281</f>
        <v>313234626</v>
      </c>
      <c r="AJ35" s="26">
        <f>Datos!AL281</f>
        <v>306204550</v>
      </c>
      <c r="AK35" s="26">
        <f>Datos!AM281</f>
        <v>299174475</v>
      </c>
      <c r="AL35" s="26">
        <f>Datos!AN281</f>
        <v>303665273</v>
      </c>
      <c r="AM35" s="26">
        <f>Datos!AO281</f>
        <v>296443182</v>
      </c>
      <c r="AN35" s="26">
        <f>Datos!AP281</f>
        <v>299074272</v>
      </c>
      <c r="AO35" s="26">
        <f>Datos!AQ281</f>
        <v>298526501</v>
      </c>
      <c r="AP35" s="26">
        <f>Datos!AR281</f>
        <v>291026215</v>
      </c>
      <c r="AQ35" s="26">
        <f>Datos!AS281</f>
        <v>283525929</v>
      </c>
      <c r="AR35" s="26">
        <f>Datos!AT281</f>
        <v>296916873</v>
      </c>
      <c r="AS35" s="26">
        <f>Datos!AU281</f>
        <v>289068399</v>
      </c>
      <c r="AT35" s="26">
        <f>Datos!AV281</f>
        <v>281219924</v>
      </c>
      <c r="AU35" s="26">
        <f>Datos!AW281</f>
        <v>273371445</v>
      </c>
      <c r="AV35" s="26">
        <f>Datos!AX281</f>
        <v>278626341</v>
      </c>
      <c r="AW35" s="26">
        <f>Datos!AY281</f>
        <v>270559471</v>
      </c>
      <c r="AX35" s="26">
        <f>Datos!AZ281</f>
        <v>285535198</v>
      </c>
      <c r="AY35" s="26">
        <f>Datos!BA281</f>
        <v>300743945</v>
      </c>
      <c r="AZ35" s="26">
        <f>Datos!BB281</f>
        <v>291898706</v>
      </c>
      <c r="BA35" s="26">
        <f>Datos!BC281</f>
        <v>283053467</v>
      </c>
      <c r="BB35" s="26">
        <f>Datos!BD281</f>
        <v>274208227</v>
      </c>
      <c r="BC35" s="26">
        <f>Datos!BE281</f>
        <v>265362988</v>
      </c>
      <c r="BD35" s="26">
        <f>Datos!BF281</f>
        <v>256517748</v>
      </c>
      <c r="BE35" s="26">
        <f>Datos!BG281</f>
        <v>247672509</v>
      </c>
      <c r="BF35" s="26">
        <f>Datos!BH281</f>
        <v>238827269</v>
      </c>
      <c r="BG35" s="26">
        <f>Datos!BI281</f>
        <v>236184170</v>
      </c>
      <c r="BH35" s="26">
        <f>Datos!BJ281</f>
        <v>227523928</v>
      </c>
      <c r="BI35" s="26">
        <f>Datos!BK281</f>
        <v>218663115</v>
      </c>
      <c r="BJ35" s="26">
        <f>Datos!BL281</f>
        <v>215781768</v>
      </c>
      <c r="BK35" s="26">
        <f>Datos!BM281</f>
        <v>206531309</v>
      </c>
      <c r="BL35" s="26">
        <f>Datos!BN281</f>
        <v>209969359</v>
      </c>
      <c r="BM35" s="26">
        <f>Datos!BO281</f>
        <v>199760621</v>
      </c>
      <c r="BN35" s="26">
        <f>Datos!BP281</f>
        <v>189551883</v>
      </c>
    </row>
    <row r="36" spans="2:66" x14ac:dyDescent="0.25">
      <c r="B36" s="23" t="s">
        <v>1867</v>
      </c>
      <c r="C36" s="26">
        <f>Datos!E291</f>
        <v>0</v>
      </c>
      <c r="D36" s="26">
        <f>Datos!F291</f>
        <v>685495223</v>
      </c>
      <c r="E36" s="26">
        <f>Datos!G291</f>
        <v>686000031</v>
      </c>
      <c r="F36" s="26">
        <f>Datos!H291</f>
        <v>91578966</v>
      </c>
      <c r="G36" s="26">
        <f>Datos!I291</f>
        <v>683862248</v>
      </c>
      <c r="H36" s="26">
        <f>Datos!J291</f>
        <v>84201766</v>
      </c>
      <c r="I36" s="26">
        <f>Datos!K291</f>
        <v>0</v>
      </c>
      <c r="J36" s="134"/>
      <c r="K36" s="26">
        <f>Datos!M291</f>
        <v>0</v>
      </c>
      <c r="L36" s="26">
        <f>Datos!N291</f>
        <v>0</v>
      </c>
      <c r="M36" s="26">
        <f>Datos!O291</f>
        <v>0</v>
      </c>
      <c r="N36" s="26">
        <f>Datos!P291</f>
        <v>0</v>
      </c>
      <c r="O36" s="26">
        <f>Datos!Q291</f>
        <v>0</v>
      </c>
      <c r="P36" s="26">
        <f>Datos!R291</f>
        <v>0</v>
      </c>
      <c r="Q36" s="26">
        <f>Datos!S291</f>
        <v>0</v>
      </c>
      <c r="R36" s="26">
        <f>Datos!T291</f>
        <v>0</v>
      </c>
      <c r="S36" s="26">
        <f>Datos!U291</f>
        <v>0</v>
      </c>
      <c r="T36" s="26">
        <f>Datos!V291</f>
        <v>0</v>
      </c>
      <c r="U36" s="26">
        <f>Datos!W291</f>
        <v>0</v>
      </c>
      <c r="V36" s="26">
        <f>Datos!X291</f>
        <v>0</v>
      </c>
      <c r="W36" s="26">
        <f>Datos!Y291</f>
        <v>526615406</v>
      </c>
      <c r="X36" s="26">
        <f>Datos!Z291</f>
        <v>526615406</v>
      </c>
      <c r="Y36" s="26">
        <f>Datos!AA291</f>
        <v>526615406</v>
      </c>
      <c r="Z36" s="26">
        <f>Datos!AB291</f>
        <v>526615406</v>
      </c>
      <c r="AA36" s="26">
        <f>Datos!AC291</f>
        <v>526615406</v>
      </c>
      <c r="AB36" s="26">
        <f>Datos!AD291</f>
        <v>526615406</v>
      </c>
      <c r="AC36" s="26">
        <f>Datos!AE291</f>
        <v>526615406</v>
      </c>
      <c r="AD36" s="26">
        <f>Datos!AF291</f>
        <v>526615406</v>
      </c>
      <c r="AE36" s="26">
        <f>Datos!AG291</f>
        <v>526615406</v>
      </c>
      <c r="AF36" s="26">
        <f>Datos!AH291</f>
        <v>526615406</v>
      </c>
      <c r="AG36" s="26">
        <f>Datos!AI291</f>
        <v>526615406</v>
      </c>
      <c r="AH36" s="26">
        <f>Datos!AJ291</f>
        <v>685495223</v>
      </c>
      <c r="AI36" s="26">
        <f>Datos!AK291</f>
        <v>685228000</v>
      </c>
      <c r="AJ36" s="26">
        <f>Datos!AL291</f>
        <v>684960777</v>
      </c>
      <c r="AK36" s="26">
        <f>Datos!AM291</f>
        <v>684693554</v>
      </c>
      <c r="AL36" s="26">
        <f>Datos!AN291</f>
        <v>684426331</v>
      </c>
      <c r="AM36" s="26">
        <f>Datos!AO291</f>
        <v>684159108</v>
      </c>
      <c r="AN36" s="26">
        <f>Datos!AP291</f>
        <v>683891886</v>
      </c>
      <c r="AO36" s="26">
        <f>Datos!AQ291</f>
        <v>683624663</v>
      </c>
      <c r="AP36" s="26">
        <f>Datos!AR291</f>
        <v>683357440</v>
      </c>
      <c r="AQ36" s="26">
        <f>Datos!AS291</f>
        <v>683090217</v>
      </c>
      <c r="AR36" s="26">
        <f>Datos!AT291</f>
        <v>682822994</v>
      </c>
      <c r="AS36" s="26">
        <f>Datos!AU291</f>
        <v>682555771</v>
      </c>
      <c r="AT36" s="26">
        <f>Datos!AV291</f>
        <v>686000031</v>
      </c>
      <c r="AU36" s="26">
        <f>Datos!AW291</f>
        <v>685732808</v>
      </c>
      <c r="AV36" s="26">
        <f>Datos!AX291</f>
        <v>685465585</v>
      </c>
      <c r="AW36" s="26">
        <f>Datos!AY291</f>
        <v>685198363</v>
      </c>
      <c r="AX36" s="26">
        <f>Datos!AZ291</f>
        <v>684931140</v>
      </c>
      <c r="AY36" s="26">
        <f>Datos!BA291</f>
        <v>684663917</v>
      </c>
      <c r="AZ36" s="26">
        <f>Datos!BB291</f>
        <v>684396694</v>
      </c>
      <c r="BA36" s="26">
        <f>Datos!BC291</f>
        <v>684129471</v>
      </c>
      <c r="BB36" s="26">
        <f>Datos!BD291</f>
        <v>683862248</v>
      </c>
      <c r="BC36" s="26">
        <f>Datos!BE291</f>
        <v>683595025</v>
      </c>
      <c r="BD36" s="26">
        <f>Datos!BF291</f>
        <v>683327802</v>
      </c>
      <c r="BE36" s="26">
        <f>Datos!BG291</f>
        <v>683060579</v>
      </c>
      <c r="BF36" s="26">
        <f>Datos!BH291</f>
        <v>91578966</v>
      </c>
      <c r="BG36" s="26">
        <f>Datos!BI291</f>
        <v>84201766</v>
      </c>
      <c r="BH36" s="26">
        <f>Datos!BJ291</f>
        <v>84201766</v>
      </c>
      <c r="BI36" s="26">
        <f>Datos!BK291</f>
        <v>84201766</v>
      </c>
      <c r="BJ36" s="26">
        <f>Datos!BL291</f>
        <v>84201766</v>
      </c>
      <c r="BK36" s="26">
        <f>Datos!BM291</f>
        <v>84201766</v>
      </c>
      <c r="BL36" s="26">
        <f>Datos!BN291</f>
        <v>84201766</v>
      </c>
      <c r="BM36" s="26">
        <f>Datos!BO291</f>
        <v>84201766</v>
      </c>
      <c r="BN36" s="26">
        <f>Datos!BP291</f>
        <v>84201766</v>
      </c>
    </row>
    <row r="37" spans="2:66" x14ac:dyDescent="0.25">
      <c r="B37" s="40" t="s">
        <v>1825</v>
      </c>
      <c r="C37" s="41">
        <f>C6+C32</f>
        <v>9851274956.1499996</v>
      </c>
      <c r="D37" s="41">
        <f t="shared" ref="D37:K37" si="8">D6+D32</f>
        <v>16018008061.009998</v>
      </c>
      <c r="E37" s="41">
        <f t="shared" si="8"/>
        <v>24447778023.09</v>
      </c>
      <c r="F37" s="41">
        <f t="shared" si="8"/>
        <v>21438137886.150002</v>
      </c>
      <c r="G37" s="41">
        <f t="shared" si="8"/>
        <v>25104024345.32</v>
      </c>
      <c r="H37" s="41">
        <f>H6+H32</f>
        <v>25074093190.220001</v>
      </c>
      <c r="I37" s="41">
        <f>I6+I32</f>
        <v>4691964461.4899998</v>
      </c>
      <c r="J37" s="133"/>
      <c r="K37" s="41">
        <f t="shared" si="8"/>
        <v>13405523194</v>
      </c>
      <c r="L37" s="41">
        <f t="shared" ref="L37:AG37" si="9">L6+L32</f>
        <v>12948436716</v>
      </c>
      <c r="M37" s="41">
        <f t="shared" si="9"/>
        <v>11357111832</v>
      </c>
      <c r="N37" s="41">
        <f t="shared" si="9"/>
        <v>11855757760</v>
      </c>
      <c r="O37" s="41">
        <f t="shared" si="9"/>
        <v>12176807360</v>
      </c>
      <c r="P37" s="41">
        <f t="shared" si="9"/>
        <v>12696679203</v>
      </c>
      <c r="Q37" s="41">
        <f t="shared" si="9"/>
        <v>12585602740</v>
      </c>
      <c r="R37" s="41">
        <f t="shared" si="9"/>
        <v>11774683077</v>
      </c>
      <c r="S37" s="41">
        <f t="shared" si="9"/>
        <v>12102088498.459999</v>
      </c>
      <c r="T37" s="41">
        <f t="shared" si="9"/>
        <v>13225665544.459999</v>
      </c>
      <c r="U37" s="41">
        <f t="shared" si="9"/>
        <v>13270293316.459999</v>
      </c>
      <c r="V37" s="41">
        <f t="shared" si="9"/>
        <v>9851274956.1499996</v>
      </c>
      <c r="W37" s="41">
        <f t="shared" si="9"/>
        <v>11346991381.08</v>
      </c>
      <c r="X37" s="41">
        <f t="shared" si="9"/>
        <v>11343026731.91</v>
      </c>
      <c r="Y37" s="41">
        <f t="shared" si="9"/>
        <v>11561156282.52</v>
      </c>
      <c r="Z37" s="41">
        <f t="shared" si="9"/>
        <v>13783215705.18</v>
      </c>
      <c r="AA37" s="41">
        <f t="shared" si="9"/>
        <v>13527302451.66</v>
      </c>
      <c r="AB37" s="41">
        <f t="shared" si="9"/>
        <v>13209752137.219999</v>
      </c>
      <c r="AC37" s="41">
        <f t="shared" si="9"/>
        <v>13734115757.17</v>
      </c>
      <c r="AD37" s="41">
        <f t="shared" si="9"/>
        <v>12466199802.73</v>
      </c>
      <c r="AE37" s="41">
        <f t="shared" si="9"/>
        <v>13318803538.77</v>
      </c>
      <c r="AF37" s="41">
        <f t="shared" si="9"/>
        <v>13815668101.630001</v>
      </c>
      <c r="AG37" s="41">
        <f t="shared" si="9"/>
        <v>14693343245.289999</v>
      </c>
      <c r="AH37" s="41">
        <f t="shared" ref="AH37:BF37" si="10">AH6+AH32</f>
        <v>16018008061.009998</v>
      </c>
      <c r="AI37" s="41">
        <f t="shared" si="10"/>
        <v>13037869908.570002</v>
      </c>
      <c r="AJ37" s="41">
        <f t="shared" si="10"/>
        <v>14153827967.980001</v>
      </c>
      <c r="AK37" s="41">
        <f t="shared" si="10"/>
        <v>13437534152.890001</v>
      </c>
      <c r="AL37" s="41">
        <f t="shared" si="10"/>
        <v>14453311106.52</v>
      </c>
      <c r="AM37" s="41">
        <f t="shared" si="10"/>
        <v>13845761788.699999</v>
      </c>
      <c r="AN37" s="41">
        <f t="shared" si="10"/>
        <v>14050833726.820002</v>
      </c>
      <c r="AO37" s="41">
        <f t="shared" si="10"/>
        <v>14331654545.460001</v>
      </c>
      <c r="AP37" s="41">
        <f t="shared" si="10"/>
        <v>17358695677.77</v>
      </c>
      <c r="AQ37" s="41">
        <f t="shared" si="10"/>
        <v>16434458595.750002</v>
      </c>
      <c r="AR37" s="41">
        <f t="shared" si="10"/>
        <v>16753320932.210001</v>
      </c>
      <c r="AS37" s="41">
        <f t="shared" si="10"/>
        <v>18334087585.100002</v>
      </c>
      <c r="AT37" s="41">
        <f t="shared" si="10"/>
        <v>24447778023.09</v>
      </c>
      <c r="AU37" s="41">
        <f t="shared" si="10"/>
        <v>18344614674.080002</v>
      </c>
      <c r="AV37" s="41">
        <f t="shared" si="10"/>
        <v>21797215827.529999</v>
      </c>
      <c r="AW37" s="41">
        <f t="shared" si="10"/>
        <v>18846544310.419998</v>
      </c>
      <c r="AX37" s="41">
        <f t="shared" si="10"/>
        <v>21103499736.639999</v>
      </c>
      <c r="AY37" s="41">
        <f t="shared" si="10"/>
        <v>20418189811.330002</v>
      </c>
      <c r="AZ37" s="41">
        <f t="shared" si="10"/>
        <v>22187842786.900002</v>
      </c>
      <c r="BA37" s="41">
        <f t="shared" si="10"/>
        <v>23072333459.660004</v>
      </c>
      <c r="BB37" s="41">
        <f t="shared" si="10"/>
        <v>25104024345.32</v>
      </c>
      <c r="BC37" s="41">
        <f t="shared" si="10"/>
        <v>21938806969.150002</v>
      </c>
      <c r="BD37" s="41">
        <f t="shared" si="10"/>
        <v>23384419980.350002</v>
      </c>
      <c r="BE37" s="41">
        <f t="shared" si="10"/>
        <v>21949292468.350002</v>
      </c>
      <c r="BF37" s="41">
        <f t="shared" si="10"/>
        <v>21438137886.150002</v>
      </c>
      <c r="BG37" s="41">
        <f t="shared" ref="BG37:BL37" si="11">BG6+BG32</f>
        <v>21343625919.150002</v>
      </c>
      <c r="BH37" s="41">
        <f t="shared" si="11"/>
        <v>22199143577.349998</v>
      </c>
      <c r="BI37" s="41">
        <f t="shared" si="11"/>
        <v>23115766358.599998</v>
      </c>
      <c r="BJ37" s="41">
        <f t="shared" si="11"/>
        <v>24162646308.84</v>
      </c>
      <c r="BK37" s="41">
        <f t="shared" si="11"/>
        <v>24318367061.939999</v>
      </c>
      <c r="BL37" s="41">
        <f t="shared" si="11"/>
        <v>24690495596.919998</v>
      </c>
      <c r="BM37" s="41">
        <f>BM6+BM32</f>
        <v>24539438281.330002</v>
      </c>
      <c r="BN37" s="41">
        <f>BN6+BN32</f>
        <v>25074093190.220001</v>
      </c>
    </row>
    <row r="38" spans="2:66" x14ac:dyDescent="0.25">
      <c r="J38" s="132"/>
      <c r="BD38" s="30">
        <f t="shared" ref="BD38:BK38" si="12">BD17+BD22</f>
        <v>7682864786.5100002</v>
      </c>
      <c r="BE38" s="30">
        <f t="shared" si="12"/>
        <v>7494525242.5100002</v>
      </c>
      <c r="BF38" s="30">
        <f t="shared" si="12"/>
        <v>8826263373.5100002</v>
      </c>
      <c r="BG38" s="30">
        <f t="shared" si="12"/>
        <v>9422430416.5100002</v>
      </c>
      <c r="BH38" s="30">
        <f t="shared" si="12"/>
        <v>10324960892.51</v>
      </c>
      <c r="BI38" s="30">
        <f t="shared" si="12"/>
        <v>11247618031.76</v>
      </c>
      <c r="BJ38" s="30">
        <f t="shared" si="12"/>
        <v>11599074341</v>
      </c>
      <c r="BK38" s="30">
        <f t="shared" si="12"/>
        <v>10465652679</v>
      </c>
      <c r="BL38" s="30">
        <f>BL17+BL22</f>
        <v>11247217276</v>
      </c>
      <c r="BM38" s="30">
        <f>BM17+BM22</f>
        <v>11607123368</v>
      </c>
      <c r="BN38" s="30">
        <f>BN17+BN22</f>
        <v>12070765996</v>
      </c>
    </row>
    <row r="39" spans="2:66" x14ac:dyDescent="0.25">
      <c r="B39" s="40" t="s">
        <v>1812</v>
      </c>
      <c r="C39" s="30"/>
      <c r="D39" s="30"/>
      <c r="E39" s="30"/>
      <c r="F39" s="30"/>
      <c r="G39" s="30"/>
      <c r="H39" s="30"/>
      <c r="I39" s="30"/>
      <c r="J39" s="137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</row>
    <row r="40" spans="2:66" x14ac:dyDescent="0.25">
      <c r="B40" s="38" t="s">
        <v>1813</v>
      </c>
      <c r="C40" s="39">
        <f t="shared" ref="C40:I40" si="13">C41+C42+C43+C47+C48</f>
        <v>2770224783.0999999</v>
      </c>
      <c r="D40" s="39">
        <f t="shared" si="13"/>
        <v>5619926694.1800003</v>
      </c>
      <c r="E40" s="39">
        <f t="shared" si="13"/>
        <v>10139651341.809999</v>
      </c>
      <c r="F40" s="39">
        <f t="shared" si="13"/>
        <v>4283723673.3099995</v>
      </c>
      <c r="G40" s="39">
        <f t="shared" si="13"/>
        <v>7182192678.1999998</v>
      </c>
      <c r="H40" s="39">
        <f t="shared" si="13"/>
        <v>5489079845.0900002</v>
      </c>
      <c r="I40" s="39">
        <f t="shared" si="13"/>
        <v>0</v>
      </c>
      <c r="J40" s="133"/>
      <c r="K40" s="39">
        <f t="shared" ref="K40:AP40" si="14">K41+K42+K43+K47+K48</f>
        <v>4114192223.46</v>
      </c>
      <c r="L40" s="39">
        <f t="shared" si="14"/>
        <v>3114730939.46</v>
      </c>
      <c r="M40" s="39">
        <f t="shared" si="14"/>
        <v>5022895736.46</v>
      </c>
      <c r="N40" s="39">
        <f t="shared" si="14"/>
        <v>5086368072.46</v>
      </c>
      <c r="O40" s="39">
        <f t="shared" si="14"/>
        <v>5017147765.46</v>
      </c>
      <c r="P40" s="39">
        <f t="shared" si="14"/>
        <v>5462927399.46</v>
      </c>
      <c r="Q40" s="39">
        <f t="shared" si="14"/>
        <v>5142230931.46</v>
      </c>
      <c r="R40" s="39">
        <f t="shared" si="14"/>
        <v>3941657948.46</v>
      </c>
      <c r="S40" s="39">
        <f t="shared" si="14"/>
        <v>4325408936.46</v>
      </c>
      <c r="T40" s="39">
        <f t="shared" si="14"/>
        <v>5014519475.46</v>
      </c>
      <c r="U40" s="39">
        <f t="shared" si="14"/>
        <v>4433874732.46</v>
      </c>
      <c r="V40" s="39">
        <f t="shared" si="14"/>
        <v>2770224783.0999999</v>
      </c>
      <c r="W40" s="39">
        <f t="shared" si="14"/>
        <v>2348891564.75</v>
      </c>
      <c r="X40" s="39">
        <f t="shared" si="14"/>
        <v>2305088515.7400002</v>
      </c>
      <c r="Y40" s="39">
        <f t="shared" si="14"/>
        <v>6808063637.7400007</v>
      </c>
      <c r="Z40" s="39">
        <f t="shared" si="14"/>
        <v>7387309585.1999998</v>
      </c>
      <c r="AA40" s="39">
        <f t="shared" si="14"/>
        <v>6549508161.1999998</v>
      </c>
      <c r="AB40" s="39">
        <f t="shared" si="14"/>
        <v>6511513075.1999998</v>
      </c>
      <c r="AC40" s="39">
        <f t="shared" si="14"/>
        <v>6486354439.8200006</v>
      </c>
      <c r="AD40" s="39">
        <f t="shared" si="14"/>
        <v>5118395661.8800001</v>
      </c>
      <c r="AE40" s="39">
        <f t="shared" si="14"/>
        <v>5153263797.1599998</v>
      </c>
      <c r="AF40" s="39">
        <f t="shared" si="14"/>
        <v>5157671658.2700005</v>
      </c>
      <c r="AG40" s="39">
        <f t="shared" si="14"/>
        <v>5274055237.4399996</v>
      </c>
      <c r="AH40" s="39">
        <f t="shared" si="14"/>
        <v>5619926694.1800003</v>
      </c>
      <c r="AI40" s="39">
        <f t="shared" si="14"/>
        <v>4608852742.4899998</v>
      </c>
      <c r="AJ40" s="39">
        <f t="shared" si="14"/>
        <v>4713989707.0900002</v>
      </c>
      <c r="AK40" s="39">
        <f t="shared" si="14"/>
        <v>3883175004.4299998</v>
      </c>
      <c r="AL40" s="39">
        <f t="shared" si="14"/>
        <v>7040734208.5</v>
      </c>
      <c r="AM40" s="39">
        <f t="shared" si="14"/>
        <v>6745708032.3500004</v>
      </c>
      <c r="AN40" s="39">
        <f t="shared" si="14"/>
        <v>6736933751.6000004</v>
      </c>
      <c r="AO40" s="39">
        <f t="shared" si="14"/>
        <v>6791874900.79</v>
      </c>
      <c r="AP40" s="39">
        <f t="shared" si="14"/>
        <v>8823478917.0300007</v>
      </c>
      <c r="AQ40" s="39">
        <f t="shared" ref="AQ40:BK40" si="15">AQ41+AQ42+AQ43+AQ47+AQ48</f>
        <v>10081785295.390001</v>
      </c>
      <c r="AR40" s="39">
        <f t="shared" si="15"/>
        <v>9783631393.5500011</v>
      </c>
      <c r="AS40" s="39">
        <f t="shared" si="15"/>
        <v>10692159990.570002</v>
      </c>
      <c r="AT40" s="39">
        <f t="shared" si="15"/>
        <v>10139651341.809999</v>
      </c>
      <c r="AU40" s="39">
        <f t="shared" si="15"/>
        <v>3814378151.6799998</v>
      </c>
      <c r="AV40" s="39">
        <f t="shared" si="15"/>
        <v>6912279681.3500004</v>
      </c>
      <c r="AW40" s="39">
        <f t="shared" si="15"/>
        <v>3837495470.3499999</v>
      </c>
      <c r="AX40" s="39">
        <f t="shared" si="15"/>
        <v>5500843288.3500004</v>
      </c>
      <c r="AY40" s="39">
        <f t="shared" si="15"/>
        <v>4644052818.3500004</v>
      </c>
      <c r="AZ40" s="39">
        <f t="shared" si="15"/>
        <v>5154690878.2700005</v>
      </c>
      <c r="BA40" s="39">
        <f t="shared" si="15"/>
        <v>6167806159.6499996</v>
      </c>
      <c r="BB40" s="39">
        <f t="shared" si="15"/>
        <v>7182192678.1999998</v>
      </c>
      <c r="BC40" s="39">
        <f t="shared" si="15"/>
        <v>4946657969.8699999</v>
      </c>
      <c r="BD40" s="39">
        <f t="shared" si="15"/>
        <v>6011038496.1999998</v>
      </c>
      <c r="BE40" s="39">
        <f t="shared" si="15"/>
        <v>6173366417.8599997</v>
      </c>
      <c r="BF40" s="39">
        <f t="shared" si="15"/>
        <v>4283723673.3099995</v>
      </c>
      <c r="BG40" s="39">
        <f t="shared" si="15"/>
        <v>3632711940.9899998</v>
      </c>
      <c r="BH40" s="39">
        <f t="shared" si="15"/>
        <v>4437200467.21</v>
      </c>
      <c r="BI40" s="39">
        <f t="shared" si="15"/>
        <v>4360574648.8699999</v>
      </c>
      <c r="BJ40" s="39">
        <f t="shared" si="15"/>
        <v>4921519324.1999998</v>
      </c>
      <c r="BK40" s="39">
        <f t="shared" si="15"/>
        <v>4752578798.1999998</v>
      </c>
      <c r="BL40" s="39">
        <f>BL41+BL42+BL43+BL47+BL48</f>
        <v>5081394719.21</v>
      </c>
      <c r="BM40" s="39">
        <f>BM41+BM42+BM43+BM47+BM48</f>
        <v>4983334430.21</v>
      </c>
      <c r="BN40" s="39">
        <f>BN41+BN42+BN43+BN47+BN48</f>
        <v>5489079845.0900002</v>
      </c>
    </row>
    <row r="41" spans="2:66" x14ac:dyDescent="0.25">
      <c r="B41" s="23" t="s">
        <v>2009</v>
      </c>
      <c r="C41" s="26">
        <f>-Datos!E312</f>
        <v>0</v>
      </c>
      <c r="D41" s="26">
        <f>-Datos!F312</f>
        <v>0</v>
      </c>
      <c r="E41" s="26">
        <f>-Datos!G312</f>
        <v>0</v>
      </c>
      <c r="F41" s="26">
        <f>-Datos!H312</f>
        <v>0</v>
      </c>
      <c r="G41" s="26">
        <f>-Datos!I312</f>
        <v>0</v>
      </c>
      <c r="H41" s="26">
        <f>-Datos!J312</f>
        <v>0</v>
      </c>
      <c r="I41" s="26">
        <f>-Datos!K312</f>
        <v>0</v>
      </c>
      <c r="J41" s="134"/>
      <c r="K41" s="26">
        <f>-Datos!M312</f>
        <v>254548237</v>
      </c>
      <c r="L41" s="26">
        <f>-Datos!N312</f>
        <v>233493495</v>
      </c>
      <c r="M41" s="26">
        <f>-Datos!O312</f>
        <v>212233407</v>
      </c>
      <c r="N41" s="26">
        <f>-Datos!P312</f>
        <v>190755946</v>
      </c>
      <c r="O41" s="26">
        <f>-Datos!Q312</f>
        <v>169056050</v>
      </c>
      <c r="P41" s="26">
        <f>-Datos!R312</f>
        <v>0</v>
      </c>
      <c r="Q41" s="26">
        <f>-Datos!S312</f>
        <v>0</v>
      </c>
      <c r="R41" s="26">
        <f>-Datos!T312</f>
        <v>0</v>
      </c>
      <c r="S41" s="26">
        <f>-Datos!U312</f>
        <v>0</v>
      </c>
      <c r="T41" s="26">
        <f>-Datos!V312</f>
        <v>0</v>
      </c>
      <c r="U41" s="26">
        <f>-Datos!W312</f>
        <v>0</v>
      </c>
      <c r="V41" s="26">
        <f>-Datos!X312</f>
        <v>0</v>
      </c>
      <c r="W41" s="26">
        <f>-Datos!Y312</f>
        <v>0</v>
      </c>
      <c r="X41" s="26">
        <f>-Datos!Z312</f>
        <v>0</v>
      </c>
      <c r="Y41" s="26">
        <f>-Datos!AA312</f>
        <v>0</v>
      </c>
      <c r="Z41" s="26">
        <f>-Datos!AB312</f>
        <v>0</v>
      </c>
      <c r="AA41" s="26">
        <f>-Datos!AC312</f>
        <v>0</v>
      </c>
      <c r="AB41" s="26">
        <f>-Datos!AD312</f>
        <v>0</v>
      </c>
      <c r="AC41" s="26">
        <f>-Datos!AE312</f>
        <v>0</v>
      </c>
      <c r="AD41" s="26">
        <f>-Datos!AF312</f>
        <v>0</v>
      </c>
      <c r="AE41" s="26">
        <f>-Datos!AG312</f>
        <v>0</v>
      </c>
      <c r="AF41" s="26">
        <f>-Datos!AH312</f>
        <v>0</v>
      </c>
      <c r="AG41" s="26">
        <f>-Datos!AI312</f>
        <v>0</v>
      </c>
      <c r="AH41" s="26">
        <f>-Datos!AJ312</f>
        <v>0</v>
      </c>
      <c r="AI41" s="26">
        <f>-Datos!AK312</f>
        <v>0</v>
      </c>
      <c r="AJ41" s="26">
        <f>-Datos!AL312</f>
        <v>0</v>
      </c>
      <c r="AK41" s="26">
        <f>-Datos!AM312</f>
        <v>0</v>
      </c>
      <c r="AL41" s="26">
        <f>-Datos!AN312</f>
        <v>0</v>
      </c>
      <c r="AM41" s="26">
        <f>-Datos!AO312</f>
        <v>0</v>
      </c>
      <c r="AN41" s="26">
        <f>-Datos!AP312</f>
        <v>0</v>
      </c>
      <c r="AO41" s="26">
        <f>-Datos!AQ312</f>
        <v>0</v>
      </c>
      <c r="AP41" s="26">
        <f>-Datos!AR312</f>
        <v>0</v>
      </c>
      <c r="AQ41" s="26">
        <f>-Datos!AS312</f>
        <v>0</v>
      </c>
      <c r="AR41" s="26">
        <f>-Datos!AT312</f>
        <v>0</v>
      </c>
      <c r="AS41" s="26">
        <f>-Datos!AU312</f>
        <v>0</v>
      </c>
      <c r="AT41" s="26">
        <f>-Datos!AV312</f>
        <v>0</v>
      </c>
      <c r="AU41" s="26">
        <f>-Datos!AW312</f>
        <v>0</v>
      </c>
      <c r="AV41" s="26">
        <f>-Datos!AX312</f>
        <v>0</v>
      </c>
      <c r="AW41" s="26">
        <f>-Datos!AY312</f>
        <v>0</v>
      </c>
      <c r="AX41" s="26">
        <f>-Datos!AZ312</f>
        <v>0</v>
      </c>
      <c r="AY41" s="26">
        <f>-Datos!BA312</f>
        <v>0</v>
      </c>
      <c r="AZ41" s="26">
        <f>-Datos!BB312</f>
        <v>0</v>
      </c>
      <c r="BA41" s="26">
        <f>-Datos!BC312</f>
        <v>0</v>
      </c>
      <c r="BB41" s="26">
        <f>-Datos!BD312</f>
        <v>0</v>
      </c>
      <c r="BC41" s="26">
        <f>-Datos!BE312</f>
        <v>0</v>
      </c>
      <c r="BD41" s="26">
        <f>-Datos!BF312</f>
        <v>0</v>
      </c>
      <c r="BE41" s="26">
        <f>-Datos!BG312</f>
        <v>0</v>
      </c>
      <c r="BF41" s="26">
        <f>-Datos!BH312</f>
        <v>0</v>
      </c>
      <c r="BG41" s="26">
        <f>-Datos!BI312</f>
        <v>0</v>
      </c>
      <c r="BH41" s="26">
        <f>-Datos!BJ312</f>
        <v>0</v>
      </c>
      <c r="BI41" s="26">
        <f>-Datos!BK312</f>
        <v>560000000</v>
      </c>
      <c r="BJ41" s="26">
        <f>-Datos!BL312</f>
        <v>0</v>
      </c>
      <c r="BK41" s="26">
        <f>-Datos!BM312</f>
        <v>0</v>
      </c>
      <c r="BL41" s="26">
        <f>-Datos!BN312</f>
        <v>0</v>
      </c>
      <c r="BM41" s="26">
        <f>-Datos!BO312</f>
        <v>0</v>
      </c>
      <c r="BN41" s="26">
        <f>-Datos!BP312</f>
        <v>0</v>
      </c>
    </row>
    <row r="42" spans="2:66" x14ac:dyDescent="0.25">
      <c r="B42" s="23" t="s">
        <v>1814</v>
      </c>
      <c r="C42" s="26">
        <f>-Datos!E320</f>
        <v>74108306</v>
      </c>
      <c r="D42" s="26">
        <f>-Datos!F320</f>
        <v>948658950</v>
      </c>
      <c r="E42" s="26">
        <f>-Datos!G320</f>
        <v>7132566831</v>
      </c>
      <c r="F42" s="26">
        <f>-Datos!H320</f>
        <v>149047877</v>
      </c>
      <c r="G42" s="26">
        <f>-Datos!I320</f>
        <v>2383723422</v>
      </c>
      <c r="H42" s="26">
        <f>-Datos!J320</f>
        <v>499859106</v>
      </c>
      <c r="I42" s="26">
        <f>-Datos!K320</f>
        <v>0</v>
      </c>
      <c r="J42" s="134"/>
      <c r="K42" s="26">
        <f>-Datos!M320</f>
        <v>2057161305</v>
      </c>
      <c r="L42" s="26">
        <f>-Datos!N320</f>
        <v>1108604201</v>
      </c>
      <c r="M42" s="26">
        <f>-Datos!O320</f>
        <v>422843021</v>
      </c>
      <c r="N42" s="26">
        <f>-Datos!P320</f>
        <v>363641332</v>
      </c>
      <c r="O42" s="26">
        <f>-Datos!Q320</f>
        <v>345979416</v>
      </c>
      <c r="P42" s="26">
        <f>-Datos!R320</f>
        <v>402276968</v>
      </c>
      <c r="Q42" s="26">
        <f>-Datos!S320</f>
        <v>339589654</v>
      </c>
      <c r="R42" s="26">
        <f>-Datos!T320</f>
        <v>48881384</v>
      </c>
      <c r="S42" s="26">
        <f>-Datos!U320</f>
        <v>115376940</v>
      </c>
      <c r="T42" s="26">
        <f>-Datos!V320</f>
        <v>208853171</v>
      </c>
      <c r="U42" s="26">
        <f>-Datos!W320</f>
        <v>16839950</v>
      </c>
      <c r="V42" s="26">
        <f>-Datos!X320</f>
        <v>74108306</v>
      </c>
      <c r="W42" s="26">
        <f>-Datos!Y320</f>
        <v>107931256</v>
      </c>
      <c r="X42" s="26">
        <f>-Datos!Z320</f>
        <v>247757784</v>
      </c>
      <c r="Y42" s="26">
        <f>-Datos!AA320</f>
        <v>284566013</v>
      </c>
      <c r="Z42" s="26">
        <f>-Datos!AB320</f>
        <v>304499997</v>
      </c>
      <c r="AA42" s="26">
        <f>-Datos!AC320</f>
        <v>282812133</v>
      </c>
      <c r="AB42" s="26">
        <f>-Datos!AD320</f>
        <v>416393720</v>
      </c>
      <c r="AC42" s="26">
        <f>-Datos!AE320</f>
        <v>285926516</v>
      </c>
      <c r="AD42" s="26">
        <f>-Datos!AF320</f>
        <v>281873321</v>
      </c>
      <c r="AE42" s="26">
        <f>-Datos!AG320</f>
        <v>550371829</v>
      </c>
      <c r="AF42" s="26">
        <f>-Datos!AH320</f>
        <v>297017618</v>
      </c>
      <c r="AG42" s="26">
        <f>-Datos!AI320</f>
        <v>484806959.05000001</v>
      </c>
      <c r="AH42" s="26">
        <f>-Datos!AJ320</f>
        <v>948658950</v>
      </c>
      <c r="AI42" s="26">
        <f>-Datos!AK320</f>
        <v>620165881</v>
      </c>
      <c r="AJ42" s="26">
        <f>-Datos!AL320</f>
        <v>926525167</v>
      </c>
      <c r="AK42" s="26">
        <f>-Datos!AM320</f>
        <v>648131008</v>
      </c>
      <c r="AL42" s="26">
        <f>-Datos!AN320</f>
        <v>1213503899</v>
      </c>
      <c r="AM42" s="26">
        <f>-Datos!AO320</f>
        <v>1052072147</v>
      </c>
      <c r="AN42" s="26">
        <f>-Datos!AP320</f>
        <v>1297593705.3599999</v>
      </c>
      <c r="AO42" s="26">
        <f>-Datos!AQ320</f>
        <v>1341056693.3599999</v>
      </c>
      <c r="AP42" s="26">
        <f>-Datos!AR320</f>
        <v>1785150342.3599999</v>
      </c>
      <c r="AQ42" s="26">
        <f>-Datos!AS320</f>
        <v>3544233743.3600001</v>
      </c>
      <c r="AR42" s="26">
        <f>-Datos!AT320</f>
        <v>2551603823.3600001</v>
      </c>
      <c r="AS42" s="26">
        <f>-Datos!AU320</f>
        <v>3635936210.3600001</v>
      </c>
      <c r="AT42" s="26">
        <f>-Datos!AV320</f>
        <v>7132566831</v>
      </c>
      <c r="AU42" s="26">
        <f>-Datos!AW320</f>
        <v>1495798884</v>
      </c>
      <c r="AV42" s="26">
        <f>-Datos!AX320</f>
        <v>4367387656</v>
      </c>
      <c r="AW42" s="26">
        <f>-Datos!AY320</f>
        <v>1335666199</v>
      </c>
      <c r="AX42" s="26">
        <f>-Datos!AZ320</f>
        <v>2170632528</v>
      </c>
      <c r="AY42" s="26">
        <f>-Datos!BA320</f>
        <v>1771405708</v>
      </c>
      <c r="AZ42" s="26">
        <f>-Datos!BB320</f>
        <v>2113331978</v>
      </c>
      <c r="BA42" s="26">
        <f>-Datos!BC320</f>
        <v>2378940580.3299999</v>
      </c>
      <c r="BB42" s="26">
        <f>-Datos!BD320</f>
        <v>2383723422</v>
      </c>
      <c r="BC42" s="26">
        <f>-Datos!BE320</f>
        <v>432342559</v>
      </c>
      <c r="BD42" s="26">
        <f>-Datos!BF320</f>
        <v>336207744</v>
      </c>
      <c r="BE42" s="26">
        <f>-Datos!BG320</f>
        <v>467609113</v>
      </c>
      <c r="BF42" s="26">
        <f>-Datos!BH320</f>
        <v>149047877</v>
      </c>
      <c r="BG42" s="26">
        <f>-Datos!BI320</f>
        <v>358026653</v>
      </c>
      <c r="BH42" s="26">
        <f>-Datos!BJ320</f>
        <v>603084396</v>
      </c>
      <c r="BI42" s="26">
        <f>-Datos!BK320</f>
        <v>481757967</v>
      </c>
      <c r="BJ42" s="26">
        <f>-Datos!BL320</f>
        <v>562943735</v>
      </c>
      <c r="BK42" s="26">
        <f>-Datos!BM320</f>
        <v>291138034</v>
      </c>
      <c r="BL42" s="26">
        <f>-Datos!BN320</f>
        <v>444017099</v>
      </c>
      <c r="BM42" s="26">
        <f>-Datos!BO320</f>
        <v>473536463</v>
      </c>
      <c r="BN42" s="26">
        <f>-Datos!BP320</f>
        <v>499859106</v>
      </c>
    </row>
    <row r="43" spans="2:66" x14ac:dyDescent="0.25">
      <c r="B43" s="23" t="s">
        <v>1815</v>
      </c>
      <c r="C43" s="26">
        <f>-Datos!E325</f>
        <v>482365497.45999998</v>
      </c>
      <c r="D43" s="26">
        <f>-Datos!F325</f>
        <v>1848539961.46</v>
      </c>
      <c r="E43" s="26">
        <f>-Datos!G325</f>
        <v>686947513.46000004</v>
      </c>
      <c r="F43" s="26">
        <f>-Datos!H325</f>
        <v>842517184.20000005</v>
      </c>
      <c r="G43" s="26">
        <f>-Datos!I325</f>
        <v>705755876.20000005</v>
      </c>
      <c r="H43" s="26">
        <f>-Datos!J325</f>
        <v>734478195.20000005</v>
      </c>
      <c r="I43" s="26">
        <f>-Datos!K325</f>
        <v>0</v>
      </c>
      <c r="J43" s="134"/>
      <c r="K43" s="26">
        <f>-Datos!M325</f>
        <v>308039162.45999998</v>
      </c>
      <c r="L43" s="26">
        <f>-Datos!N325</f>
        <v>333741896.45999998</v>
      </c>
      <c r="M43" s="26">
        <f>-Datos!O325</f>
        <v>2570535856.46</v>
      </c>
      <c r="N43" s="26">
        <f>-Datos!P325</f>
        <v>2567585756.46</v>
      </c>
      <c r="O43" s="26">
        <f>-Datos!Q325</f>
        <v>2569009660.46</v>
      </c>
      <c r="P43" s="26">
        <f>-Datos!R325</f>
        <v>2577340806.46</v>
      </c>
      <c r="Q43" s="26">
        <f>-Datos!S325</f>
        <v>2562465328.46</v>
      </c>
      <c r="R43" s="26">
        <f>-Datos!T325</f>
        <v>1403179397.46</v>
      </c>
      <c r="S43" s="26">
        <f>-Datos!U325</f>
        <v>1427231224.46</v>
      </c>
      <c r="T43" s="26">
        <f>-Datos!V325</f>
        <v>1425727971.46</v>
      </c>
      <c r="U43" s="26">
        <f>-Datos!W325</f>
        <v>1437484444.46</v>
      </c>
      <c r="V43" s="26">
        <f>-Datos!X325</f>
        <v>482365497.45999998</v>
      </c>
      <c r="W43" s="26">
        <f>-Datos!Y325</f>
        <v>442385104.66000003</v>
      </c>
      <c r="X43" s="26">
        <f>-Datos!Z325</f>
        <v>500750066</v>
      </c>
      <c r="Y43" s="26">
        <f>-Datos!AA325</f>
        <v>4991235679</v>
      </c>
      <c r="Z43" s="26">
        <f>-Datos!AB325</f>
        <v>4112001217.46</v>
      </c>
      <c r="AA43" s="26">
        <f>-Datos!AC325</f>
        <v>3724720729.46</v>
      </c>
      <c r="AB43" s="26">
        <f>-Datos!AD325</f>
        <v>3466281162.46</v>
      </c>
      <c r="AC43" s="26">
        <f>-Datos!AE325</f>
        <v>3464611488.02</v>
      </c>
      <c r="AD43" s="26">
        <f>-Datos!AF325</f>
        <v>1784501895.0799999</v>
      </c>
      <c r="AE43" s="26">
        <f>-Datos!AG325</f>
        <v>1824860373.3599999</v>
      </c>
      <c r="AF43" s="26">
        <f>-Datos!AH325</f>
        <v>1843753024.47</v>
      </c>
      <c r="AG43" s="26">
        <f>-Datos!AI325</f>
        <v>1878021939.22</v>
      </c>
      <c r="AH43" s="26">
        <f>-Datos!AJ325</f>
        <v>1848539961.46</v>
      </c>
      <c r="AI43" s="26">
        <f>-Datos!AK325</f>
        <v>1822473109.1400001</v>
      </c>
      <c r="AJ43" s="26">
        <f>-Datos!AL325</f>
        <v>1897007197.74</v>
      </c>
      <c r="AK43" s="26">
        <f>-Datos!AM325</f>
        <v>1345592006.0799999</v>
      </c>
      <c r="AL43" s="26">
        <f>-Datos!AN325</f>
        <v>3475614410.1500001</v>
      </c>
      <c r="AM43" s="26">
        <f>-Datos!AO325</f>
        <v>3465322042</v>
      </c>
      <c r="AN43" s="26">
        <f>-Datos!AP325</f>
        <v>3506186454.8899999</v>
      </c>
      <c r="AO43" s="26">
        <f>-Datos!AQ325</f>
        <v>3465513067.0799999</v>
      </c>
      <c r="AP43" s="26">
        <f>-Datos!AR325</f>
        <v>3449229725.3200002</v>
      </c>
      <c r="AQ43" s="26">
        <f>-Datos!AS325</f>
        <v>3441667001.6799998</v>
      </c>
      <c r="AR43" s="26">
        <f>-Datos!AT325</f>
        <v>3372136020.8400002</v>
      </c>
      <c r="AS43" s="26">
        <f>-Datos!AU325</f>
        <v>3257975590.8600001</v>
      </c>
      <c r="AT43" s="26">
        <f>-Datos!AV325</f>
        <v>686947513.46000004</v>
      </c>
      <c r="AU43" s="26">
        <f>-Datos!AW325</f>
        <v>525289114</v>
      </c>
      <c r="AV43" s="26">
        <f>-Datos!AX325</f>
        <v>582227761</v>
      </c>
      <c r="AW43" s="26">
        <f>-Datos!AY325</f>
        <v>569887400</v>
      </c>
      <c r="AX43" s="26">
        <f>-Datos!AZ325</f>
        <v>674614903</v>
      </c>
      <c r="AY43" s="26">
        <f>-Datos!BA325</f>
        <v>614470292</v>
      </c>
      <c r="AZ43" s="26">
        <f>-Datos!BB325</f>
        <v>614493362</v>
      </c>
      <c r="BA43" s="26">
        <f>-Datos!BC325</f>
        <v>582371248</v>
      </c>
      <c r="BB43" s="26">
        <f>-Datos!BD325</f>
        <v>705755876.20000005</v>
      </c>
      <c r="BC43" s="26">
        <f>-Datos!BE325</f>
        <v>688906462.20000005</v>
      </c>
      <c r="BD43" s="26">
        <f>-Datos!BF325</f>
        <v>811958113.20000005</v>
      </c>
      <c r="BE43" s="26">
        <f>-Datos!BG325</f>
        <v>919706230.20000005</v>
      </c>
      <c r="BF43" s="26">
        <f>-Datos!BH325</f>
        <v>842517184.20000005</v>
      </c>
      <c r="BG43" s="26">
        <f>-Datos!BI325</f>
        <v>634970878.20000005</v>
      </c>
      <c r="BH43" s="26">
        <f>-Datos!BJ325</f>
        <v>746920048.20000005</v>
      </c>
      <c r="BI43" s="26">
        <f>-Datos!BK325</f>
        <v>747556516.20000005</v>
      </c>
      <c r="BJ43" s="26">
        <f>-Datos!BL325</f>
        <v>788150482.20000005</v>
      </c>
      <c r="BK43" s="26">
        <f>-Datos!BM325</f>
        <v>880771841.20000005</v>
      </c>
      <c r="BL43" s="26">
        <f>-Datos!BN325</f>
        <v>831580857.20000005</v>
      </c>
      <c r="BM43" s="26">
        <f>-Datos!BO325</f>
        <v>869098801.20000005</v>
      </c>
      <c r="BN43" s="26">
        <f>-Datos!BP325</f>
        <v>734478195.20000005</v>
      </c>
    </row>
    <row r="44" spans="2:66" s="52" customFormat="1" outlineLevel="1" x14ac:dyDescent="0.25">
      <c r="B44" s="60" t="s">
        <v>1703</v>
      </c>
      <c r="C44" s="48">
        <f>-(Datos!E339+Datos!E394+Datos!E404)</f>
        <v>92976432</v>
      </c>
      <c r="D44" s="48">
        <f>-(Datos!F339+Datos!F394+Datos!F404)</f>
        <v>152916655</v>
      </c>
      <c r="E44" s="48">
        <f>-(Datos!G339+Datos!G394+Datos!G404)</f>
        <v>208343715</v>
      </c>
      <c r="F44" s="48">
        <f>-(Datos!H339+Datos!H394+Datos!H404)</f>
        <v>378754340.19999999</v>
      </c>
      <c r="G44" s="48">
        <f>-(Datos!I339+Datos!I394+Datos!I404)</f>
        <v>257353274.19999999</v>
      </c>
      <c r="H44" s="48">
        <f>-(Datos!J339+Datos!J394+Datos!J404)</f>
        <v>131736086.2</v>
      </c>
      <c r="I44" s="48">
        <f>-(Datos!K339+Datos!K394+Datos!K404)</f>
        <v>0</v>
      </c>
      <c r="J44" s="135"/>
      <c r="K44" s="48">
        <f>-(Datos!M339+Datos!M394+Datos!M404)</f>
        <v>44400819</v>
      </c>
      <c r="L44" s="48">
        <f>-(Datos!N339+Datos!N394+Datos!N404)</f>
        <v>55597520</v>
      </c>
      <c r="M44" s="48">
        <f>-(Datos!O339+Datos!O394+Datos!O404)</f>
        <v>53057390</v>
      </c>
      <c r="N44" s="48">
        <f>-(Datos!P339+Datos!P394+Datos!P404)</f>
        <v>51915714</v>
      </c>
      <c r="O44" s="48">
        <f>-(Datos!Q339+Datos!Q394+Datos!Q404)</f>
        <v>48934322</v>
      </c>
      <c r="P44" s="48">
        <f>-(Datos!R339+Datos!R394+Datos!R404)</f>
        <v>50829525</v>
      </c>
      <c r="Q44" s="48">
        <f>-(Datos!S339+Datos!S394+Datos!S404)</f>
        <v>41721195</v>
      </c>
      <c r="R44" s="48">
        <f>-(Datos!T339+Datos!T394+Datos!T404)</f>
        <v>48794016</v>
      </c>
      <c r="S44" s="48">
        <f>-(Datos!U339+Datos!U394+Datos!U404)</f>
        <v>43066994</v>
      </c>
      <c r="T44" s="48">
        <f>-(Datos!V339+Datos!V394+Datos!V404)</f>
        <v>56400773</v>
      </c>
      <c r="U44" s="48">
        <f>-(Datos!W339+Datos!W394+Datos!W404)</f>
        <v>63574354</v>
      </c>
      <c r="V44" s="48">
        <f>-(Datos!X339+Datos!X394+Datos!X404)</f>
        <v>92976432</v>
      </c>
      <c r="W44" s="48">
        <f>-(Datos!Y339+Datos!Y394+Datos!Y404)</f>
        <v>39010100.200000003</v>
      </c>
      <c r="X44" s="48">
        <f>-(Datos!Z339+Datos!Z394+Datos!Z404)</f>
        <v>72201318.539999992</v>
      </c>
      <c r="Y44" s="48">
        <f>-(Datos!AA339+Datos!AA394+Datos!AA404)</f>
        <v>72708348.539999992</v>
      </c>
      <c r="Z44" s="48">
        <f>-(Datos!AB339+Datos!AB394+Datos!AB404)</f>
        <v>85481677</v>
      </c>
      <c r="AA44" s="48">
        <f>-(Datos!AC339+Datos!AC394+Datos!AC404)</f>
        <v>65898161</v>
      </c>
      <c r="AB44" s="48">
        <f>-(Datos!AD339+Datos!AD394+Datos!AD404)</f>
        <v>86100747</v>
      </c>
      <c r="AC44" s="48">
        <f>-(Datos!AE339+Datos!AE394+Datos!AE404)</f>
        <v>81815240.560000002</v>
      </c>
      <c r="AD44" s="48">
        <f>-(Datos!AF339+Datos!AF394+Datos!AF404)</f>
        <v>75834035.620000005</v>
      </c>
      <c r="AE44" s="48">
        <f>-(Datos!AG339+Datos!AG394+Datos!AG404)</f>
        <v>86387258.900000006</v>
      </c>
      <c r="AF44" s="48">
        <f>-(Datos!AH339+Datos!AH394+Datos!AH404)</f>
        <v>104065429.01000001</v>
      </c>
      <c r="AG44" s="48">
        <f>-(Datos!AI339+Datos!AI394+Datos!AI404)</f>
        <v>106976107.75999999</v>
      </c>
      <c r="AH44" s="48">
        <f>-(Datos!AJ339+Datos!AJ394+Datos!AJ404)</f>
        <v>152916655</v>
      </c>
      <c r="AI44" s="48">
        <f>-(Datos!AK339+Datos!AK394+Datos!AK404)</f>
        <v>57250298.68</v>
      </c>
      <c r="AJ44" s="48">
        <f>-(Datos!AL339+Datos!AL394+Datos!AL404)</f>
        <v>104613323.28</v>
      </c>
      <c r="AK44" s="48">
        <f>-(Datos!AM339+Datos!AM394+Datos!AM404)</f>
        <v>75084507.620000005</v>
      </c>
      <c r="AL44" s="48">
        <f>-(Datos!AN339+Datos!AN394+Datos!AN404)</f>
        <v>95976283.689999998</v>
      </c>
      <c r="AM44" s="48">
        <f>-(Datos!AO339+Datos!AO394+Datos!AO404)</f>
        <v>87275946.540000007</v>
      </c>
      <c r="AN44" s="48">
        <f>-(Datos!AP339+Datos!AP394+Datos!AP404)</f>
        <v>120238572.43000001</v>
      </c>
      <c r="AO44" s="48">
        <f>-(Datos!AQ339+Datos!AQ394+Datos!AQ404)</f>
        <v>94448021.620000005</v>
      </c>
      <c r="AP44" s="48">
        <f>-(Datos!AR339+Datos!AR394+Datos!AR404)</f>
        <v>102198417.86</v>
      </c>
      <c r="AQ44" s="48">
        <f>-(Datos!AS339+Datos!AS394+Datos!AS404)</f>
        <v>102604885.22</v>
      </c>
      <c r="AR44" s="48">
        <f>-(Datos!AT339+Datos!AT394+Datos!AT404)</f>
        <v>103946349.38</v>
      </c>
      <c r="AS44" s="48">
        <f>-(Datos!AU339+Datos!AU394+Datos!AU404)</f>
        <v>98078839.400000006</v>
      </c>
      <c r="AT44" s="48">
        <f>-(Datos!AV339+Datos!AV394+Datos!AV404)</f>
        <v>208343715</v>
      </c>
      <c r="AU44" s="48">
        <f>-(Datos!AW339+Datos!AW394+Datos!AW404)</f>
        <v>88498278</v>
      </c>
      <c r="AV44" s="48">
        <f>-(Datos!AX339+Datos!AX394+Datos!AX404)</f>
        <v>103378155</v>
      </c>
      <c r="AW44" s="48">
        <f>-(Datos!AY339+Datos!AY394+Datos!AY404)</f>
        <v>130606416</v>
      </c>
      <c r="AX44" s="48">
        <f>-(Datos!AZ339+Datos!AZ394+Datos!AZ404)</f>
        <v>151509228</v>
      </c>
      <c r="AY44" s="48">
        <f>-(Datos!BA339+Datos!BA394+Datos!BA404)</f>
        <v>154485441</v>
      </c>
      <c r="AZ44" s="48">
        <f>-(Datos!BB339+Datos!BB394+Datos!BB404)</f>
        <v>187724856</v>
      </c>
      <c r="BA44" s="48">
        <f>-(Datos!BC339+Datos!BC394+Datos!BC404)</f>
        <v>150284624</v>
      </c>
      <c r="BB44" s="48">
        <f>-(Datos!BD339+Datos!BD394+Datos!BD404)</f>
        <v>257353274.19999999</v>
      </c>
      <c r="BC44" s="48">
        <f>-(Datos!BE339+Datos!BE394+Datos!BE404)</f>
        <v>205122815.19999999</v>
      </c>
      <c r="BD44" s="48">
        <f>-(Datos!BF339+Datos!BF394+Datos!BF404)</f>
        <v>348917154.19999999</v>
      </c>
      <c r="BE44" s="48">
        <f>-(Datos!BG339+Datos!BG394+Datos!BG404)</f>
        <v>259039865.19999999</v>
      </c>
      <c r="BF44" s="48">
        <f>-(Datos!BH339+Datos!BH394+Datos!BH404)</f>
        <v>378754340.19999999</v>
      </c>
      <c r="BG44" s="48">
        <f>-(Datos!BI339+Datos!BI394+Datos!BI404)</f>
        <v>179495578.19999999</v>
      </c>
      <c r="BH44" s="48">
        <f>-(Datos!BJ339+Datos!BJ394+Datos!BJ404)</f>
        <v>240780271.19999999</v>
      </c>
      <c r="BI44" s="48">
        <f>-(Datos!BK339+Datos!BK394+Datos!BK404)</f>
        <v>156960375.19999999</v>
      </c>
      <c r="BJ44" s="48">
        <f>-(Datos!BL339+Datos!BL394+Datos!BL404)</f>
        <v>184723303.19999999</v>
      </c>
      <c r="BK44" s="48">
        <f>-(Datos!BM339+Datos!BM394+Datos!BM404)</f>
        <v>187835220.19999999</v>
      </c>
      <c r="BL44" s="48">
        <f>-(Datos!BN339+Datos!BN394+Datos!BN404)</f>
        <v>188767409.19999999</v>
      </c>
      <c r="BM44" s="48">
        <f>-(Datos!BO339+Datos!BO394+Datos!BO404)</f>
        <v>134978838.19999999</v>
      </c>
      <c r="BN44" s="48">
        <f>-(Datos!BP339+Datos!BP394+Datos!BP404)</f>
        <v>131736086.2</v>
      </c>
    </row>
    <row r="45" spans="2:66" s="52" customFormat="1" outlineLevel="1" x14ac:dyDescent="0.25">
      <c r="B45" s="60" t="s">
        <v>2042</v>
      </c>
      <c r="C45" s="48">
        <f>-(Datos!E414+Datos!E423)</f>
        <v>389389065.45999998</v>
      </c>
      <c r="D45" s="48">
        <f>-(Datos!F414+Datos!F423)</f>
        <v>318814625.46000004</v>
      </c>
      <c r="E45" s="48">
        <f>-(Datos!G414+Datos!G423)</f>
        <v>401408323.46000004</v>
      </c>
      <c r="F45" s="48">
        <f>-(Datos!H414+Datos!H423)</f>
        <v>444362438</v>
      </c>
      <c r="G45" s="48">
        <f>-(Datos!I414+Datos!I423)</f>
        <v>408724782</v>
      </c>
      <c r="H45" s="48">
        <f>-(Datos!J414+Datos!J423)</f>
        <v>579851212</v>
      </c>
      <c r="I45" s="48">
        <f>-(Datos!K414+Datos!K423)</f>
        <v>0</v>
      </c>
      <c r="J45" s="135"/>
      <c r="K45" s="48">
        <f>-(Datos!M414+Datos!M423)</f>
        <v>263638343.45999998</v>
      </c>
      <c r="L45" s="48">
        <f>-(Datos!N414+Datos!N423)</f>
        <v>278144376.45999998</v>
      </c>
      <c r="M45" s="48">
        <f>-(Datos!O414+Datos!O423)</f>
        <v>287485178.45999998</v>
      </c>
      <c r="N45" s="48">
        <f>-(Datos!P414+Datos!P423)</f>
        <v>285676754.45999998</v>
      </c>
      <c r="O45" s="48">
        <f>-(Datos!Q414+Datos!Q423)</f>
        <v>290082050.45999998</v>
      </c>
      <c r="P45" s="48">
        <f>-(Datos!R414+Datos!R423)</f>
        <v>296517993.45999998</v>
      </c>
      <c r="Q45" s="48">
        <f>-(Datos!S414+Datos!S423)</f>
        <v>290750845.45999998</v>
      </c>
      <c r="R45" s="48">
        <f>-(Datos!T414+Datos!T423)</f>
        <v>307473348.45999998</v>
      </c>
      <c r="S45" s="48">
        <f>-(Datos!U414+Datos!U423)</f>
        <v>337252197.46000004</v>
      </c>
      <c r="T45" s="48">
        <f>-(Datos!V414+Datos!V423)</f>
        <v>322415165.46000004</v>
      </c>
      <c r="U45" s="48">
        <f>-(Datos!W414+Datos!W423)</f>
        <v>326998057.46000004</v>
      </c>
      <c r="V45" s="48">
        <f>-(Datos!X414+Datos!X423)</f>
        <v>389389065.45999998</v>
      </c>
      <c r="W45" s="48">
        <f>-(Datos!Y414+Datos!Y423)</f>
        <v>388538586.46000004</v>
      </c>
      <c r="X45" s="48">
        <f>-(Datos!Z414+Datos!Z423)</f>
        <v>414896529.46000004</v>
      </c>
      <c r="Y45" s="48">
        <f>-(Datos!AA414+Datos!AA423)</f>
        <v>417503159.46000004</v>
      </c>
      <c r="Z45" s="48">
        <f>-(Datos!AB414+Datos!AB423)</f>
        <v>422852068.46000004</v>
      </c>
      <c r="AA45" s="48">
        <f>-(Datos!AC414+Datos!AC423)</f>
        <v>354273995.46000004</v>
      </c>
      <c r="AB45" s="48">
        <f>-(Datos!AD414+Datos!AD423)</f>
        <v>363923997.46000004</v>
      </c>
      <c r="AC45" s="48">
        <f>-(Datos!AE414+Datos!AE423)</f>
        <v>374964137.46000004</v>
      </c>
      <c r="AD45" s="48">
        <f>-(Datos!AF414+Datos!AF423)</f>
        <v>385411251.46000004</v>
      </c>
      <c r="AE45" s="48">
        <f>-(Datos!AG414+Datos!AG423)</f>
        <v>390359993.46000004</v>
      </c>
      <c r="AF45" s="48">
        <f>-(Datos!AH414+Datos!AH423)</f>
        <v>399223980.46000004</v>
      </c>
      <c r="AG45" s="48">
        <f>-(Datos!AI414+Datos!AI423)</f>
        <v>421591395.46000004</v>
      </c>
      <c r="AH45" s="48">
        <f>-(Datos!AJ414+Datos!AJ423)</f>
        <v>318814625.46000004</v>
      </c>
      <c r="AI45" s="48">
        <f>-(Datos!AK414+Datos!AK423)</f>
        <v>391229230.46000004</v>
      </c>
      <c r="AJ45" s="48">
        <f>-(Datos!AL414+Datos!AL423)</f>
        <v>419717413.46000004</v>
      </c>
      <c r="AK45" s="48">
        <f>-(Datos!AM414+Datos!AM423)</f>
        <v>411205200.46000004</v>
      </c>
      <c r="AL45" s="48">
        <f>-(Datos!AN414+Datos!AN423)</f>
        <v>406085317.46000004</v>
      </c>
      <c r="AM45" s="48">
        <f>-(Datos!AO414+Datos!AO423)</f>
        <v>402443565.46000004</v>
      </c>
      <c r="AN45" s="48">
        <f>-(Datos!AP414+Datos!AP423)</f>
        <v>406332712.46000004</v>
      </c>
      <c r="AO45" s="48">
        <f>-(Datos!AQ414+Datos!AQ423)</f>
        <v>401626933.46000004</v>
      </c>
      <c r="AP45" s="48">
        <f>-(Datos!AR414+Datos!AR423)</f>
        <v>401935474.46000004</v>
      </c>
      <c r="AQ45" s="48">
        <f>-(Datos!AS414+Datos!AS423)</f>
        <v>404578454.46000004</v>
      </c>
      <c r="AR45" s="48">
        <f>-(Datos!AT414+Datos!AT423)</f>
        <v>482036480.46000004</v>
      </c>
      <c r="AS45" s="48">
        <f>-(Datos!AU414+Datos!AU423)</f>
        <v>421002335.46000004</v>
      </c>
      <c r="AT45" s="48">
        <f>-(Datos!AV414+Datos!AV423)</f>
        <v>401408323.46000004</v>
      </c>
      <c r="AU45" s="48">
        <f>-(Datos!AW414+Datos!AW423)</f>
        <v>358422951</v>
      </c>
      <c r="AV45" s="48">
        <f>-(Datos!AX414+Datos!AX423)</f>
        <v>399462137</v>
      </c>
      <c r="AW45" s="48">
        <f>-(Datos!AY414+Datos!AY423)</f>
        <v>400030380</v>
      </c>
      <c r="AX45" s="48">
        <f>-(Datos!AZ414+Datos!AZ423)</f>
        <v>484161231</v>
      </c>
      <c r="AY45" s="48">
        <f>-(Datos!BA414+Datos!BA423)</f>
        <v>417856275</v>
      </c>
      <c r="AZ45" s="48">
        <f>-(Datos!BB414+Datos!BB423)</f>
        <v>387351688</v>
      </c>
      <c r="BA45" s="48">
        <f>-(Datos!BC414+Datos!BC423)</f>
        <v>391832448</v>
      </c>
      <c r="BB45" s="48">
        <f>-(Datos!BD414+Datos!BD423)</f>
        <v>408724782</v>
      </c>
      <c r="BC45" s="48">
        <f>-(Datos!BE414+Datos!BE423)</f>
        <v>443784345</v>
      </c>
      <c r="BD45" s="48">
        <f>-(Datos!BF414+Datos!BF423)</f>
        <v>442024033</v>
      </c>
      <c r="BE45" s="48">
        <f>-(Datos!BG414+Datos!BG423)</f>
        <v>430781560</v>
      </c>
      <c r="BF45" s="48">
        <f>-(Datos!BH414+Datos!BH423)</f>
        <v>444362438</v>
      </c>
      <c r="BG45" s="48">
        <f>-(Datos!BI414+Datos!BI423)</f>
        <v>434343838</v>
      </c>
      <c r="BH45" s="48">
        <f>-(Datos!BJ414+Datos!BJ423)</f>
        <v>482490918</v>
      </c>
      <c r="BI45" s="48">
        <f>-(Datos!BK414+Datos!BK423)</f>
        <v>569500949</v>
      </c>
      <c r="BJ45" s="48">
        <f>-(Datos!BL414+Datos!BL423)</f>
        <v>582599431</v>
      </c>
      <c r="BK45" s="48">
        <f>-(Datos!BM414+Datos!BM423)</f>
        <v>670227785</v>
      </c>
      <c r="BL45" s="48">
        <f>-(Datos!BN414+Datos!BN423)</f>
        <v>621008505</v>
      </c>
      <c r="BM45" s="48">
        <f>-(Datos!BO414+Datos!BO423)</f>
        <v>704330137</v>
      </c>
      <c r="BN45" s="48">
        <f>-(Datos!BP414+Datos!BP423)</f>
        <v>579851212</v>
      </c>
    </row>
    <row r="46" spans="2:66" s="52" customFormat="1" outlineLevel="1" x14ac:dyDescent="0.25">
      <c r="B46" s="60" t="s">
        <v>1868</v>
      </c>
      <c r="C46" s="48">
        <f>-(Datos!E326+Datos!E336)</f>
        <v>0</v>
      </c>
      <c r="D46" s="48">
        <f>-(Datos!F326+Datos!F336)</f>
        <v>1376808681</v>
      </c>
      <c r="E46" s="48">
        <f>-(Datos!G326+Datos!G336)</f>
        <v>77195475</v>
      </c>
      <c r="F46" s="48">
        <f>-(Datos!H326+Datos!H336)</f>
        <v>19400406</v>
      </c>
      <c r="G46" s="48">
        <f>-(Datos!I326+Datos!I336)</f>
        <v>39677820</v>
      </c>
      <c r="H46" s="48">
        <f>-(Datos!J326+Datos!J336)</f>
        <v>22890897</v>
      </c>
      <c r="I46" s="48">
        <f>-(Datos!K326+Datos!K336)</f>
        <v>0</v>
      </c>
      <c r="J46" s="135"/>
      <c r="K46" s="48">
        <f>-(Datos!M326+Datos!M336)</f>
        <v>0</v>
      </c>
      <c r="L46" s="48">
        <f>-(Datos!N326+Datos!N336)</f>
        <v>0</v>
      </c>
      <c r="M46" s="48">
        <f>-(Datos!O326+Datos!O336)</f>
        <v>2229993288</v>
      </c>
      <c r="N46" s="48">
        <f>-(Datos!P326+Datos!P336)</f>
        <v>2229993288</v>
      </c>
      <c r="O46" s="48">
        <f>-(Datos!Q326+Datos!Q336)</f>
        <v>2229993288</v>
      </c>
      <c r="P46" s="48">
        <f>-(Datos!R326+Datos!R336)</f>
        <v>2229993288</v>
      </c>
      <c r="Q46" s="48">
        <f>-(Datos!S326+Datos!S336)</f>
        <v>2229993288</v>
      </c>
      <c r="R46" s="48">
        <f>-(Datos!T326+Datos!T336)</f>
        <v>1046912033</v>
      </c>
      <c r="S46" s="48">
        <f>-(Datos!U326+Datos!U336)</f>
        <v>1046912033</v>
      </c>
      <c r="T46" s="48">
        <f>-(Datos!V326+Datos!V336)</f>
        <v>1046912033</v>
      </c>
      <c r="U46" s="48">
        <f>-(Datos!W326+Datos!W336)</f>
        <v>1046912033</v>
      </c>
      <c r="V46" s="48">
        <f>-(Datos!X326+Datos!X336)</f>
        <v>0</v>
      </c>
      <c r="W46" s="48">
        <f>-(Datos!Y326+Datos!Y336)</f>
        <v>14836418</v>
      </c>
      <c r="X46" s="48">
        <f>-(Datos!Z326+Datos!Z336)</f>
        <v>13652218</v>
      </c>
      <c r="Y46" s="48">
        <f>-(Datos!AA326+Datos!AA336)</f>
        <v>4501024171</v>
      </c>
      <c r="Z46" s="48">
        <f>-(Datos!AB326+Datos!AB336)</f>
        <v>3603667472</v>
      </c>
      <c r="AA46" s="48">
        <f>-(Datos!AC326+Datos!AC336)</f>
        <v>3304548573</v>
      </c>
      <c r="AB46" s="48">
        <f>-(Datos!AD326+Datos!AD336)</f>
        <v>3016256418</v>
      </c>
      <c r="AC46" s="48">
        <f>-(Datos!AE326+Datos!AE336)</f>
        <v>3007832110</v>
      </c>
      <c r="AD46" s="48">
        <f>-(Datos!AF326+Datos!AF336)</f>
        <v>1323256608</v>
      </c>
      <c r="AE46" s="48">
        <f>-(Datos!AG326+Datos!AG336)</f>
        <v>1348113121</v>
      </c>
      <c r="AF46" s="48">
        <f>-(Datos!AH326+Datos!AH336)</f>
        <v>1340463615</v>
      </c>
      <c r="AG46" s="48">
        <f>-(Datos!AI326+Datos!AI336)</f>
        <v>1349454436</v>
      </c>
      <c r="AH46" s="48">
        <f>-(Datos!AJ326+Datos!AJ336)</f>
        <v>1376808681</v>
      </c>
      <c r="AI46" s="48">
        <f>-(Datos!AK326+Datos!AK336)</f>
        <v>1373993580</v>
      </c>
      <c r="AJ46" s="48">
        <f>-(Datos!AL326+Datos!AL336)</f>
        <v>1372676461</v>
      </c>
      <c r="AK46" s="48">
        <f>-(Datos!AM326+Datos!AM336)</f>
        <v>769302298</v>
      </c>
      <c r="AL46" s="48">
        <f>-(Datos!AN326+Datos!AN336)</f>
        <v>2973552809</v>
      </c>
      <c r="AM46" s="48">
        <f>-(Datos!AO326+Datos!AO336)</f>
        <v>2975602530</v>
      </c>
      <c r="AN46" s="48">
        <f>-(Datos!AP326+Datos!AP336)</f>
        <v>2979615170</v>
      </c>
      <c r="AO46" s="48">
        <f>-(Datos!AQ326+Datos!AQ336)</f>
        <v>2969438112</v>
      </c>
      <c r="AP46" s="48">
        <f>-(Datos!AR326+Datos!AR336)</f>
        <v>2945095833</v>
      </c>
      <c r="AQ46" s="48">
        <f>-(Datos!AS326+Datos!AS336)</f>
        <v>2934483662</v>
      </c>
      <c r="AR46" s="48">
        <f>-(Datos!AT326+Datos!AT336)</f>
        <v>2786153191</v>
      </c>
      <c r="AS46" s="48">
        <f>-(Datos!AU326+Datos!AU336)</f>
        <v>2738894416</v>
      </c>
      <c r="AT46" s="48">
        <f>-(Datos!AV326+Datos!AV336)</f>
        <v>77195475</v>
      </c>
      <c r="AU46" s="48">
        <f>-(Datos!AW326+Datos!AW336)</f>
        <v>78367885</v>
      </c>
      <c r="AV46" s="48">
        <f>-(Datos!AX326+Datos!AX336)</f>
        <v>79387469</v>
      </c>
      <c r="AW46" s="48">
        <f>-(Datos!AY326+Datos!AY336)</f>
        <v>39250604</v>
      </c>
      <c r="AX46" s="48">
        <f>-(Datos!AZ326+Datos!AZ336)</f>
        <v>38944444</v>
      </c>
      <c r="AY46" s="48">
        <f>-(Datos!BA326+Datos!BA336)</f>
        <v>42128576</v>
      </c>
      <c r="AZ46" s="48">
        <f>-(Datos!BB326+Datos!BB336)</f>
        <v>39416818</v>
      </c>
      <c r="BA46" s="48">
        <f>-(Datos!BC326+Datos!BC336)</f>
        <v>40254176</v>
      </c>
      <c r="BB46" s="48">
        <f>-(Datos!BD326+Datos!BD336)</f>
        <v>39677820</v>
      </c>
      <c r="BC46" s="48">
        <f>-(Datos!BE326+Datos!BE336)</f>
        <v>39999302</v>
      </c>
      <c r="BD46" s="48">
        <f>-(Datos!BF326+Datos!BF336)</f>
        <v>21016926</v>
      </c>
      <c r="BE46" s="48">
        <f>-(Datos!BG326+Datos!BG336)</f>
        <v>229884805</v>
      </c>
      <c r="BF46" s="48">
        <f>-(Datos!BH326+Datos!BH336)</f>
        <v>19400406</v>
      </c>
      <c r="BG46" s="48">
        <f>-(Datos!BI326+Datos!BI336)</f>
        <v>21131462</v>
      </c>
      <c r="BH46" s="48">
        <f>-(Datos!BJ326+Datos!BJ336)</f>
        <v>23648859</v>
      </c>
      <c r="BI46" s="48">
        <f>-(Datos!BK326+Datos!BK336)</f>
        <v>21095192</v>
      </c>
      <c r="BJ46" s="48">
        <f>-(Datos!BL326+Datos!BL336)</f>
        <v>20827748</v>
      </c>
      <c r="BK46" s="48">
        <f>-(Datos!BM326+Datos!BM336)</f>
        <v>22708836</v>
      </c>
      <c r="BL46" s="48">
        <f>-(Datos!BN326+Datos!BN336)</f>
        <v>21804943</v>
      </c>
      <c r="BM46" s="48">
        <f>-(Datos!BO326+Datos!BO336)</f>
        <v>29789826</v>
      </c>
      <c r="BN46" s="48">
        <f>-(Datos!BP326+Datos!BP336)</f>
        <v>22890897</v>
      </c>
    </row>
    <row r="47" spans="2:66" x14ac:dyDescent="0.25">
      <c r="B47" s="23" t="s">
        <v>1816</v>
      </c>
      <c r="C47" s="26">
        <f>-Datos!E431</f>
        <v>1331314923</v>
      </c>
      <c r="D47" s="26">
        <f>-Datos!F431</f>
        <v>1562096490.3699999</v>
      </c>
      <c r="E47" s="26">
        <f>-Datos!G431</f>
        <v>1306780548</v>
      </c>
      <c r="F47" s="26">
        <f>-Datos!H431</f>
        <v>1298211035</v>
      </c>
      <c r="G47" s="26">
        <f>-Datos!I431</f>
        <v>2340193558</v>
      </c>
      <c r="H47" s="26">
        <f>-Datos!J431</f>
        <v>2105218896</v>
      </c>
      <c r="I47" s="26">
        <f>-Datos!K431</f>
        <v>0</v>
      </c>
      <c r="J47" s="134"/>
      <c r="K47" s="26">
        <f>-Datos!M431</f>
        <v>887070182</v>
      </c>
      <c r="L47" s="26">
        <f>-Datos!N431</f>
        <v>1403126793</v>
      </c>
      <c r="M47" s="26">
        <f>-Datos!O431</f>
        <v>1781450213</v>
      </c>
      <c r="N47" s="26">
        <f>-Datos!P431</f>
        <v>1958840021</v>
      </c>
      <c r="O47" s="26">
        <f>-Datos!Q431</f>
        <v>1922029903</v>
      </c>
      <c r="P47" s="26">
        <f>-Datos!R431</f>
        <v>2463495234</v>
      </c>
      <c r="Q47" s="26">
        <f>-Datos!S431</f>
        <v>2228014791</v>
      </c>
      <c r="R47" s="26">
        <f>-Datos!T431</f>
        <v>2485164290</v>
      </c>
      <c r="S47" s="26">
        <f>-Datos!U431</f>
        <v>2748261614</v>
      </c>
      <c r="T47" s="26">
        <f>-Datos!V431</f>
        <v>3371806359</v>
      </c>
      <c r="U47" s="26">
        <f>-Datos!W431</f>
        <v>2932653845</v>
      </c>
      <c r="V47" s="26">
        <f>-Datos!X431</f>
        <v>1331314923</v>
      </c>
      <c r="W47" s="26">
        <f>-Datos!Y431</f>
        <v>720353157.10000002</v>
      </c>
      <c r="X47" s="26">
        <f>-Datos!Z431</f>
        <v>1234588116.9400001</v>
      </c>
      <c r="Y47" s="26">
        <f>-Datos!AA431</f>
        <v>1240038962.9400001</v>
      </c>
      <c r="Z47" s="26">
        <f>-Datos!AB431</f>
        <v>2668898506.9400001</v>
      </c>
      <c r="AA47" s="26">
        <f>-Datos!AC431</f>
        <v>2226420523.9400001</v>
      </c>
      <c r="AB47" s="26">
        <f>-Datos!AD431</f>
        <v>2330688378.9400001</v>
      </c>
      <c r="AC47" s="26">
        <f>-Datos!AE431</f>
        <v>2442160109</v>
      </c>
      <c r="AD47" s="26">
        <f>-Datos!AF431</f>
        <v>2737399442</v>
      </c>
      <c r="AE47" s="26">
        <f>-Datos!AG431</f>
        <v>2458884804</v>
      </c>
      <c r="AF47" s="26">
        <f>-Datos!AH431</f>
        <v>2731408542</v>
      </c>
      <c r="AG47" s="26">
        <f>-Datos!AI431</f>
        <v>2587159854.3699999</v>
      </c>
      <c r="AH47" s="26">
        <f>-Datos!AJ431</f>
        <v>1562096490.3699999</v>
      </c>
      <c r="AI47" s="26">
        <f>-Datos!AK431</f>
        <v>916709363</v>
      </c>
      <c r="AJ47" s="26">
        <f>-Datos!AL431</f>
        <v>1312462548</v>
      </c>
      <c r="AK47" s="26">
        <f>-Datos!AM431</f>
        <v>1119689176</v>
      </c>
      <c r="AL47" s="26">
        <f>-Datos!AN431</f>
        <v>1385725237</v>
      </c>
      <c r="AM47" s="26">
        <f>-Datos!AO431</f>
        <v>1088312560</v>
      </c>
      <c r="AN47" s="26">
        <f>-Datos!AP431</f>
        <v>1098777308</v>
      </c>
      <c r="AO47" s="26">
        <f>-Datos!AQ431</f>
        <v>981912179</v>
      </c>
      <c r="AP47" s="26">
        <f>-Datos!AR431</f>
        <v>2428734756</v>
      </c>
      <c r="AQ47" s="26">
        <f>-Datos!AS431</f>
        <v>1734163176</v>
      </c>
      <c r="AR47" s="26">
        <f>-Datos!AT431</f>
        <v>2342151756</v>
      </c>
      <c r="AS47" s="26">
        <f>-Datos!AU431</f>
        <v>2183670350</v>
      </c>
      <c r="AT47" s="26">
        <f>-Datos!AV431</f>
        <v>1306780548</v>
      </c>
      <c r="AU47" s="26">
        <f>-Datos!AW431</f>
        <v>807269648</v>
      </c>
      <c r="AV47" s="26">
        <f>-Datos!AX431</f>
        <v>1550819323</v>
      </c>
      <c r="AW47" s="26">
        <f>-Datos!AY431</f>
        <v>1321682558</v>
      </c>
      <c r="AX47" s="26">
        <f>-Datos!AZ431</f>
        <v>1854667134</v>
      </c>
      <c r="AY47" s="26">
        <f>-Datos!BA431</f>
        <v>1283708338</v>
      </c>
      <c r="AZ47" s="26">
        <f>-Datos!BB431</f>
        <v>1591170877</v>
      </c>
      <c r="BA47" s="26">
        <f>-Datos!BC431</f>
        <v>1681647106</v>
      </c>
      <c r="BB47" s="26">
        <f>-Datos!BD431</f>
        <v>2340193558</v>
      </c>
      <c r="BC47" s="26">
        <f>-Datos!BE431</f>
        <v>1864897240</v>
      </c>
      <c r="BD47" s="26">
        <f>-Datos!BF431</f>
        <v>2711782857</v>
      </c>
      <c r="BE47" s="26">
        <f>-Datos!BG431</f>
        <v>2407048226</v>
      </c>
      <c r="BF47" s="26">
        <f>-Datos!BH431</f>
        <v>1298211035</v>
      </c>
      <c r="BG47" s="26">
        <f>-Datos!BI431</f>
        <v>616760852</v>
      </c>
      <c r="BH47" s="26">
        <f>-Datos!BJ431</f>
        <v>1101849240</v>
      </c>
      <c r="BI47" s="26">
        <f>-Datos!BK431</f>
        <v>1027514931</v>
      </c>
      <c r="BJ47" s="26">
        <f>-Datos!BL431</f>
        <v>1755407791</v>
      </c>
      <c r="BK47" s="26">
        <f>-Datos!BM431</f>
        <v>1475465042</v>
      </c>
      <c r="BL47" s="26">
        <f>-Datos!BN431</f>
        <v>2134891065</v>
      </c>
      <c r="BM47" s="26">
        <f>-Datos!BO431</f>
        <v>1751592813</v>
      </c>
      <c r="BN47" s="26">
        <f>-Datos!BP431</f>
        <v>2105218896</v>
      </c>
    </row>
    <row r="48" spans="2:66" x14ac:dyDescent="0.25">
      <c r="B48" s="23" t="s">
        <v>1817</v>
      </c>
      <c r="C48" s="26">
        <f>-Datos!E467</f>
        <v>882436056.63999999</v>
      </c>
      <c r="D48" s="26">
        <f>-Datos!F467</f>
        <v>1260631292.3499999</v>
      </c>
      <c r="E48" s="26">
        <f>-Datos!G467</f>
        <v>1013356449.35</v>
      </c>
      <c r="F48" s="26">
        <f>-Datos!H467</f>
        <v>1993947577.1099999</v>
      </c>
      <c r="G48" s="26">
        <f>-Datos!I467</f>
        <v>1752519822</v>
      </c>
      <c r="H48" s="26">
        <f>-Datos!J467</f>
        <v>2149523647.8899999</v>
      </c>
      <c r="I48" s="26">
        <f>-Datos!K467</f>
        <v>0</v>
      </c>
      <c r="J48" s="134"/>
      <c r="K48" s="26">
        <f>-Datos!M467</f>
        <v>607373337</v>
      </c>
      <c r="L48" s="26">
        <f>-Datos!N467</f>
        <v>35764554</v>
      </c>
      <c r="M48" s="26">
        <f>-Datos!O467</f>
        <v>35833239</v>
      </c>
      <c r="N48" s="26">
        <f>-Datos!P467</f>
        <v>5545017</v>
      </c>
      <c r="O48" s="26">
        <f>-Datos!Q467</f>
        <v>11072736</v>
      </c>
      <c r="P48" s="26">
        <f>-Datos!R467</f>
        <v>19814391</v>
      </c>
      <c r="Q48" s="26">
        <f>-Datos!S467</f>
        <v>12161158</v>
      </c>
      <c r="R48" s="26">
        <f>-Datos!T467</f>
        <v>4432877</v>
      </c>
      <c r="S48" s="26">
        <f>-Datos!U467</f>
        <v>34539158</v>
      </c>
      <c r="T48" s="26">
        <f>-Datos!V467</f>
        <v>8131974</v>
      </c>
      <c r="U48" s="26">
        <f>-Datos!W467</f>
        <v>46896493</v>
      </c>
      <c r="V48" s="26">
        <f>-Datos!X467</f>
        <v>882436056.63999999</v>
      </c>
      <c r="W48" s="26">
        <f>-Datos!Y467</f>
        <v>1078222046.99</v>
      </c>
      <c r="X48" s="26">
        <f>-Datos!Z467</f>
        <v>321992548.80000001</v>
      </c>
      <c r="Y48" s="26">
        <f>-Datos!AA467</f>
        <v>292222982.80000001</v>
      </c>
      <c r="Z48" s="26">
        <f>-Datos!AB467</f>
        <v>301909863.80000001</v>
      </c>
      <c r="AA48" s="26">
        <f>-Datos!AC467</f>
        <v>315554774.80000001</v>
      </c>
      <c r="AB48" s="26">
        <f>-Datos!AD467</f>
        <v>298149813.80000001</v>
      </c>
      <c r="AC48" s="26">
        <f>-Datos!AE467</f>
        <v>293656326.80000001</v>
      </c>
      <c r="AD48" s="26">
        <f>-Datos!AF467</f>
        <v>314621003.80000001</v>
      </c>
      <c r="AE48" s="26">
        <f>-Datos!AG467</f>
        <v>319146790.80000001</v>
      </c>
      <c r="AF48" s="26">
        <f>-Datos!AH467</f>
        <v>285492473.80000001</v>
      </c>
      <c r="AG48" s="26">
        <f>-Datos!AI467</f>
        <v>324066484.80000001</v>
      </c>
      <c r="AH48" s="26">
        <f>-Datos!AJ467</f>
        <v>1260631292.3499999</v>
      </c>
      <c r="AI48" s="26">
        <f>-Datos!AK467</f>
        <v>1249504389.3499999</v>
      </c>
      <c r="AJ48" s="26">
        <f>-Datos!AL467</f>
        <v>577994794.35000002</v>
      </c>
      <c r="AK48" s="26">
        <f>-Datos!AM467</f>
        <v>769762814.35000002</v>
      </c>
      <c r="AL48" s="26">
        <f>-Datos!AN467</f>
        <v>965890662.35000002</v>
      </c>
      <c r="AM48" s="26">
        <f>-Datos!AO467</f>
        <v>1140001283.3499999</v>
      </c>
      <c r="AN48" s="26">
        <f>-Datos!AP467</f>
        <v>834376283.35000002</v>
      </c>
      <c r="AO48" s="26">
        <f>-Datos!AQ467</f>
        <v>1003392961.35</v>
      </c>
      <c r="AP48" s="26">
        <f>-Datos!AR467</f>
        <v>1160364093.3499999</v>
      </c>
      <c r="AQ48" s="26">
        <f>-Datos!AS467</f>
        <v>1361721374.3499999</v>
      </c>
      <c r="AR48" s="26">
        <f>-Datos!AT467</f>
        <v>1517739793.3499999</v>
      </c>
      <c r="AS48" s="26">
        <f>-Datos!AU467</f>
        <v>1614577839.3499999</v>
      </c>
      <c r="AT48" s="26">
        <f>-Datos!AV467</f>
        <v>1013356449.35</v>
      </c>
      <c r="AU48" s="26">
        <f>-Datos!AW467</f>
        <v>986020505.67999995</v>
      </c>
      <c r="AV48" s="26">
        <f>-Datos!AX467</f>
        <v>411844941.35000002</v>
      </c>
      <c r="AW48" s="26">
        <f>-Datos!AY467</f>
        <v>610259313.35000002</v>
      </c>
      <c r="AX48" s="26">
        <f>-Datos!AZ467</f>
        <v>800928723.35000002</v>
      </c>
      <c r="AY48" s="26">
        <f>-Datos!BA467</f>
        <v>974468480.35000002</v>
      </c>
      <c r="AZ48" s="26">
        <f>-Datos!BB467</f>
        <v>835694661.26999998</v>
      </c>
      <c r="BA48" s="26">
        <f>-Datos!BC467</f>
        <v>1524847225.3199999</v>
      </c>
      <c r="BB48" s="26">
        <f>-Datos!BD467</f>
        <v>1752519822</v>
      </c>
      <c r="BC48" s="26">
        <f>-Datos!BE467</f>
        <v>1960511708.6700001</v>
      </c>
      <c r="BD48" s="26">
        <f>-Datos!BF467</f>
        <v>2151089782</v>
      </c>
      <c r="BE48" s="26">
        <f>-Datos!BG467</f>
        <v>2379002848.6599998</v>
      </c>
      <c r="BF48" s="26">
        <f>-Datos!BH467</f>
        <v>1993947577.1099999</v>
      </c>
      <c r="BG48" s="26">
        <f>-Datos!BI467</f>
        <v>2022953557.79</v>
      </c>
      <c r="BH48" s="26">
        <f>-Datos!BJ467</f>
        <v>1985346783.01</v>
      </c>
      <c r="BI48" s="26">
        <f>-Datos!BK467</f>
        <v>1543745234.6700001</v>
      </c>
      <c r="BJ48" s="26">
        <f>-Datos!BL467</f>
        <v>1815017316</v>
      </c>
      <c r="BK48" s="26">
        <f>-Datos!BM467</f>
        <v>2105203881</v>
      </c>
      <c r="BL48" s="26">
        <f>-Datos!BN467</f>
        <v>1670905698.01</v>
      </c>
      <c r="BM48" s="26">
        <f>-Datos!BO467</f>
        <v>1889106353.01</v>
      </c>
      <c r="BN48" s="26">
        <f>-Datos!BP467</f>
        <v>2149523647.8899999</v>
      </c>
    </row>
    <row r="49" spans="2:66" x14ac:dyDescent="0.25">
      <c r="B49" s="38" t="s">
        <v>1819</v>
      </c>
      <c r="C49" s="39">
        <f t="shared" ref="C49:I49" si="16">C50+C51</f>
        <v>75103000</v>
      </c>
      <c r="D49" s="39">
        <f t="shared" si="16"/>
        <v>2666450314</v>
      </c>
      <c r="E49" s="39">
        <f t="shared" si="16"/>
        <v>3736392494</v>
      </c>
      <c r="F49" s="39">
        <f t="shared" si="16"/>
        <v>2975933678</v>
      </c>
      <c r="G49" s="39">
        <f t="shared" si="16"/>
        <v>5565411910</v>
      </c>
      <c r="H49" s="39">
        <f t="shared" si="16"/>
        <v>3322271897</v>
      </c>
      <c r="I49" s="39">
        <f t="shared" si="16"/>
        <v>0</v>
      </c>
      <c r="J49" s="133"/>
      <c r="K49" s="39">
        <f t="shared" ref="K49:AP49" si="17">K50+K51</f>
        <v>63106600</v>
      </c>
      <c r="L49" s="39">
        <f t="shared" si="17"/>
        <v>57050000</v>
      </c>
      <c r="M49" s="39">
        <f t="shared" si="17"/>
        <v>55050000</v>
      </c>
      <c r="N49" s="39">
        <f t="shared" si="17"/>
        <v>55050000</v>
      </c>
      <c r="O49" s="39">
        <f t="shared" si="17"/>
        <v>84775000</v>
      </c>
      <c r="P49" s="39">
        <f t="shared" si="17"/>
        <v>92275000</v>
      </c>
      <c r="Q49" s="39">
        <f t="shared" si="17"/>
        <v>72825000</v>
      </c>
      <c r="R49" s="39">
        <f t="shared" si="17"/>
        <v>129111800</v>
      </c>
      <c r="S49" s="39">
        <f t="shared" si="17"/>
        <v>129111800</v>
      </c>
      <c r="T49" s="39">
        <f t="shared" si="17"/>
        <v>68086040</v>
      </c>
      <c r="U49" s="39">
        <f t="shared" si="17"/>
        <v>56936040</v>
      </c>
      <c r="V49" s="39">
        <f t="shared" si="17"/>
        <v>75103000</v>
      </c>
      <c r="W49" s="39">
        <f t="shared" si="17"/>
        <v>1789811104</v>
      </c>
      <c r="X49" s="39">
        <f t="shared" si="17"/>
        <v>1879715104</v>
      </c>
      <c r="Y49" s="39">
        <f t="shared" si="17"/>
        <v>1866765104</v>
      </c>
      <c r="Z49" s="39">
        <f t="shared" si="17"/>
        <v>1866765104</v>
      </c>
      <c r="AA49" s="39">
        <f t="shared" si="17"/>
        <v>1856524604</v>
      </c>
      <c r="AB49" s="39">
        <f t="shared" si="17"/>
        <v>1856674604</v>
      </c>
      <c r="AC49" s="39">
        <f t="shared" si="17"/>
        <v>1860165387</v>
      </c>
      <c r="AD49" s="39">
        <f t="shared" si="17"/>
        <v>1870182887</v>
      </c>
      <c r="AE49" s="39">
        <f t="shared" si="17"/>
        <v>2220100769</v>
      </c>
      <c r="AF49" s="39">
        <f t="shared" si="17"/>
        <v>2524516477</v>
      </c>
      <c r="AG49" s="39">
        <f t="shared" si="17"/>
        <v>2540617307</v>
      </c>
      <c r="AH49" s="39">
        <f t="shared" si="17"/>
        <v>2666450314</v>
      </c>
      <c r="AI49" s="39">
        <f t="shared" si="17"/>
        <v>2665955338</v>
      </c>
      <c r="AJ49" s="39">
        <f t="shared" si="17"/>
        <v>3976907882</v>
      </c>
      <c r="AK49" s="39">
        <f t="shared" si="17"/>
        <v>4229166164</v>
      </c>
      <c r="AL49" s="39">
        <f t="shared" si="17"/>
        <v>4238021188</v>
      </c>
      <c r="AM49" s="39">
        <f t="shared" si="17"/>
        <v>4209464528</v>
      </c>
      <c r="AN49" s="39">
        <f t="shared" si="17"/>
        <v>4275202840</v>
      </c>
      <c r="AO49" s="39">
        <f t="shared" si="17"/>
        <v>4298028222</v>
      </c>
      <c r="AP49" s="39">
        <f t="shared" si="17"/>
        <v>4286362649</v>
      </c>
      <c r="AQ49" s="39">
        <f t="shared" ref="AQ49:BK49" si="18">AQ50+AQ51</f>
        <v>2137194614</v>
      </c>
      <c r="AR49" s="39">
        <f t="shared" si="18"/>
        <v>2234693540</v>
      </c>
      <c r="AS49" s="39">
        <f t="shared" si="18"/>
        <v>2394761292</v>
      </c>
      <c r="AT49" s="39">
        <f t="shared" si="18"/>
        <v>3736392494</v>
      </c>
      <c r="AU49" s="39">
        <f t="shared" si="18"/>
        <v>3631159217</v>
      </c>
      <c r="AV49" s="39">
        <f t="shared" si="18"/>
        <v>3802304419</v>
      </c>
      <c r="AW49" s="39">
        <f t="shared" si="18"/>
        <v>3489426786</v>
      </c>
      <c r="AX49" s="39">
        <f t="shared" si="18"/>
        <v>4093592164</v>
      </c>
      <c r="AY49" s="39">
        <f t="shared" si="18"/>
        <v>4212675740</v>
      </c>
      <c r="AZ49" s="39">
        <f t="shared" si="18"/>
        <v>4980677943</v>
      </c>
      <c r="BA49" s="39">
        <f t="shared" si="18"/>
        <v>4749924348</v>
      </c>
      <c r="BB49" s="39">
        <f t="shared" si="18"/>
        <v>5565411910</v>
      </c>
      <c r="BC49" s="39">
        <f t="shared" si="18"/>
        <v>4025317633</v>
      </c>
      <c r="BD49" s="39">
        <f t="shared" si="18"/>
        <v>3740588144</v>
      </c>
      <c r="BE49" s="39">
        <f t="shared" si="18"/>
        <v>3319317252</v>
      </c>
      <c r="BF49" s="39">
        <f t="shared" si="18"/>
        <v>2975933678</v>
      </c>
      <c r="BG49" s="39">
        <f t="shared" si="18"/>
        <v>3387501882</v>
      </c>
      <c r="BH49" s="39">
        <f t="shared" si="18"/>
        <v>3400350750</v>
      </c>
      <c r="BI49" s="39">
        <f t="shared" si="18"/>
        <v>3798605786</v>
      </c>
      <c r="BJ49" s="39">
        <f t="shared" si="18"/>
        <v>3898805652</v>
      </c>
      <c r="BK49" s="39">
        <f t="shared" si="18"/>
        <v>4195959213.8200002</v>
      </c>
      <c r="BL49" s="39">
        <f>BL50+BL51</f>
        <v>3635614244.04</v>
      </c>
      <c r="BM49" s="39">
        <f>BM50+BM51</f>
        <v>3434952487.0700002</v>
      </c>
      <c r="BN49" s="39">
        <f>BN50+BN51</f>
        <v>3322271897</v>
      </c>
    </row>
    <row r="50" spans="2:66" x14ac:dyDescent="0.25">
      <c r="B50" s="23" t="s">
        <v>1811</v>
      </c>
      <c r="C50" s="26">
        <f>-Datos!E506</f>
        <v>75103000</v>
      </c>
      <c r="D50" s="26">
        <f>-Datos!F506</f>
        <v>1925049113</v>
      </c>
      <c r="E50" s="26">
        <f>-Datos!G506</f>
        <v>2005548652</v>
      </c>
      <c r="F50" s="26">
        <f>-Datos!H506</f>
        <v>261907334</v>
      </c>
      <c r="G50" s="26">
        <f>-Datos!I506</f>
        <v>1993770742</v>
      </c>
      <c r="H50" s="26">
        <f>-Datos!J506</f>
        <v>601711018</v>
      </c>
      <c r="I50" s="26">
        <f>-Datos!K506</f>
        <v>0</v>
      </c>
      <c r="J50" s="134"/>
      <c r="K50" s="26">
        <f>-Datos!M506</f>
        <v>63106600</v>
      </c>
      <c r="L50" s="26">
        <f>-Datos!N506</f>
        <v>57050000</v>
      </c>
      <c r="M50" s="26">
        <f>-Datos!O506</f>
        <v>55050000</v>
      </c>
      <c r="N50" s="26">
        <f>-Datos!P506</f>
        <v>55050000</v>
      </c>
      <c r="O50" s="26">
        <f>-Datos!Q506</f>
        <v>84775000</v>
      </c>
      <c r="P50" s="26">
        <f>-Datos!R506</f>
        <v>92275000</v>
      </c>
      <c r="Q50" s="26">
        <f>-Datos!S506</f>
        <v>72825000</v>
      </c>
      <c r="R50" s="26">
        <f>-Datos!T506</f>
        <v>129111800</v>
      </c>
      <c r="S50" s="26">
        <f>-Datos!U506</f>
        <v>129111800</v>
      </c>
      <c r="T50" s="26">
        <f>-Datos!V506</f>
        <v>68086040</v>
      </c>
      <c r="U50" s="26">
        <f>-Datos!W506</f>
        <v>56936040</v>
      </c>
      <c r="V50" s="26">
        <f>-Datos!X506</f>
        <v>75103000</v>
      </c>
      <c r="W50" s="26">
        <f>-Datos!Y506</f>
        <v>1789811104</v>
      </c>
      <c r="X50" s="26">
        <f>-Datos!Z506</f>
        <v>1794715104</v>
      </c>
      <c r="Y50" s="26">
        <f>-Datos!AA506</f>
        <v>1781765104</v>
      </c>
      <c r="Z50" s="26">
        <f>-Datos!AB506</f>
        <v>1781765104</v>
      </c>
      <c r="AA50" s="26">
        <f>-Datos!AC506</f>
        <v>1771524604</v>
      </c>
      <c r="AB50" s="26">
        <f>-Datos!AD506</f>
        <v>1771674604</v>
      </c>
      <c r="AC50" s="26">
        <f>-Datos!AE506</f>
        <v>1771674604</v>
      </c>
      <c r="AD50" s="26">
        <f>-Datos!AF506</f>
        <v>1769674604</v>
      </c>
      <c r="AE50" s="26">
        <f>-Datos!AG506</f>
        <v>1763774604</v>
      </c>
      <c r="AF50" s="26">
        <f>-Datos!AH506</f>
        <v>1836615904</v>
      </c>
      <c r="AG50" s="26">
        <f>-Datos!AI506</f>
        <v>1777224190</v>
      </c>
      <c r="AH50" s="26">
        <f>-Datos!AJ506</f>
        <v>1925049113</v>
      </c>
      <c r="AI50" s="26">
        <f>-Datos!AK506</f>
        <v>1924554137</v>
      </c>
      <c r="AJ50" s="26">
        <f>-Datos!AL506</f>
        <v>1929709162</v>
      </c>
      <c r="AK50" s="26">
        <f>-Datos!AM506</f>
        <v>1946214186</v>
      </c>
      <c r="AL50" s="26">
        <f>-Datos!AN506</f>
        <v>1955069210</v>
      </c>
      <c r="AM50" s="26">
        <f>-Datos!AO506</f>
        <v>1952574235</v>
      </c>
      <c r="AN50" s="26">
        <f>-Datos!AP506</f>
        <v>2004441329</v>
      </c>
      <c r="AO50" s="26">
        <f>-Datos!AQ506</f>
        <v>2003946354</v>
      </c>
      <c r="AP50" s="26">
        <f>-Datos!AR506</f>
        <v>1990951378</v>
      </c>
      <c r="AQ50" s="26">
        <f>-Datos!AS506</f>
        <v>1973956402</v>
      </c>
      <c r="AR50" s="26">
        <f>-Datos!AT506</f>
        <v>1955738707</v>
      </c>
      <c r="AS50" s="26">
        <f>-Datos!AU506</f>
        <v>1928904636</v>
      </c>
      <c r="AT50" s="26">
        <f>-Datos!AV506</f>
        <v>2005548652</v>
      </c>
      <c r="AU50" s="26">
        <f>-Datos!AW506</f>
        <v>2005053931</v>
      </c>
      <c r="AV50" s="26">
        <f>-Datos!AX506</f>
        <v>2004159211</v>
      </c>
      <c r="AW50" s="26">
        <f>-Datos!AY506</f>
        <v>2003663216</v>
      </c>
      <c r="AX50" s="26">
        <f>-Datos!AZ506</f>
        <v>2003167221</v>
      </c>
      <c r="AY50" s="26">
        <f>-Datos!BA506</f>
        <v>2006671226</v>
      </c>
      <c r="AZ50" s="26">
        <f>-Datos!BB506</f>
        <v>2006175231</v>
      </c>
      <c r="BA50" s="26">
        <f>-Datos!BC506</f>
        <v>1999379237</v>
      </c>
      <c r="BB50" s="26">
        <f>-Datos!BD506</f>
        <v>1993770742</v>
      </c>
      <c r="BC50" s="26">
        <f>-Datos!BE506</f>
        <v>2016401897</v>
      </c>
      <c r="BD50" s="26">
        <f>-Datos!BF506</f>
        <v>1996138096</v>
      </c>
      <c r="BE50" s="26">
        <f>-Datos!BG506</f>
        <v>2074346783</v>
      </c>
      <c r="BF50" s="26">
        <f>-Datos!BH506</f>
        <v>261907334</v>
      </c>
      <c r="BG50" s="26">
        <f>-Datos!BI506</f>
        <v>216431822</v>
      </c>
      <c r="BH50" s="26">
        <f>-Datos!BJ506</f>
        <v>216431822</v>
      </c>
      <c r="BI50" s="26">
        <f>-Datos!BK506</f>
        <v>257184394</v>
      </c>
      <c r="BJ50" s="26">
        <f>-Datos!BL506</f>
        <v>246004193</v>
      </c>
      <c r="BK50" s="26">
        <f>-Datos!BM506</f>
        <v>664823992</v>
      </c>
      <c r="BL50" s="26">
        <f>-Datos!BN506</f>
        <v>664823992</v>
      </c>
      <c r="BM50" s="26">
        <f>-Datos!BO506</f>
        <v>664823992</v>
      </c>
      <c r="BN50" s="26">
        <f>-Datos!BP506</f>
        <v>601711018</v>
      </c>
    </row>
    <row r="51" spans="2:66" x14ac:dyDescent="0.25">
      <c r="B51" s="23" t="s">
        <v>1818</v>
      </c>
      <c r="C51" s="26">
        <f>-Datos!E516</f>
        <v>0</v>
      </c>
      <c r="D51" s="26">
        <f>-Datos!F516</f>
        <v>741401201</v>
      </c>
      <c r="E51" s="26">
        <f>-Datos!G516</f>
        <v>1730843842</v>
      </c>
      <c r="F51" s="26">
        <f>-Datos!H516</f>
        <v>2714026344</v>
      </c>
      <c r="G51" s="26">
        <f>-Datos!I516</f>
        <v>3571641168</v>
      </c>
      <c r="H51" s="26">
        <f>-Datos!J516</f>
        <v>2720560879</v>
      </c>
      <c r="I51" s="26">
        <f>-Datos!K516</f>
        <v>0</v>
      </c>
      <c r="J51" s="134"/>
      <c r="K51" s="26">
        <f>-Datos!M516</f>
        <v>0</v>
      </c>
      <c r="L51" s="26">
        <f>-Datos!N516</f>
        <v>0</v>
      </c>
      <c r="M51" s="26">
        <f>-Datos!O516</f>
        <v>0</v>
      </c>
      <c r="N51" s="26">
        <f>-Datos!P516</f>
        <v>0</v>
      </c>
      <c r="O51" s="26">
        <f>-Datos!Q516</f>
        <v>0</v>
      </c>
      <c r="P51" s="26">
        <f>-Datos!R516</f>
        <v>0</v>
      </c>
      <c r="Q51" s="26">
        <f>-Datos!S516</f>
        <v>0</v>
      </c>
      <c r="R51" s="26">
        <f>-Datos!T516</f>
        <v>0</v>
      </c>
      <c r="S51" s="26">
        <f>-Datos!U516</f>
        <v>0</v>
      </c>
      <c r="T51" s="26">
        <f>-Datos!V516</f>
        <v>0</v>
      </c>
      <c r="U51" s="26">
        <f>-Datos!W516</f>
        <v>0</v>
      </c>
      <c r="V51" s="26">
        <f>-Datos!X516</f>
        <v>0</v>
      </c>
      <c r="W51" s="26">
        <f>-Datos!Y516</f>
        <v>0</v>
      </c>
      <c r="X51" s="26">
        <f>-Datos!Z516</f>
        <v>85000000</v>
      </c>
      <c r="Y51" s="26">
        <f>-Datos!AA516</f>
        <v>85000000</v>
      </c>
      <c r="Z51" s="26">
        <f>-Datos!AB516</f>
        <v>85000000</v>
      </c>
      <c r="AA51" s="26">
        <f>-Datos!AC516</f>
        <v>85000000</v>
      </c>
      <c r="AB51" s="26">
        <f>-Datos!AD516</f>
        <v>85000000</v>
      </c>
      <c r="AC51" s="26">
        <f>-Datos!AE516</f>
        <v>88490783</v>
      </c>
      <c r="AD51" s="26">
        <f>-Datos!AF516</f>
        <v>100508283</v>
      </c>
      <c r="AE51" s="26">
        <f>-Datos!AG516</f>
        <v>456326165</v>
      </c>
      <c r="AF51" s="26">
        <f>-Datos!AH516</f>
        <v>687900573</v>
      </c>
      <c r="AG51" s="26">
        <f>-Datos!AI516</f>
        <v>763393117</v>
      </c>
      <c r="AH51" s="26">
        <f>-Datos!AJ516</f>
        <v>741401201</v>
      </c>
      <c r="AI51" s="26">
        <f>-Datos!AK516</f>
        <v>741401201</v>
      </c>
      <c r="AJ51" s="26">
        <f>-Datos!AL516</f>
        <v>2047198720</v>
      </c>
      <c r="AK51" s="26">
        <f>-Datos!AM516</f>
        <v>2282951978</v>
      </c>
      <c r="AL51" s="26">
        <f>-Datos!AN516</f>
        <v>2282951978</v>
      </c>
      <c r="AM51" s="26">
        <f>-Datos!AO516</f>
        <v>2256890293</v>
      </c>
      <c r="AN51" s="26">
        <f>-Datos!AP516</f>
        <v>2270761511</v>
      </c>
      <c r="AO51" s="26">
        <f>-Datos!AQ516</f>
        <v>2294081868</v>
      </c>
      <c r="AP51" s="26">
        <f>-Datos!AR516</f>
        <v>2295411271</v>
      </c>
      <c r="AQ51" s="26">
        <f>-Datos!AS516</f>
        <v>163238212</v>
      </c>
      <c r="AR51" s="26">
        <f>-Datos!AT516</f>
        <v>278954833</v>
      </c>
      <c r="AS51" s="26">
        <f>-Datos!AU516</f>
        <v>465856656</v>
      </c>
      <c r="AT51" s="26">
        <f>-Datos!AV516</f>
        <v>1730843842</v>
      </c>
      <c r="AU51" s="26">
        <f>-Datos!AW516</f>
        <v>1626105286</v>
      </c>
      <c r="AV51" s="26">
        <f>-Datos!AX516</f>
        <v>1798145208</v>
      </c>
      <c r="AW51" s="26">
        <f>-Datos!AY516</f>
        <v>1485763570</v>
      </c>
      <c r="AX51" s="26">
        <f>-Datos!AZ516</f>
        <v>2090424943</v>
      </c>
      <c r="AY51" s="26">
        <f>-Datos!BA516</f>
        <v>2206004514</v>
      </c>
      <c r="AZ51" s="26">
        <f>-Datos!BB516</f>
        <v>2974502712</v>
      </c>
      <c r="BA51" s="26">
        <f>-Datos!BC516</f>
        <v>2750545111</v>
      </c>
      <c r="BB51" s="26">
        <f>-Datos!BD516</f>
        <v>3571641168</v>
      </c>
      <c r="BC51" s="26">
        <f>-Datos!BE516</f>
        <v>2008915736</v>
      </c>
      <c r="BD51" s="26">
        <f>-Datos!BF516</f>
        <v>1744450048</v>
      </c>
      <c r="BE51" s="26">
        <f>-Datos!BG516</f>
        <v>1244970469</v>
      </c>
      <c r="BF51" s="26">
        <f>-Datos!BH516</f>
        <v>2714026344</v>
      </c>
      <c r="BG51" s="26">
        <f>-Datos!BI516</f>
        <v>3171070060</v>
      </c>
      <c r="BH51" s="26">
        <f>-Datos!BJ516</f>
        <v>3183918928</v>
      </c>
      <c r="BI51" s="26">
        <f>-Datos!BK516</f>
        <v>3541421392</v>
      </c>
      <c r="BJ51" s="26">
        <f>-Datos!BL516</f>
        <v>3652801459</v>
      </c>
      <c r="BK51" s="26">
        <f>-Datos!BM516</f>
        <v>3531135221.8200002</v>
      </c>
      <c r="BL51" s="26">
        <f>-Datos!BN516</f>
        <v>2970790252.04</v>
      </c>
      <c r="BM51" s="26">
        <f>-Datos!BO516</f>
        <v>2770128495.0700002</v>
      </c>
      <c r="BN51" s="26">
        <f>-Datos!BP516</f>
        <v>2720560879</v>
      </c>
    </row>
    <row r="52" spans="2:66" x14ac:dyDescent="0.25">
      <c r="B52" s="40" t="s">
        <v>1826</v>
      </c>
      <c r="C52" s="41">
        <f>C40+C49</f>
        <v>2845327783.0999999</v>
      </c>
      <c r="D52" s="41">
        <f t="shared" ref="D52:K52" si="19">D40+D49</f>
        <v>8286377008.1800003</v>
      </c>
      <c r="E52" s="41">
        <f t="shared" si="19"/>
        <v>13876043835.809999</v>
      </c>
      <c r="F52" s="41">
        <f t="shared" si="19"/>
        <v>7259657351.3099995</v>
      </c>
      <c r="G52" s="41">
        <f t="shared" si="19"/>
        <v>12747604588.200001</v>
      </c>
      <c r="H52" s="41">
        <f>H40+H49</f>
        <v>8811351742.0900002</v>
      </c>
      <c r="I52" s="41">
        <f>I40+I49</f>
        <v>0</v>
      </c>
      <c r="J52" s="133"/>
      <c r="K52" s="41">
        <f t="shared" si="19"/>
        <v>4177298823.46</v>
      </c>
      <c r="L52" s="41">
        <f t="shared" ref="L52:AG52" si="20">L40+L49</f>
        <v>3171780939.46</v>
      </c>
      <c r="M52" s="41">
        <f t="shared" si="20"/>
        <v>5077945736.46</v>
      </c>
      <c r="N52" s="41">
        <f t="shared" si="20"/>
        <v>5141418072.46</v>
      </c>
      <c r="O52" s="41">
        <f t="shared" si="20"/>
        <v>5101922765.46</v>
      </c>
      <c r="P52" s="41">
        <f t="shared" si="20"/>
        <v>5555202399.46</v>
      </c>
      <c r="Q52" s="41">
        <f t="shared" si="20"/>
        <v>5215055931.46</v>
      </c>
      <c r="R52" s="41">
        <f t="shared" si="20"/>
        <v>4070769748.46</v>
      </c>
      <c r="S52" s="41">
        <f t="shared" si="20"/>
        <v>4454520736.46</v>
      </c>
      <c r="T52" s="41">
        <f t="shared" si="20"/>
        <v>5082605515.46</v>
      </c>
      <c r="U52" s="41">
        <f t="shared" si="20"/>
        <v>4490810772.46</v>
      </c>
      <c r="V52" s="41">
        <f t="shared" si="20"/>
        <v>2845327783.0999999</v>
      </c>
      <c r="W52" s="41">
        <f t="shared" si="20"/>
        <v>4138702668.75</v>
      </c>
      <c r="X52" s="41">
        <f t="shared" si="20"/>
        <v>4184803619.7400002</v>
      </c>
      <c r="Y52" s="41">
        <f t="shared" si="20"/>
        <v>8674828741.7400017</v>
      </c>
      <c r="Z52" s="41">
        <f t="shared" si="20"/>
        <v>9254074689.2000008</v>
      </c>
      <c r="AA52" s="41">
        <f t="shared" si="20"/>
        <v>8406032765.1999998</v>
      </c>
      <c r="AB52" s="41">
        <f t="shared" si="20"/>
        <v>8368187679.1999998</v>
      </c>
      <c r="AC52" s="41">
        <f t="shared" si="20"/>
        <v>8346519826.8200006</v>
      </c>
      <c r="AD52" s="41">
        <f t="shared" si="20"/>
        <v>6988578548.8800001</v>
      </c>
      <c r="AE52" s="41">
        <f t="shared" si="20"/>
        <v>7373364566.1599998</v>
      </c>
      <c r="AF52" s="41">
        <f t="shared" si="20"/>
        <v>7682188135.2700005</v>
      </c>
      <c r="AG52" s="41">
        <f t="shared" si="20"/>
        <v>7814672544.4399996</v>
      </c>
      <c r="AH52" s="41">
        <f t="shared" ref="AH52:BF52" si="21">AH40+AH49</f>
        <v>8286377008.1800003</v>
      </c>
      <c r="AI52" s="41">
        <f t="shared" si="21"/>
        <v>7274808080.4899998</v>
      </c>
      <c r="AJ52" s="41">
        <f t="shared" si="21"/>
        <v>8690897589.0900002</v>
      </c>
      <c r="AK52" s="41">
        <f t="shared" si="21"/>
        <v>8112341168.4300003</v>
      </c>
      <c r="AL52" s="41">
        <f t="shared" si="21"/>
        <v>11278755396.5</v>
      </c>
      <c r="AM52" s="41">
        <f t="shared" si="21"/>
        <v>10955172560.35</v>
      </c>
      <c r="AN52" s="41">
        <f t="shared" si="21"/>
        <v>11012136591.6</v>
      </c>
      <c r="AO52" s="41">
        <f t="shared" si="21"/>
        <v>11089903122.790001</v>
      </c>
      <c r="AP52" s="41">
        <f t="shared" si="21"/>
        <v>13109841566.030001</v>
      </c>
      <c r="AQ52" s="41">
        <f t="shared" si="21"/>
        <v>12218979909.390001</v>
      </c>
      <c r="AR52" s="41">
        <f t="shared" si="21"/>
        <v>12018324933.550001</v>
      </c>
      <c r="AS52" s="41">
        <f t="shared" si="21"/>
        <v>13086921282.570002</v>
      </c>
      <c r="AT52" s="41">
        <f t="shared" si="21"/>
        <v>13876043835.809999</v>
      </c>
      <c r="AU52" s="41">
        <f t="shared" si="21"/>
        <v>7445537368.6800003</v>
      </c>
      <c r="AV52" s="41">
        <f t="shared" si="21"/>
        <v>10714584100.35</v>
      </c>
      <c r="AW52" s="41">
        <f t="shared" si="21"/>
        <v>7326922256.3500004</v>
      </c>
      <c r="AX52" s="41">
        <f t="shared" si="21"/>
        <v>9594435452.3500004</v>
      </c>
      <c r="AY52" s="41">
        <f t="shared" si="21"/>
        <v>8856728558.3500004</v>
      </c>
      <c r="AZ52" s="41">
        <f t="shared" si="21"/>
        <v>10135368821.27</v>
      </c>
      <c r="BA52" s="41">
        <f t="shared" si="21"/>
        <v>10917730507.65</v>
      </c>
      <c r="BB52" s="41">
        <f t="shared" si="21"/>
        <v>12747604588.200001</v>
      </c>
      <c r="BC52" s="41">
        <f t="shared" si="21"/>
        <v>8971975602.8699989</v>
      </c>
      <c r="BD52" s="41">
        <f t="shared" si="21"/>
        <v>9751626640.2000008</v>
      </c>
      <c r="BE52" s="41">
        <f t="shared" si="21"/>
        <v>9492683669.8600006</v>
      </c>
      <c r="BF52" s="41">
        <f t="shared" si="21"/>
        <v>7259657351.3099995</v>
      </c>
      <c r="BG52" s="41">
        <f t="shared" ref="BG52:BL52" si="22">BG40+BG49</f>
        <v>7020213822.9899998</v>
      </c>
      <c r="BH52" s="41">
        <f t="shared" si="22"/>
        <v>7837551217.21</v>
      </c>
      <c r="BI52" s="41">
        <f t="shared" si="22"/>
        <v>8159180434.8699999</v>
      </c>
      <c r="BJ52" s="41">
        <f t="shared" si="22"/>
        <v>8820324976.2000008</v>
      </c>
      <c r="BK52" s="41">
        <f t="shared" si="22"/>
        <v>8948538012.0200005</v>
      </c>
      <c r="BL52" s="41">
        <f t="shared" si="22"/>
        <v>8717008963.25</v>
      </c>
      <c r="BM52" s="41">
        <f>BM40+BM49</f>
        <v>8418286917.2800007</v>
      </c>
      <c r="BN52" s="41">
        <f>BN40+BN49</f>
        <v>8811351742.0900002</v>
      </c>
    </row>
    <row r="53" spans="2:66" x14ac:dyDescent="0.25">
      <c r="J53" s="132"/>
    </row>
    <row r="54" spans="2:66" x14ac:dyDescent="0.25">
      <c r="B54" s="40" t="s">
        <v>918</v>
      </c>
      <c r="J54" s="132"/>
    </row>
    <row r="55" spans="2:66" x14ac:dyDescent="0.25">
      <c r="B55" s="23" t="s">
        <v>1820</v>
      </c>
      <c r="C55" s="26">
        <f>-Datos!E534</f>
        <v>200000000</v>
      </c>
      <c r="D55" s="26">
        <f>-Datos!F534</f>
        <v>200000000</v>
      </c>
      <c r="E55" s="26">
        <f>-Datos!G534</f>
        <v>200000000</v>
      </c>
      <c r="F55" s="26">
        <f>-Datos!H534</f>
        <v>200000000</v>
      </c>
      <c r="G55" s="26">
        <f>-Datos!I534</f>
        <v>200000000</v>
      </c>
      <c r="H55" s="26">
        <f>-Datos!J534</f>
        <v>200000000</v>
      </c>
      <c r="I55" s="26">
        <f>-Datos!K534</f>
        <v>0</v>
      </c>
      <c r="J55" s="134"/>
      <c r="K55" s="26">
        <f>-Datos!M534</f>
        <v>200000000</v>
      </c>
      <c r="L55" s="26">
        <f>-Datos!N534</f>
        <v>200000000</v>
      </c>
      <c r="M55" s="26">
        <f>-Datos!O534</f>
        <v>200000000</v>
      </c>
      <c r="N55" s="26">
        <f>-Datos!P534</f>
        <v>200000000</v>
      </c>
      <c r="O55" s="26">
        <f>-Datos!Q534</f>
        <v>200000000</v>
      </c>
      <c r="P55" s="26">
        <f>-Datos!R534</f>
        <v>200000000</v>
      </c>
      <c r="Q55" s="26">
        <f>-Datos!S534</f>
        <v>200000000</v>
      </c>
      <c r="R55" s="26">
        <f>-Datos!T534</f>
        <v>200000000</v>
      </c>
      <c r="S55" s="26">
        <f>-Datos!U534</f>
        <v>200000000</v>
      </c>
      <c r="T55" s="26">
        <f>-Datos!V534</f>
        <v>200000000</v>
      </c>
      <c r="U55" s="26">
        <f>-Datos!W534</f>
        <v>200000000</v>
      </c>
      <c r="V55" s="26">
        <f>-Datos!X534</f>
        <v>200000000</v>
      </c>
      <c r="W55" s="26">
        <f>-Datos!Y534</f>
        <v>200000000</v>
      </c>
      <c r="X55" s="26">
        <f>-Datos!Z534</f>
        <v>200000000</v>
      </c>
      <c r="Y55" s="26">
        <f>-Datos!AA534</f>
        <v>200000000</v>
      </c>
      <c r="Z55" s="26">
        <f>-Datos!AB534</f>
        <v>200000000</v>
      </c>
      <c r="AA55" s="26">
        <f>-Datos!AC534</f>
        <v>200000000</v>
      </c>
      <c r="AB55" s="26">
        <f>-Datos!AD534</f>
        <v>200000000</v>
      </c>
      <c r="AC55" s="26">
        <f>-Datos!AE534</f>
        <v>200000000</v>
      </c>
      <c r="AD55" s="26">
        <f>-Datos!AF534</f>
        <v>200000000</v>
      </c>
      <c r="AE55" s="26">
        <f>-Datos!AG534</f>
        <v>200000000</v>
      </c>
      <c r="AF55" s="26">
        <f>-Datos!AH534</f>
        <v>200000000</v>
      </c>
      <c r="AG55" s="26">
        <f>-Datos!AI534</f>
        <v>200000000</v>
      </c>
      <c r="AH55" s="26">
        <f>-Datos!AJ534</f>
        <v>200000000</v>
      </c>
      <c r="AI55" s="26">
        <f>-Datos!AK534</f>
        <v>200000000</v>
      </c>
      <c r="AJ55" s="26">
        <f>-Datos!AL534</f>
        <v>200000000</v>
      </c>
      <c r="AK55" s="26">
        <f>-Datos!AM534</f>
        <v>200000000</v>
      </c>
      <c r="AL55" s="26">
        <f>-Datos!AN534</f>
        <v>200000000</v>
      </c>
      <c r="AM55" s="26">
        <f>-Datos!AO534</f>
        <v>200000000</v>
      </c>
      <c r="AN55" s="26">
        <f>-Datos!AP534</f>
        <v>200000000</v>
      </c>
      <c r="AO55" s="26">
        <f>-Datos!AQ534</f>
        <v>200000000</v>
      </c>
      <c r="AP55" s="26">
        <f>-Datos!AR534</f>
        <v>200000000</v>
      </c>
      <c r="AQ55" s="26">
        <f>-Datos!AS534</f>
        <v>200000000</v>
      </c>
      <c r="AR55" s="26">
        <f>-Datos!AT534</f>
        <v>200000000</v>
      </c>
      <c r="AS55" s="26">
        <f>-Datos!AU534</f>
        <v>200000000</v>
      </c>
      <c r="AT55" s="26">
        <f>-Datos!AV534</f>
        <v>200000000</v>
      </c>
      <c r="AU55" s="26">
        <f>-Datos!AW534</f>
        <v>200000000</v>
      </c>
      <c r="AV55" s="26">
        <f>-Datos!AX534</f>
        <v>200000000</v>
      </c>
      <c r="AW55" s="26">
        <f>-Datos!AY534</f>
        <v>200000000</v>
      </c>
      <c r="AX55" s="26">
        <f>-Datos!AZ534</f>
        <v>200000000</v>
      </c>
      <c r="AY55" s="26">
        <f>-Datos!BA534</f>
        <v>200000000</v>
      </c>
      <c r="AZ55" s="26">
        <f>-Datos!BB534</f>
        <v>200000000</v>
      </c>
      <c r="BA55" s="26">
        <f>-Datos!BC534</f>
        <v>200000000</v>
      </c>
      <c r="BB55" s="26">
        <f>-Datos!BD534</f>
        <v>200000000</v>
      </c>
      <c r="BC55" s="26">
        <f>-Datos!BE534</f>
        <v>200000000</v>
      </c>
      <c r="BD55" s="26">
        <f>-Datos!BF534</f>
        <v>200000000</v>
      </c>
      <c r="BE55" s="26">
        <f>-Datos!BG534</f>
        <v>200000000</v>
      </c>
      <c r="BF55" s="26">
        <f>-Datos!BH534</f>
        <v>200000000</v>
      </c>
      <c r="BG55" s="26">
        <f>-Datos!BI534</f>
        <v>200000000</v>
      </c>
      <c r="BH55" s="26">
        <f>-Datos!BJ534</f>
        <v>200000000</v>
      </c>
      <c r="BI55" s="26">
        <f>-Datos!BK534</f>
        <v>200000000</v>
      </c>
      <c r="BJ55" s="26">
        <f>-Datos!BL534</f>
        <v>200000000</v>
      </c>
      <c r="BK55" s="26">
        <f>-Datos!BM534</f>
        <v>200000000</v>
      </c>
      <c r="BL55" s="26">
        <f>-Datos!BN534</f>
        <v>200000000</v>
      </c>
      <c r="BM55" s="26">
        <f>-Datos!BO534</f>
        <v>200000000</v>
      </c>
      <c r="BN55" s="26">
        <f>-Datos!BP534</f>
        <v>200000000</v>
      </c>
    </row>
    <row r="56" spans="2:66" x14ac:dyDescent="0.25">
      <c r="B56" s="23" t="s">
        <v>1821</v>
      </c>
      <c r="C56" s="26">
        <f>-Datos!E539</f>
        <v>252549997</v>
      </c>
      <c r="D56" s="26">
        <f>-Datos!F539</f>
        <v>252549997</v>
      </c>
      <c r="E56" s="26">
        <f>-Datos!G539</f>
        <v>252549997</v>
      </c>
      <c r="F56" s="26">
        <f>-Datos!H539</f>
        <v>252549997</v>
      </c>
      <c r="G56" s="26">
        <f>-Datos!I539</f>
        <v>252549997</v>
      </c>
      <c r="H56" s="26">
        <f>-Datos!J539</f>
        <v>252549997</v>
      </c>
      <c r="I56" s="26">
        <f>-Datos!K539</f>
        <v>0</v>
      </c>
      <c r="J56" s="134"/>
      <c r="K56" s="26">
        <f>-Datos!M539</f>
        <v>252549997</v>
      </c>
      <c r="L56" s="26">
        <f>-Datos!N539</f>
        <v>252549997</v>
      </c>
      <c r="M56" s="26">
        <f>-Datos!O539</f>
        <v>252549997</v>
      </c>
      <c r="N56" s="26">
        <f>-Datos!P539</f>
        <v>252549997</v>
      </c>
      <c r="O56" s="26">
        <f>-Datos!Q539</f>
        <v>252549997</v>
      </c>
      <c r="P56" s="26">
        <f>-Datos!R539</f>
        <v>252549997</v>
      </c>
      <c r="Q56" s="26">
        <f>-Datos!S539</f>
        <v>252549997</v>
      </c>
      <c r="R56" s="26">
        <f>-Datos!T539</f>
        <v>252549997</v>
      </c>
      <c r="S56" s="26">
        <f>-Datos!U539</f>
        <v>252549997</v>
      </c>
      <c r="T56" s="26">
        <f>-Datos!V539</f>
        <v>252549997</v>
      </c>
      <c r="U56" s="26">
        <f>-Datos!W539</f>
        <v>252549997</v>
      </c>
      <c r="V56" s="26">
        <f>-Datos!X539</f>
        <v>252549997</v>
      </c>
      <c r="W56" s="26">
        <f>-Datos!Y539</f>
        <v>252549997</v>
      </c>
      <c r="X56" s="26">
        <f>-Datos!Z539</f>
        <v>252549997</v>
      </c>
      <c r="Y56" s="26">
        <f>-Datos!AA539</f>
        <v>252549997</v>
      </c>
      <c r="Z56" s="26">
        <f>-Datos!AB539</f>
        <v>252549997</v>
      </c>
      <c r="AA56" s="26">
        <f>-Datos!AC539</f>
        <v>252549997</v>
      </c>
      <c r="AB56" s="26">
        <f>-Datos!AD539</f>
        <v>252549997</v>
      </c>
      <c r="AC56" s="26">
        <f>-Datos!AE539</f>
        <v>252549997</v>
      </c>
      <c r="AD56" s="26">
        <f>-Datos!AF539</f>
        <v>252549997</v>
      </c>
      <c r="AE56" s="26">
        <f>-Datos!AG539</f>
        <v>252549997</v>
      </c>
      <c r="AF56" s="26">
        <f>-Datos!AH539</f>
        <v>252549997</v>
      </c>
      <c r="AG56" s="26">
        <f>-Datos!AI539</f>
        <v>252549997</v>
      </c>
      <c r="AH56" s="26">
        <f>-Datos!AJ539</f>
        <v>252549997</v>
      </c>
      <c r="AI56" s="26">
        <f>-Datos!AK539</f>
        <v>252549997</v>
      </c>
      <c r="AJ56" s="26">
        <f>-Datos!AL539</f>
        <v>252549997</v>
      </c>
      <c r="AK56" s="26">
        <f>-Datos!AM539</f>
        <v>252549997</v>
      </c>
      <c r="AL56" s="26">
        <f>-Datos!AN539</f>
        <v>252549997</v>
      </c>
      <c r="AM56" s="26">
        <f>-Datos!AO539</f>
        <v>252549997</v>
      </c>
      <c r="AN56" s="26">
        <f>-Datos!AP539</f>
        <v>252549997</v>
      </c>
      <c r="AO56" s="26">
        <f>-Datos!AQ539</f>
        <v>252549997</v>
      </c>
      <c r="AP56" s="26">
        <f>-Datos!AR539</f>
        <v>252549997</v>
      </c>
      <c r="AQ56" s="26">
        <f>-Datos!AS539</f>
        <v>252549997</v>
      </c>
      <c r="AR56" s="26">
        <f>-Datos!AT539</f>
        <v>252549997</v>
      </c>
      <c r="AS56" s="26">
        <f>-Datos!AU539</f>
        <v>252549997</v>
      </c>
      <c r="AT56" s="26">
        <f>-Datos!AV539</f>
        <v>252549997</v>
      </c>
      <c r="AU56" s="26">
        <f>-Datos!AW539</f>
        <v>252549997</v>
      </c>
      <c r="AV56" s="26">
        <f>-Datos!AX539</f>
        <v>252549997</v>
      </c>
      <c r="AW56" s="26">
        <f>-Datos!AY539</f>
        <v>252549997</v>
      </c>
      <c r="AX56" s="26">
        <f>-Datos!AZ539</f>
        <v>252549997</v>
      </c>
      <c r="AY56" s="26">
        <f>-Datos!BA539</f>
        <v>252549997</v>
      </c>
      <c r="AZ56" s="26">
        <f>-Datos!BB539</f>
        <v>252549997</v>
      </c>
      <c r="BA56" s="26">
        <f>-Datos!BC539</f>
        <v>252549997</v>
      </c>
      <c r="BB56" s="26">
        <f>-Datos!BD539</f>
        <v>252549997</v>
      </c>
      <c r="BC56" s="26">
        <f>-Datos!BE539</f>
        <v>252549997</v>
      </c>
      <c r="BD56" s="26">
        <f>-Datos!BF539</f>
        <v>252549997</v>
      </c>
      <c r="BE56" s="26">
        <f>-Datos!BG539</f>
        <v>252549997</v>
      </c>
      <c r="BF56" s="26">
        <f>-Datos!BH539</f>
        <v>252549997</v>
      </c>
      <c r="BG56" s="26">
        <f>-Datos!BI539</f>
        <v>252549997</v>
      </c>
      <c r="BH56" s="26">
        <f>-Datos!BJ539</f>
        <v>252549997</v>
      </c>
      <c r="BI56" s="26">
        <f>-Datos!BK539</f>
        <v>252549997</v>
      </c>
      <c r="BJ56" s="26">
        <f>-Datos!BL539</f>
        <v>252549997</v>
      </c>
      <c r="BK56" s="26">
        <f>-Datos!BM539</f>
        <v>252549997</v>
      </c>
      <c r="BL56" s="26">
        <f>-Datos!BN539</f>
        <v>252549997</v>
      </c>
      <c r="BM56" s="26">
        <f>-Datos!BO539</f>
        <v>252549997</v>
      </c>
      <c r="BN56" s="26">
        <f>-Datos!BP539</f>
        <v>252549997</v>
      </c>
    </row>
    <row r="57" spans="2:66" x14ac:dyDescent="0.25">
      <c r="B57" s="23" t="s">
        <v>1822</v>
      </c>
      <c r="C57" s="26">
        <f>-Datos!E556</f>
        <v>0</v>
      </c>
      <c r="D57" s="26">
        <f>-Datos!F556</f>
        <v>0</v>
      </c>
      <c r="E57" s="26">
        <f>-Datos!G556</f>
        <v>2765860499.3299999</v>
      </c>
      <c r="F57" s="26">
        <f>-Datos!H556</f>
        <v>5251295424.7799997</v>
      </c>
      <c r="G57" s="26">
        <f>-Datos!I556</f>
        <v>6539201060.7799997</v>
      </c>
      <c r="H57" s="26">
        <f>-Datos!J556</f>
        <v>10295947409.34</v>
      </c>
      <c r="I57" s="26">
        <f>-Datos!K556</f>
        <v>0</v>
      </c>
      <c r="J57" s="134"/>
      <c r="K57" s="26">
        <f>-Datos!M556</f>
        <v>6375353525</v>
      </c>
      <c r="L57" s="26">
        <f>-Datos!N556</f>
        <v>6361919397</v>
      </c>
      <c r="M57" s="26">
        <f>-Datos!O556</f>
        <v>1367354398</v>
      </c>
      <c r="N57" s="26">
        <f>-Datos!P556</f>
        <v>1339120801</v>
      </c>
      <c r="O57" s="26">
        <f>-Datos!Q556</f>
        <v>1116954653</v>
      </c>
      <c r="P57" s="26">
        <f>-Datos!R556</f>
        <v>1073155958</v>
      </c>
      <c r="Q57" s="26">
        <f>-Datos!S556</f>
        <v>852056650</v>
      </c>
      <c r="R57" s="26">
        <f>-Datos!T556</f>
        <v>0</v>
      </c>
      <c r="S57" s="26">
        <f>-Datos!U556</f>
        <v>0</v>
      </c>
      <c r="T57" s="26">
        <f>-Datos!V556</f>
        <v>0</v>
      </c>
      <c r="U57" s="26">
        <f>-Datos!W556</f>
        <v>0</v>
      </c>
      <c r="V57" s="26">
        <f>-Datos!X556</f>
        <v>0</v>
      </c>
      <c r="W57" s="26">
        <f>-Datos!Y556</f>
        <v>4786490852.6999998</v>
      </c>
      <c r="X57" s="26">
        <f>-Datos!Z556</f>
        <v>4786490852.6999998</v>
      </c>
      <c r="Y57" s="26">
        <f>-Datos!AA556</f>
        <v>0</v>
      </c>
      <c r="Z57" s="26">
        <f>-Datos!AB556</f>
        <v>0</v>
      </c>
      <c r="AA57" s="26">
        <f>-Datos!AC556</f>
        <v>0</v>
      </c>
      <c r="AB57" s="26">
        <f>-Datos!AD556</f>
        <v>0</v>
      </c>
      <c r="AC57" s="26">
        <f>-Datos!AE556</f>
        <v>0</v>
      </c>
      <c r="AD57" s="26">
        <f>-Datos!AF556</f>
        <v>0</v>
      </c>
      <c r="AE57" s="26">
        <f>-Datos!AG556</f>
        <v>0</v>
      </c>
      <c r="AF57" s="26">
        <f>-Datos!AH556</f>
        <v>0</v>
      </c>
      <c r="AG57" s="26">
        <f>-Datos!AI556</f>
        <v>0</v>
      </c>
      <c r="AH57" s="26">
        <f>-Datos!AJ556</f>
        <v>0</v>
      </c>
      <c r="AI57" s="26">
        <f>-Datos!AK556</f>
        <v>3849097926.3299999</v>
      </c>
      <c r="AJ57" s="26">
        <f>-Datos!AL556</f>
        <v>3849097926.3299999</v>
      </c>
      <c r="AK57" s="26">
        <f>-Datos!AM556</f>
        <v>3849097926.3299999</v>
      </c>
      <c r="AL57" s="26">
        <f>-Datos!AN556</f>
        <v>1649097926.3299999</v>
      </c>
      <c r="AM57" s="26">
        <f>-Datos!AO556</f>
        <v>1649097926.3299999</v>
      </c>
      <c r="AN57" s="26">
        <f>-Datos!AP556</f>
        <v>1649097926.3299999</v>
      </c>
      <c r="AO57" s="26">
        <f>-Datos!AQ556</f>
        <v>1649097926.3299999</v>
      </c>
      <c r="AP57" s="26">
        <f>-Datos!AR556</f>
        <v>1447691210.3299999</v>
      </c>
      <c r="AQ57" s="26">
        <f>-Datos!AS556</f>
        <v>1247691210.3299999</v>
      </c>
      <c r="AR57" s="26">
        <f>-Datos!AT556</f>
        <v>1220701764.3299999</v>
      </c>
      <c r="AS57" s="26">
        <f>-Datos!AU556</f>
        <v>1220701764.3299999</v>
      </c>
      <c r="AT57" s="26">
        <f>-Datos!AV556</f>
        <v>2765860499.3299999</v>
      </c>
      <c r="AU57" s="26">
        <f>-Datos!AW556</f>
        <v>6689201060.7799997</v>
      </c>
      <c r="AV57" s="26">
        <f>-Datos!AX556</f>
        <v>6689201060.7799997</v>
      </c>
      <c r="AW57" s="26">
        <f>-Datos!AY556</f>
        <v>6589201060.7799997</v>
      </c>
      <c r="AX57" s="26">
        <f>-Datos!AZ556</f>
        <v>6539201060.7799997</v>
      </c>
      <c r="AY57" s="26">
        <f>-Datos!BA556</f>
        <v>6539201060.7799997</v>
      </c>
      <c r="AZ57" s="26">
        <f>-Datos!BB556</f>
        <v>6539201060.7799997</v>
      </c>
      <c r="BA57" s="26">
        <f>-Datos!BC556</f>
        <v>6539201060.7799997</v>
      </c>
      <c r="BB57" s="26">
        <f>-Datos!BD556</f>
        <v>6539201060.7799997</v>
      </c>
      <c r="BC57" s="26">
        <f>-Datos!BE556</f>
        <v>6539201060.7799997</v>
      </c>
      <c r="BD57" s="26">
        <f>-Datos!BF556</f>
        <v>6539201060.7799997</v>
      </c>
      <c r="BE57" s="26">
        <f>-Datos!BG556</f>
        <v>5251295424.7799997</v>
      </c>
      <c r="BF57" s="26">
        <f>-Datos!BH556</f>
        <v>5251295424.7799997</v>
      </c>
      <c r="BG57" s="26">
        <f>-Datos!BI556</f>
        <v>10295947409.34</v>
      </c>
      <c r="BH57" s="26">
        <f>-Datos!BJ556</f>
        <v>10295947409.34</v>
      </c>
      <c r="BI57" s="26">
        <f>-Datos!BK556</f>
        <v>10295947409.34</v>
      </c>
      <c r="BJ57" s="26">
        <f>-Datos!BL556</f>
        <v>10295947409.34</v>
      </c>
      <c r="BK57" s="26">
        <f>-Datos!BM556</f>
        <v>10295947409.34</v>
      </c>
      <c r="BL57" s="26">
        <f>-Datos!BN556</f>
        <v>10295947409.34</v>
      </c>
      <c r="BM57" s="26">
        <f>-Datos!BO556</f>
        <v>10295947409.34</v>
      </c>
      <c r="BN57" s="26">
        <f>-Datos!BP556</f>
        <v>10295947409.34</v>
      </c>
    </row>
    <row r="58" spans="2:66" x14ac:dyDescent="0.25">
      <c r="B58" s="23" t="s">
        <v>1823</v>
      </c>
      <c r="C58" s="26">
        <f>-Datos!E565</f>
        <v>0</v>
      </c>
      <c r="D58" s="26">
        <f>-Datos!F565</f>
        <v>3429983129.5</v>
      </c>
      <c r="E58" s="26">
        <f>-Datos!G565</f>
        <v>3429983129.5</v>
      </c>
      <c r="F58" s="26">
        <f>-Datos!H565</f>
        <v>3429983129.5</v>
      </c>
      <c r="G58" s="26">
        <f>-Datos!I565</f>
        <v>3429983129.5</v>
      </c>
      <c r="H58" s="26">
        <f>-Datos!J565</f>
        <v>3429983129.5</v>
      </c>
      <c r="I58" s="26">
        <f>-Datos!K565</f>
        <v>0</v>
      </c>
      <c r="J58" s="134"/>
      <c r="K58" s="26">
        <f>-Datos!M565</f>
        <v>0</v>
      </c>
      <c r="L58" s="26">
        <f>-Datos!N565</f>
        <v>0</v>
      </c>
      <c r="M58" s="26">
        <f>-Datos!O565</f>
        <v>0</v>
      </c>
      <c r="N58" s="26">
        <f>-Datos!P565</f>
        <v>0</v>
      </c>
      <c r="O58" s="26">
        <f>-Datos!Q565</f>
        <v>0</v>
      </c>
      <c r="P58" s="26">
        <f>-Datos!R565</f>
        <v>0</v>
      </c>
      <c r="Q58" s="26">
        <f>-Datos!S565</f>
        <v>0</v>
      </c>
      <c r="R58" s="26">
        <f>-Datos!T565</f>
        <v>0</v>
      </c>
      <c r="S58" s="26">
        <f>-Datos!U565</f>
        <v>0</v>
      </c>
      <c r="T58" s="26">
        <f>-Datos!V565</f>
        <v>0</v>
      </c>
      <c r="U58" s="26">
        <f>-Datos!W565</f>
        <v>0</v>
      </c>
      <c r="V58" s="26">
        <f>-Datos!X565</f>
        <v>0</v>
      </c>
      <c r="W58" s="26">
        <f>-Datos!Y565</f>
        <v>3429983129.5</v>
      </c>
      <c r="X58" s="26">
        <f>-Datos!Z565</f>
        <v>3429983129.5</v>
      </c>
      <c r="Y58" s="26">
        <f>-Datos!AA565</f>
        <v>3429983129.5</v>
      </c>
      <c r="Z58" s="26">
        <f>-Datos!AB565</f>
        <v>3429983129.5</v>
      </c>
      <c r="AA58" s="26">
        <f>-Datos!AC565</f>
        <v>3429983129.5</v>
      </c>
      <c r="AB58" s="26">
        <f>-Datos!AD565</f>
        <v>3429983129.5</v>
      </c>
      <c r="AC58" s="26">
        <f>-Datos!AE565</f>
        <v>3429983129.5</v>
      </c>
      <c r="AD58" s="26">
        <f>-Datos!AF565</f>
        <v>3429983129.5</v>
      </c>
      <c r="AE58" s="26">
        <f>-Datos!AG565</f>
        <v>3429983129.5</v>
      </c>
      <c r="AF58" s="26">
        <f>-Datos!AH565</f>
        <v>3429983129.5</v>
      </c>
      <c r="AG58" s="26">
        <f>-Datos!AI565</f>
        <v>3429983129.5</v>
      </c>
      <c r="AH58" s="26">
        <f>-Datos!AJ565</f>
        <v>3429983129.5</v>
      </c>
      <c r="AI58" s="26">
        <f>-Datos!AK565</f>
        <v>3429983129.5</v>
      </c>
      <c r="AJ58" s="26">
        <f>-Datos!AL565</f>
        <v>3429983129.5</v>
      </c>
      <c r="AK58" s="26">
        <f>-Datos!AM565</f>
        <v>3429983129.5</v>
      </c>
      <c r="AL58" s="26">
        <f>-Datos!AN565</f>
        <v>3429983129.5</v>
      </c>
      <c r="AM58" s="26">
        <f>-Datos!AO565</f>
        <v>3429983129.5</v>
      </c>
      <c r="AN58" s="26">
        <f>-Datos!AP565</f>
        <v>3429983129.5</v>
      </c>
      <c r="AO58" s="26">
        <f>-Datos!AQ565</f>
        <v>3429983129.5</v>
      </c>
      <c r="AP58" s="26">
        <f>-Datos!AR565</f>
        <v>3429983129.5</v>
      </c>
      <c r="AQ58" s="26">
        <f>-Datos!AS565</f>
        <v>3429983129.5</v>
      </c>
      <c r="AR58" s="26">
        <f>-Datos!AT565</f>
        <v>3429983129.5</v>
      </c>
      <c r="AS58" s="26">
        <f>-Datos!AU565</f>
        <v>3429983129.5</v>
      </c>
      <c r="AT58" s="26">
        <f>-Datos!AV565</f>
        <v>3429983129.5</v>
      </c>
      <c r="AU58" s="26">
        <f>-Datos!AW565</f>
        <v>3429983129.5</v>
      </c>
      <c r="AV58" s="26">
        <f>-Datos!AX565</f>
        <v>3429983129.5</v>
      </c>
      <c r="AW58" s="26">
        <f>-Datos!AY565</f>
        <v>3429983129.5</v>
      </c>
      <c r="AX58" s="26">
        <f>-Datos!AZ565</f>
        <v>3429983129.5</v>
      </c>
      <c r="AY58" s="26">
        <f>-Datos!BA565</f>
        <v>3429983129.5</v>
      </c>
      <c r="AZ58" s="26">
        <f>-Datos!BB565</f>
        <v>3429983129.5</v>
      </c>
      <c r="BA58" s="26">
        <f>-Datos!BC565</f>
        <v>3429983129.5</v>
      </c>
      <c r="BB58" s="26">
        <f>-Datos!BD565</f>
        <v>3429983129.5</v>
      </c>
      <c r="BC58" s="26">
        <f>-Datos!BE565</f>
        <v>3429983129.5</v>
      </c>
      <c r="BD58" s="26">
        <f>-Datos!BF565</f>
        <v>3429983129.5</v>
      </c>
      <c r="BE58" s="26">
        <f>-Datos!BG565</f>
        <v>3429983129.5</v>
      </c>
      <c r="BF58" s="26">
        <f>-Datos!BH565</f>
        <v>3429983129.5</v>
      </c>
      <c r="BG58" s="26">
        <f>-Datos!BI565</f>
        <v>3429983129.5</v>
      </c>
      <c r="BH58" s="26">
        <f>-Datos!BJ565</f>
        <v>3429983129.5</v>
      </c>
      <c r="BI58" s="26">
        <f>-Datos!BK565</f>
        <v>3429983129.5</v>
      </c>
      <c r="BJ58" s="26">
        <f>-Datos!BL565</f>
        <v>3429983129.5</v>
      </c>
      <c r="BK58" s="26">
        <f>-Datos!BM565</f>
        <v>3429983129.5</v>
      </c>
      <c r="BL58" s="26">
        <f>-Datos!BN565</f>
        <v>3429983129.5</v>
      </c>
      <c r="BM58" s="26">
        <f>-Datos!BO565</f>
        <v>3429983129.5</v>
      </c>
      <c r="BN58" s="26">
        <f>-Datos!BP565</f>
        <v>3429983129.5</v>
      </c>
    </row>
    <row r="59" spans="2:66" x14ac:dyDescent="0.25">
      <c r="B59" s="188" t="s">
        <v>1829</v>
      </c>
      <c r="C59" s="172">
        <f t="shared" ref="C59:I59" si="23">C37-C52-SUM(C55:C58)</f>
        <v>6553397176.0499992</v>
      </c>
      <c r="D59" s="172">
        <f t="shared" si="23"/>
        <v>3849097926.329998</v>
      </c>
      <c r="E59" s="172">
        <f t="shared" si="23"/>
        <v>3923340561.4500008</v>
      </c>
      <c r="F59" s="172">
        <f t="shared" si="23"/>
        <v>5044651983.5600033</v>
      </c>
      <c r="G59" s="172">
        <f t="shared" si="23"/>
        <v>1934685569.8400002</v>
      </c>
      <c r="H59" s="172">
        <f t="shared" si="23"/>
        <v>2084260912.2900009</v>
      </c>
      <c r="I59" s="172">
        <f t="shared" si="23"/>
        <v>4691964461.4899998</v>
      </c>
      <c r="J59" s="189"/>
      <c r="K59" s="172">
        <f t="shared" ref="K59:AP59" si="24">K37-K52-SUM(K55:K58)</f>
        <v>2400320848.5400009</v>
      </c>
      <c r="L59" s="172">
        <f t="shared" si="24"/>
        <v>2962186382.5400009</v>
      </c>
      <c r="M59" s="172">
        <f t="shared" si="24"/>
        <v>4459261700.54</v>
      </c>
      <c r="N59" s="172">
        <f t="shared" si="24"/>
        <v>4922668889.54</v>
      </c>
      <c r="O59" s="172">
        <f t="shared" si="24"/>
        <v>5505379944.54</v>
      </c>
      <c r="P59" s="172">
        <f t="shared" si="24"/>
        <v>5615770848.54</v>
      </c>
      <c r="Q59" s="172">
        <f t="shared" si="24"/>
        <v>6065940161.54</v>
      </c>
      <c r="R59" s="172">
        <f t="shared" si="24"/>
        <v>7251363331.54</v>
      </c>
      <c r="S59" s="172">
        <f t="shared" si="24"/>
        <v>7195017764.999999</v>
      </c>
      <c r="T59" s="172">
        <f t="shared" si="24"/>
        <v>7690510031.999999</v>
      </c>
      <c r="U59" s="172">
        <f t="shared" si="24"/>
        <v>8326932547</v>
      </c>
      <c r="V59" s="172">
        <f t="shared" si="24"/>
        <v>6553397176.0499992</v>
      </c>
      <c r="W59" s="172">
        <f t="shared" si="24"/>
        <v>-1460735266.8700008</v>
      </c>
      <c r="X59" s="172">
        <f t="shared" si="24"/>
        <v>-1510800867.0300007</v>
      </c>
      <c r="Y59" s="172">
        <f t="shared" si="24"/>
        <v>-996205585.72000122</v>
      </c>
      <c r="Z59" s="172">
        <f t="shared" si="24"/>
        <v>646607889.47999954</v>
      </c>
      <c r="AA59" s="172">
        <f t="shared" si="24"/>
        <v>1238736559.96</v>
      </c>
      <c r="AB59" s="172">
        <f t="shared" si="24"/>
        <v>959031331.5199995</v>
      </c>
      <c r="AC59" s="172">
        <f t="shared" si="24"/>
        <v>1505062803.8499994</v>
      </c>
      <c r="AD59" s="172">
        <f t="shared" si="24"/>
        <v>1595088127.3499994</v>
      </c>
      <c r="AE59" s="172">
        <f t="shared" si="24"/>
        <v>2062905846.1100006</v>
      </c>
      <c r="AF59" s="172">
        <f t="shared" si="24"/>
        <v>2250946839.8600006</v>
      </c>
      <c r="AG59" s="172">
        <f t="shared" si="24"/>
        <v>2996137574.3499994</v>
      </c>
      <c r="AH59" s="172">
        <f t="shared" si="24"/>
        <v>3849097926.329998</v>
      </c>
      <c r="AI59" s="172">
        <f t="shared" si="24"/>
        <v>-1968569224.7499981</v>
      </c>
      <c r="AJ59" s="172">
        <f t="shared" si="24"/>
        <v>-2268700673.9399986</v>
      </c>
      <c r="AK59" s="172">
        <f t="shared" si="24"/>
        <v>-2406438068.3699989</v>
      </c>
      <c r="AL59" s="172">
        <f t="shared" si="24"/>
        <v>-2357075342.8099995</v>
      </c>
      <c r="AM59" s="172">
        <f t="shared" si="24"/>
        <v>-2641041824.4800014</v>
      </c>
      <c r="AN59" s="172">
        <f t="shared" si="24"/>
        <v>-2492933917.6099987</v>
      </c>
      <c r="AO59" s="172">
        <f t="shared" si="24"/>
        <v>-2289879630.1599998</v>
      </c>
      <c r="AP59" s="172">
        <f t="shared" si="24"/>
        <v>-1081370225.0900002</v>
      </c>
      <c r="AQ59" s="172">
        <f t="shared" ref="AQ59:BK59" si="25">AQ37-AQ52-SUM(AQ55:AQ58)</f>
        <v>-914745650.46999931</v>
      </c>
      <c r="AR59" s="172">
        <f t="shared" si="25"/>
        <v>-368238892.17000008</v>
      </c>
      <c r="AS59" s="172">
        <f t="shared" si="25"/>
        <v>143931411.70000076</v>
      </c>
      <c r="AT59" s="172">
        <f t="shared" si="25"/>
        <v>3923340561.4500008</v>
      </c>
      <c r="AU59" s="172">
        <f t="shared" si="25"/>
        <v>327343118.12000275</v>
      </c>
      <c r="AV59" s="172">
        <f t="shared" si="25"/>
        <v>510897539.89999962</v>
      </c>
      <c r="AW59" s="172">
        <f t="shared" si="25"/>
        <v>1047887866.789999</v>
      </c>
      <c r="AX59" s="172">
        <f t="shared" si="25"/>
        <v>1087330097.0100002</v>
      </c>
      <c r="AY59" s="172">
        <f t="shared" si="25"/>
        <v>1139727065.7000027</v>
      </c>
      <c r="AZ59" s="172">
        <f t="shared" si="25"/>
        <v>1630739778.3500023</v>
      </c>
      <c r="BA59" s="172">
        <f t="shared" si="25"/>
        <v>1732868764.7300053</v>
      </c>
      <c r="BB59" s="172">
        <f t="shared" si="25"/>
        <v>1934685569.8400002</v>
      </c>
      <c r="BC59" s="172">
        <f t="shared" si="25"/>
        <v>2545097179.0000038</v>
      </c>
      <c r="BD59" s="172">
        <f t="shared" si="25"/>
        <v>3211059152.8700027</v>
      </c>
      <c r="BE59" s="172">
        <f t="shared" si="25"/>
        <v>3322780247.2100029</v>
      </c>
      <c r="BF59" s="172">
        <f t="shared" si="25"/>
        <v>5044651983.5600033</v>
      </c>
      <c r="BG59" s="172">
        <f t="shared" si="25"/>
        <v>144931560.3200016</v>
      </c>
      <c r="BH59" s="172">
        <f t="shared" si="25"/>
        <v>183111824.29999924</v>
      </c>
      <c r="BI59" s="172">
        <f t="shared" si="25"/>
        <v>778105387.88999939</v>
      </c>
      <c r="BJ59" s="172">
        <f t="shared" si="25"/>
        <v>1163840796.7999992</v>
      </c>
      <c r="BK59" s="172">
        <f t="shared" si="25"/>
        <v>1191348514.079998</v>
      </c>
      <c r="BL59" s="172">
        <f>BL37-BL52-SUM(BL55:BL58)</f>
        <v>1795006097.829998</v>
      </c>
      <c r="BM59" s="172">
        <f>BM37-BM52-SUM(BM55:BM58)</f>
        <v>1942670828.210001</v>
      </c>
      <c r="BN59" s="172">
        <f>BN37-BN52-SUM(BN55:BN58)</f>
        <v>2084260912.2900009</v>
      </c>
    </row>
    <row r="60" spans="2:66" x14ac:dyDescent="0.25">
      <c r="B60" s="40" t="s">
        <v>1827</v>
      </c>
      <c r="C60" s="41">
        <f t="shared" ref="C60:I60" si="26">SUM(C55:C59)</f>
        <v>7005947173.0499992</v>
      </c>
      <c r="D60" s="41">
        <f t="shared" si="26"/>
        <v>7731631052.829998</v>
      </c>
      <c r="E60" s="41">
        <f t="shared" si="26"/>
        <v>10571734187.280001</v>
      </c>
      <c r="F60" s="41">
        <f t="shared" si="26"/>
        <v>14178480534.840002</v>
      </c>
      <c r="G60" s="41">
        <f t="shared" si="26"/>
        <v>12356419757.119999</v>
      </c>
      <c r="H60" s="41">
        <f t="shared" si="26"/>
        <v>16262741448.130001</v>
      </c>
      <c r="I60" s="41">
        <f t="shared" si="26"/>
        <v>4691964461.4899998</v>
      </c>
      <c r="J60" s="133"/>
      <c r="K60" s="41">
        <f t="shared" ref="K60:AP60" si="27">SUM(K55:K59)</f>
        <v>9228224370.5400009</v>
      </c>
      <c r="L60" s="41">
        <f t="shared" si="27"/>
        <v>9776655776.5400009</v>
      </c>
      <c r="M60" s="41">
        <f t="shared" si="27"/>
        <v>6279166095.54</v>
      </c>
      <c r="N60" s="41">
        <f t="shared" si="27"/>
        <v>6714339687.54</v>
      </c>
      <c r="O60" s="41">
        <f t="shared" si="27"/>
        <v>7074884594.54</v>
      </c>
      <c r="P60" s="41">
        <f t="shared" si="27"/>
        <v>7141476803.54</v>
      </c>
      <c r="Q60" s="41">
        <f t="shared" si="27"/>
        <v>7370546808.54</v>
      </c>
      <c r="R60" s="41">
        <f t="shared" si="27"/>
        <v>7703913328.54</v>
      </c>
      <c r="S60" s="41">
        <f t="shared" si="27"/>
        <v>7647567761.999999</v>
      </c>
      <c r="T60" s="41">
        <f t="shared" si="27"/>
        <v>8143060028.999999</v>
      </c>
      <c r="U60" s="41">
        <f t="shared" si="27"/>
        <v>8779482544</v>
      </c>
      <c r="V60" s="41">
        <f t="shared" si="27"/>
        <v>7005947173.0499992</v>
      </c>
      <c r="W60" s="41">
        <f t="shared" si="27"/>
        <v>7208288712.3299999</v>
      </c>
      <c r="X60" s="41">
        <f t="shared" si="27"/>
        <v>7158223112.1700001</v>
      </c>
      <c r="Y60" s="41">
        <f t="shared" si="27"/>
        <v>2886327540.7799988</v>
      </c>
      <c r="Z60" s="41">
        <f t="shared" si="27"/>
        <v>4529141015.9799995</v>
      </c>
      <c r="AA60" s="41">
        <f t="shared" si="27"/>
        <v>5121269686.46</v>
      </c>
      <c r="AB60" s="41">
        <f t="shared" si="27"/>
        <v>4841564458.0199995</v>
      </c>
      <c r="AC60" s="41">
        <f t="shared" si="27"/>
        <v>5387595930.3499994</v>
      </c>
      <c r="AD60" s="41">
        <f t="shared" si="27"/>
        <v>5477621253.8499994</v>
      </c>
      <c r="AE60" s="41">
        <f t="shared" si="27"/>
        <v>5945438972.6100006</v>
      </c>
      <c r="AF60" s="41">
        <f t="shared" si="27"/>
        <v>6133479966.3600006</v>
      </c>
      <c r="AG60" s="41">
        <f t="shared" si="27"/>
        <v>6878670700.8499994</v>
      </c>
      <c r="AH60" s="41">
        <f t="shared" si="27"/>
        <v>7731631052.829998</v>
      </c>
      <c r="AI60" s="41">
        <f t="shared" si="27"/>
        <v>5763061828.0800018</v>
      </c>
      <c r="AJ60" s="41">
        <f t="shared" si="27"/>
        <v>5462930378.8900013</v>
      </c>
      <c r="AK60" s="41">
        <f t="shared" si="27"/>
        <v>5325192984.460001</v>
      </c>
      <c r="AL60" s="41">
        <f t="shared" si="27"/>
        <v>3174555710.0200005</v>
      </c>
      <c r="AM60" s="41">
        <f t="shared" si="27"/>
        <v>2890589228.3499985</v>
      </c>
      <c r="AN60" s="41">
        <f t="shared" si="27"/>
        <v>3038697135.2200012</v>
      </c>
      <c r="AO60" s="41">
        <f t="shared" si="27"/>
        <v>3241751422.6700001</v>
      </c>
      <c r="AP60" s="41">
        <f t="shared" si="27"/>
        <v>4248854111.7399998</v>
      </c>
      <c r="AQ60" s="41">
        <f t="shared" ref="AQ60:BK60" si="28">SUM(AQ55:AQ59)</f>
        <v>4215478686.3600006</v>
      </c>
      <c r="AR60" s="41">
        <f t="shared" si="28"/>
        <v>4734995998.6599998</v>
      </c>
      <c r="AS60" s="41">
        <f t="shared" si="28"/>
        <v>5247166302.5300007</v>
      </c>
      <c r="AT60" s="41">
        <f t="shared" si="28"/>
        <v>10571734187.280001</v>
      </c>
      <c r="AU60" s="41">
        <f t="shared" si="28"/>
        <v>10899077305.400002</v>
      </c>
      <c r="AV60" s="41">
        <f t="shared" si="28"/>
        <v>11082631727.179998</v>
      </c>
      <c r="AW60" s="41">
        <f t="shared" si="28"/>
        <v>11519622054.069998</v>
      </c>
      <c r="AX60" s="41">
        <f t="shared" si="28"/>
        <v>11509064284.289999</v>
      </c>
      <c r="AY60" s="41">
        <f t="shared" si="28"/>
        <v>11561461252.980001</v>
      </c>
      <c r="AZ60" s="41">
        <f t="shared" si="28"/>
        <v>12052473965.630001</v>
      </c>
      <c r="BA60" s="41">
        <f t="shared" si="28"/>
        <v>12154602952.010004</v>
      </c>
      <c r="BB60" s="41">
        <f t="shared" si="28"/>
        <v>12356419757.119999</v>
      </c>
      <c r="BC60" s="41">
        <f t="shared" si="28"/>
        <v>12966831366.280003</v>
      </c>
      <c r="BD60" s="41">
        <f t="shared" si="28"/>
        <v>13632793340.150002</v>
      </c>
      <c r="BE60" s="41">
        <f t="shared" si="28"/>
        <v>12456608798.490002</v>
      </c>
      <c r="BF60" s="41">
        <f t="shared" si="28"/>
        <v>14178480534.840002</v>
      </c>
      <c r="BG60" s="41">
        <f t="shared" si="28"/>
        <v>14323412096.160002</v>
      </c>
      <c r="BH60" s="41">
        <f t="shared" si="28"/>
        <v>14361592360.139999</v>
      </c>
      <c r="BI60" s="41">
        <f t="shared" si="28"/>
        <v>14956585923.73</v>
      </c>
      <c r="BJ60" s="41">
        <f t="shared" si="28"/>
        <v>15342321332.639999</v>
      </c>
      <c r="BK60" s="41">
        <f t="shared" si="28"/>
        <v>15369829049.919998</v>
      </c>
      <c r="BL60" s="41">
        <f>SUM(BL55:BL59)</f>
        <v>15973486633.669998</v>
      </c>
      <c r="BM60" s="41">
        <f>SUM(BM55:BM59)</f>
        <v>16121151364.050001</v>
      </c>
      <c r="BN60" s="41">
        <f>SUM(BN55:BN59)</f>
        <v>16262741448.130001</v>
      </c>
    </row>
    <row r="61" spans="2:66" x14ac:dyDescent="0.25">
      <c r="J61" s="132"/>
    </row>
    <row r="62" spans="2:66" x14ac:dyDescent="0.25">
      <c r="B62" s="40" t="s">
        <v>1824</v>
      </c>
      <c r="C62" s="41">
        <f>C52+C60</f>
        <v>9851274956.1499996</v>
      </c>
      <c r="D62" s="41">
        <f t="shared" ref="D62:K62" si="29">D52+D60</f>
        <v>16018008061.009998</v>
      </c>
      <c r="E62" s="41">
        <f t="shared" si="29"/>
        <v>24447778023.09</v>
      </c>
      <c r="F62" s="41">
        <f t="shared" si="29"/>
        <v>21438137886.150002</v>
      </c>
      <c r="G62" s="41">
        <f t="shared" si="29"/>
        <v>25104024345.32</v>
      </c>
      <c r="H62" s="41">
        <f>H52+H60</f>
        <v>25074093190.220001</v>
      </c>
      <c r="I62" s="41">
        <f>I52+I60</f>
        <v>4691964461.4899998</v>
      </c>
      <c r="J62" s="133"/>
      <c r="K62" s="41">
        <f t="shared" si="29"/>
        <v>13405523194</v>
      </c>
      <c r="L62" s="41">
        <f t="shared" ref="L62:AG62" si="30">L52+L60</f>
        <v>12948436716</v>
      </c>
      <c r="M62" s="41">
        <f t="shared" si="30"/>
        <v>11357111832</v>
      </c>
      <c r="N62" s="41">
        <f t="shared" si="30"/>
        <v>11855757760</v>
      </c>
      <c r="O62" s="41">
        <f t="shared" si="30"/>
        <v>12176807360</v>
      </c>
      <c r="P62" s="41">
        <f t="shared" si="30"/>
        <v>12696679203</v>
      </c>
      <c r="Q62" s="41">
        <f t="shared" si="30"/>
        <v>12585602740</v>
      </c>
      <c r="R62" s="41">
        <f t="shared" si="30"/>
        <v>11774683077</v>
      </c>
      <c r="S62" s="41">
        <f t="shared" si="30"/>
        <v>12102088498.459999</v>
      </c>
      <c r="T62" s="41">
        <f t="shared" si="30"/>
        <v>13225665544.459999</v>
      </c>
      <c r="U62" s="41">
        <f t="shared" si="30"/>
        <v>13270293316.459999</v>
      </c>
      <c r="V62" s="41">
        <f t="shared" si="30"/>
        <v>9851274956.1499996</v>
      </c>
      <c r="W62" s="41">
        <f t="shared" si="30"/>
        <v>11346991381.08</v>
      </c>
      <c r="X62" s="41">
        <f t="shared" si="30"/>
        <v>11343026731.91</v>
      </c>
      <c r="Y62" s="41">
        <f t="shared" si="30"/>
        <v>11561156282.52</v>
      </c>
      <c r="Z62" s="41">
        <f t="shared" si="30"/>
        <v>13783215705.18</v>
      </c>
      <c r="AA62" s="41">
        <f t="shared" si="30"/>
        <v>13527302451.66</v>
      </c>
      <c r="AB62" s="41">
        <f t="shared" si="30"/>
        <v>13209752137.219999</v>
      </c>
      <c r="AC62" s="41">
        <f t="shared" si="30"/>
        <v>13734115757.17</v>
      </c>
      <c r="AD62" s="41">
        <f t="shared" si="30"/>
        <v>12466199802.73</v>
      </c>
      <c r="AE62" s="41">
        <f t="shared" si="30"/>
        <v>13318803538.77</v>
      </c>
      <c r="AF62" s="41">
        <f t="shared" si="30"/>
        <v>13815668101.630001</v>
      </c>
      <c r="AG62" s="41">
        <f t="shared" si="30"/>
        <v>14693343245.289999</v>
      </c>
      <c r="AH62" s="41">
        <f t="shared" ref="AH62:BF62" si="31">AH52+AH60</f>
        <v>16018008061.009998</v>
      </c>
      <c r="AI62" s="41">
        <f t="shared" si="31"/>
        <v>13037869908.570002</v>
      </c>
      <c r="AJ62" s="41">
        <f t="shared" si="31"/>
        <v>14153827967.980001</v>
      </c>
      <c r="AK62" s="41">
        <f t="shared" si="31"/>
        <v>13437534152.890001</v>
      </c>
      <c r="AL62" s="41">
        <f t="shared" si="31"/>
        <v>14453311106.52</v>
      </c>
      <c r="AM62" s="41">
        <f t="shared" si="31"/>
        <v>13845761788.699999</v>
      </c>
      <c r="AN62" s="41">
        <f t="shared" si="31"/>
        <v>14050833726.820002</v>
      </c>
      <c r="AO62" s="41">
        <f t="shared" si="31"/>
        <v>14331654545.460001</v>
      </c>
      <c r="AP62" s="41">
        <f t="shared" si="31"/>
        <v>17358695677.77</v>
      </c>
      <c r="AQ62" s="41">
        <f t="shared" si="31"/>
        <v>16434458595.750002</v>
      </c>
      <c r="AR62" s="41">
        <f t="shared" si="31"/>
        <v>16753320932.210001</v>
      </c>
      <c r="AS62" s="41">
        <f t="shared" si="31"/>
        <v>18334087585.100002</v>
      </c>
      <c r="AT62" s="41">
        <f t="shared" si="31"/>
        <v>24447778023.09</v>
      </c>
      <c r="AU62" s="41">
        <f t="shared" si="31"/>
        <v>18344614674.080002</v>
      </c>
      <c r="AV62" s="41">
        <f t="shared" si="31"/>
        <v>21797215827.529999</v>
      </c>
      <c r="AW62" s="41">
        <f t="shared" si="31"/>
        <v>18846544310.419998</v>
      </c>
      <c r="AX62" s="41">
        <f t="shared" si="31"/>
        <v>21103499736.639999</v>
      </c>
      <c r="AY62" s="41">
        <f t="shared" si="31"/>
        <v>20418189811.330002</v>
      </c>
      <c r="AZ62" s="41">
        <f t="shared" si="31"/>
        <v>22187842786.900002</v>
      </c>
      <c r="BA62" s="41">
        <f t="shared" si="31"/>
        <v>23072333459.660004</v>
      </c>
      <c r="BB62" s="41">
        <f t="shared" si="31"/>
        <v>25104024345.32</v>
      </c>
      <c r="BC62" s="41">
        <f t="shared" si="31"/>
        <v>21938806969.150002</v>
      </c>
      <c r="BD62" s="41">
        <f t="shared" si="31"/>
        <v>23384419980.350002</v>
      </c>
      <c r="BE62" s="41">
        <f t="shared" si="31"/>
        <v>21949292468.350002</v>
      </c>
      <c r="BF62" s="41">
        <f t="shared" si="31"/>
        <v>21438137886.150002</v>
      </c>
      <c r="BG62" s="41">
        <f t="shared" ref="BG62:BL62" si="32">BG52+BG60</f>
        <v>21343625919.150002</v>
      </c>
      <c r="BH62" s="41">
        <f t="shared" si="32"/>
        <v>22199143577.349998</v>
      </c>
      <c r="BI62" s="41">
        <f t="shared" si="32"/>
        <v>23115766358.599998</v>
      </c>
      <c r="BJ62" s="41">
        <f t="shared" si="32"/>
        <v>24162646308.84</v>
      </c>
      <c r="BK62" s="41">
        <f t="shared" si="32"/>
        <v>24318367061.939999</v>
      </c>
      <c r="BL62" s="41">
        <f t="shared" si="32"/>
        <v>24690495596.919998</v>
      </c>
      <c r="BM62" s="41">
        <f>BM52+BM60</f>
        <v>24539438281.330002</v>
      </c>
      <c r="BN62" s="41">
        <f>BN52+BN60</f>
        <v>25074093190.220001</v>
      </c>
    </row>
    <row r="64" spans="2:66" x14ac:dyDescent="0.25">
      <c r="AU64" s="44">
        <f>'ER mes'!AM65</f>
        <v>327343118.12000012</v>
      </c>
      <c r="AV64" s="44">
        <f>'ER mes'!AN65</f>
        <v>183554421.77999997</v>
      </c>
      <c r="AW64" s="44">
        <f>'ER mes'!AO65</f>
        <v>536990326.88999999</v>
      </c>
      <c r="AX64" s="44">
        <f>'ER mes'!AP65</f>
        <v>39442231.220000029</v>
      </c>
      <c r="AY64" s="44">
        <f>'ER mes'!AQ65</f>
        <v>52396968.690000013</v>
      </c>
      <c r="AZ64" s="44">
        <f>'ER mes'!AR65</f>
        <v>491012712.6500001</v>
      </c>
      <c r="BA64" s="44">
        <f>'ER mes'!AS65</f>
        <v>102128986.38000005</v>
      </c>
      <c r="BB64" s="44">
        <f>'ER mes'!AT65</f>
        <v>201816805.10999978</v>
      </c>
      <c r="BC64" s="44">
        <f>'ER mes'!AU65</f>
        <v>610411609.15999985</v>
      </c>
      <c r="BD64" s="44">
        <f>'ER mes'!AV65</f>
        <v>665961973.87000012</v>
      </c>
      <c r="BE64" s="44">
        <f>'ER mes'!AW65</f>
        <v>111721094.34000009</v>
      </c>
      <c r="BF64" s="44">
        <f>'ER mes'!AX65</f>
        <v>1721871736.3499999</v>
      </c>
      <c r="BG64" s="44">
        <f>'ER mes'!AY65</f>
        <v>144931561.32000017</v>
      </c>
      <c r="BH64" s="44">
        <f>'ER mes'!AZ65</f>
        <v>38180263.9799999</v>
      </c>
      <c r="BI64" s="44">
        <f>'ER mes'!BA65</f>
        <v>594993563.59000003</v>
      </c>
      <c r="BJ64" s="44">
        <f>'ER mes'!BB65</f>
        <v>385735408.91000009</v>
      </c>
      <c r="BK64" s="44">
        <f>'ER mes'!BC65</f>
        <v>27507717.280000061</v>
      </c>
      <c r="BL64" s="44">
        <f>'ER mes'!BD65</f>
        <v>603657583.74999976</v>
      </c>
      <c r="BM64" s="44">
        <f>'ER mes'!BE65</f>
        <v>147664730.38</v>
      </c>
      <c r="BN64" s="44">
        <f>'ER mes'!BF65</f>
        <v>156204191.08000007</v>
      </c>
    </row>
    <row r="65" spans="3:66" x14ac:dyDescent="0.25">
      <c r="AU65" s="44">
        <f>AU64</f>
        <v>327343118.12000012</v>
      </c>
      <c r="AV65" s="44">
        <f>AU65+AV64</f>
        <v>510897539.9000001</v>
      </c>
      <c r="AW65" s="44">
        <f t="shared" ref="AW65:BF65" si="33">AV65+AW64</f>
        <v>1047887866.7900001</v>
      </c>
      <c r="AX65" s="44">
        <f t="shared" si="33"/>
        <v>1087330098.0100002</v>
      </c>
      <c r="AY65" s="44">
        <f t="shared" si="33"/>
        <v>1139727066.7000003</v>
      </c>
      <c r="AZ65" s="44">
        <f t="shared" si="33"/>
        <v>1630739779.3500004</v>
      </c>
      <c r="BA65" s="44">
        <f t="shared" si="33"/>
        <v>1732868765.7300005</v>
      </c>
      <c r="BB65" s="44">
        <f t="shared" si="33"/>
        <v>1934685570.8400002</v>
      </c>
      <c r="BC65" s="44">
        <f t="shared" si="33"/>
        <v>2545097180</v>
      </c>
      <c r="BD65" s="44">
        <f t="shared" si="33"/>
        <v>3211059153.8699999</v>
      </c>
      <c r="BE65" s="44">
        <f t="shared" si="33"/>
        <v>3322780248.21</v>
      </c>
      <c r="BF65" s="44">
        <f t="shared" si="33"/>
        <v>5044651984.5599995</v>
      </c>
      <c r="BG65" s="44">
        <f>BG64</f>
        <v>144931561.32000017</v>
      </c>
      <c r="BH65" s="44">
        <f t="shared" ref="BH65:BN65" si="34">BG65+BH64</f>
        <v>183111825.30000007</v>
      </c>
      <c r="BI65" s="44">
        <f t="shared" si="34"/>
        <v>778105388.8900001</v>
      </c>
      <c r="BJ65" s="44">
        <f t="shared" si="34"/>
        <v>1163840797.8000002</v>
      </c>
      <c r="BK65" s="44">
        <f t="shared" si="34"/>
        <v>1191348515.0800002</v>
      </c>
      <c r="BL65" s="44">
        <f t="shared" si="34"/>
        <v>1795006098.8299999</v>
      </c>
      <c r="BM65" s="44">
        <f t="shared" si="34"/>
        <v>1942670829.21</v>
      </c>
      <c r="BN65" s="44">
        <f t="shared" si="34"/>
        <v>2098875020.2900002</v>
      </c>
    </row>
    <row r="66" spans="3:66" x14ac:dyDescent="0.25"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44">
        <f>AU59-AU64</f>
        <v>2.6226043701171875E-6</v>
      </c>
      <c r="AV66" s="44">
        <f>AV59-AV65</f>
        <v>-4.76837158203125E-7</v>
      </c>
      <c r="AW66" s="44">
        <f t="shared" ref="AW66:BI66" si="35">AW59-AW65</f>
        <v>-1.0728836059570313E-6</v>
      </c>
      <c r="AX66" s="44">
        <f t="shared" si="35"/>
        <v>-1</v>
      </c>
      <c r="AY66" s="44">
        <f t="shared" si="35"/>
        <v>-0.99999761581420898</v>
      </c>
      <c r="AZ66" s="44">
        <f t="shared" si="35"/>
        <v>-0.99999809265136719</v>
      </c>
      <c r="BA66" s="44">
        <f t="shared" si="35"/>
        <v>-0.99999523162841797</v>
      </c>
      <c r="BB66" s="44">
        <f t="shared" si="35"/>
        <v>-1</v>
      </c>
      <c r="BC66" s="44">
        <f t="shared" si="35"/>
        <v>-0.99999618530273438</v>
      </c>
      <c r="BD66" s="44">
        <f t="shared" si="35"/>
        <v>-0.99999713897705078</v>
      </c>
      <c r="BE66" s="44">
        <f t="shared" si="35"/>
        <v>-0.99999713897705078</v>
      </c>
      <c r="BF66" s="44">
        <f t="shared" si="35"/>
        <v>-0.99999618530273438</v>
      </c>
      <c r="BG66" s="44">
        <f t="shared" si="35"/>
        <v>-0.99999856948852539</v>
      </c>
      <c r="BH66" s="44">
        <f t="shared" si="35"/>
        <v>-1.0000008344650269</v>
      </c>
      <c r="BI66" s="44">
        <f t="shared" si="35"/>
        <v>-1.0000007152557373</v>
      </c>
      <c r="BJ66" s="44">
        <f>BJ59-BJ65</f>
        <v>-1.0000009536743164</v>
      </c>
      <c r="BK66" s="44">
        <f>BK59-BK65</f>
        <v>-1.0000021457672119</v>
      </c>
      <c r="BL66" s="44">
        <f>BL59-BL65</f>
        <v>-1.0000019073486328</v>
      </c>
      <c r="BM66" s="44">
        <f>BM59-BM65</f>
        <v>-0.99999904632568359</v>
      </c>
      <c r="BN66" s="44">
        <f>BN59-BN65</f>
        <v>-14614107.999999285</v>
      </c>
    </row>
    <row r="68" spans="3:66" x14ac:dyDescent="0.25">
      <c r="AU68" s="170"/>
      <c r="AV68" s="170"/>
      <c r="AW68" s="170"/>
      <c r="AX68" s="170"/>
      <c r="AY68" s="170"/>
      <c r="AZ68" s="170"/>
      <c r="BA68" s="170"/>
      <c r="BB68" s="170"/>
      <c r="BC68" s="170"/>
      <c r="BD68" s="170"/>
      <c r="BE68" s="170"/>
      <c r="BF68" s="170"/>
      <c r="BG68" s="171"/>
      <c r="BH68" s="171"/>
      <c r="BI68" s="171"/>
    </row>
    <row r="70" spans="3:66" x14ac:dyDescent="0.25">
      <c r="BH70" s="30"/>
    </row>
  </sheetData>
  <pageMargins left="0.7" right="0.7" top="0.75" bottom="0.75" header="0.3" footer="0.3"/>
  <pageSetup scale="87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8">
    <outlinePr summaryBelow="0"/>
    <pageSetUpPr fitToPage="1"/>
  </sheetPr>
  <dimension ref="A1:AE74"/>
  <sheetViews>
    <sheetView showGridLines="0" zoomScale="85" zoomScaleNormal="85" workbookViewId="0">
      <pane xSplit="2" ySplit="4" topLeftCell="C5" activePane="bottomRight" state="frozen"/>
      <selection activeCell="B9" sqref="B9"/>
      <selection pane="topRight" activeCell="B9" sqref="B9"/>
      <selection pane="bottomLeft" activeCell="B9" sqref="B9"/>
      <selection pane="bottomRight" activeCell="N7" sqref="N7"/>
    </sheetView>
  </sheetViews>
  <sheetFormatPr baseColWidth="10" defaultRowHeight="12.75" outlineLevelRow="1" outlineLevelCol="1" x14ac:dyDescent="0.25"/>
  <cols>
    <col min="1" max="1" width="3.85546875" style="24" customWidth="1"/>
    <col min="2" max="2" width="23.28515625" style="24" customWidth="1"/>
    <col min="3" max="3" width="12" style="24" customWidth="1"/>
    <col min="4" max="4" width="6" style="24" customWidth="1"/>
    <col min="5" max="5" width="12.140625" style="24" hidden="1" customWidth="1" outlineLevel="1"/>
    <col min="6" max="6" width="7.28515625" style="24" hidden="1" customWidth="1" outlineLevel="1"/>
    <col min="7" max="7" width="12.140625" style="24" hidden="1" customWidth="1" outlineLevel="1"/>
    <col min="8" max="8" width="7.28515625" style="24" hidden="1" customWidth="1" outlineLevel="1"/>
    <col min="9" max="9" width="14.28515625" style="24" customWidth="1" collapsed="1"/>
    <col min="10" max="10" width="5.85546875" style="24" customWidth="1"/>
    <col min="11" max="11" width="12.28515625" style="24" hidden="1" customWidth="1" outlineLevel="1"/>
    <col min="12" max="12" width="7.28515625" style="24" hidden="1" customWidth="1" outlineLevel="1"/>
    <col min="13" max="13" width="12.28515625" style="24" customWidth="1" collapsed="1"/>
    <col min="14" max="14" width="7.28515625" style="24" customWidth="1"/>
    <col min="15" max="15" width="0.5703125" style="24" customWidth="1"/>
    <col min="16" max="16" width="11.42578125" style="24" customWidth="1"/>
    <col min="17" max="17" width="5.85546875" style="24" customWidth="1"/>
    <col min="18" max="18" width="11.42578125" style="24" customWidth="1"/>
    <col min="19" max="19" width="5.85546875" style="24" customWidth="1"/>
    <col min="20" max="20" width="0.5703125" style="24" customWidth="1"/>
    <col min="21" max="21" width="11.42578125" style="24" customWidth="1"/>
    <col min="22" max="22" width="5.85546875" style="24" customWidth="1"/>
    <col min="23" max="23" width="11.42578125" style="24" customWidth="1"/>
    <col min="24" max="24" width="5.85546875" style="24" customWidth="1"/>
    <col min="25" max="25" width="0.5703125" style="24" customWidth="1"/>
    <col min="26" max="26" width="11.42578125" style="24" customWidth="1"/>
    <col min="27" max="27" width="5.85546875" style="24" customWidth="1"/>
    <col min="28" max="28" width="11.42578125" style="24" customWidth="1"/>
    <col min="29" max="29" width="5.85546875" style="24" customWidth="1"/>
    <col min="30" max="30" width="0.5703125" style="24" customWidth="1"/>
    <col min="31" max="31" width="11.42578125" style="24" customWidth="1"/>
    <col min="32" max="16384" width="11.42578125" style="24"/>
  </cols>
  <sheetData>
    <row r="1" spans="2:31" ht="18.75" x14ac:dyDescent="0.25">
      <c r="B1" s="216" t="s">
        <v>1967</v>
      </c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6"/>
      <c r="AC1" s="216"/>
      <c r="AD1" s="216"/>
    </row>
    <row r="2" spans="2:31" x14ac:dyDescent="0.25">
      <c r="AE2" s="55"/>
    </row>
    <row r="3" spans="2:31" x14ac:dyDescent="0.25">
      <c r="C3" s="218">
        <v>2018</v>
      </c>
      <c r="D3" s="219"/>
      <c r="E3" s="220" t="s">
        <v>1962</v>
      </c>
      <c r="F3" s="221"/>
      <c r="G3" s="218" t="s">
        <v>1963</v>
      </c>
      <c r="H3" s="219"/>
      <c r="I3" s="218">
        <v>2017</v>
      </c>
      <c r="J3" s="219"/>
      <c r="K3" s="220" t="s">
        <v>1969</v>
      </c>
      <c r="L3" s="221"/>
      <c r="M3" s="218" t="s">
        <v>1939</v>
      </c>
      <c r="N3" s="219"/>
      <c r="O3" s="57"/>
      <c r="P3" s="218">
        <v>2016</v>
      </c>
      <c r="Q3" s="219"/>
      <c r="R3" s="218" t="s">
        <v>1911</v>
      </c>
      <c r="S3" s="219"/>
      <c r="T3" s="57"/>
      <c r="U3" s="218">
        <v>2015</v>
      </c>
      <c r="V3" s="219"/>
      <c r="W3" s="218" t="s">
        <v>1924</v>
      </c>
      <c r="X3" s="219"/>
      <c r="Y3" s="57"/>
      <c r="Z3" s="218">
        <v>2014</v>
      </c>
      <c r="AA3" s="219"/>
      <c r="AB3" s="218" t="s">
        <v>1925</v>
      </c>
      <c r="AC3" s="219"/>
      <c r="AD3" s="57"/>
      <c r="AE3" s="55"/>
    </row>
    <row r="4" spans="2:31" x14ac:dyDescent="0.25">
      <c r="C4" s="59" t="s">
        <v>1830</v>
      </c>
      <c r="D4" s="59" t="s">
        <v>1828</v>
      </c>
      <c r="E4" s="155" t="s">
        <v>1830</v>
      </c>
      <c r="F4" s="155" t="s">
        <v>1828</v>
      </c>
      <c r="G4" s="59" t="s">
        <v>1830</v>
      </c>
      <c r="H4" s="59" t="s">
        <v>1828</v>
      </c>
      <c r="I4" s="59" t="s">
        <v>1830</v>
      </c>
      <c r="J4" s="59" t="s">
        <v>1828</v>
      </c>
      <c r="K4" s="155" t="s">
        <v>1830</v>
      </c>
      <c r="L4" s="155" t="s">
        <v>1828</v>
      </c>
      <c r="M4" s="59" t="s">
        <v>1830</v>
      </c>
      <c r="N4" s="59" t="s">
        <v>1828</v>
      </c>
      <c r="O4" s="57"/>
      <c r="P4" s="59" t="s">
        <v>1830</v>
      </c>
      <c r="Q4" s="59" t="s">
        <v>1828</v>
      </c>
      <c r="R4" s="59" t="s">
        <v>1830</v>
      </c>
      <c r="S4" s="59" t="s">
        <v>1828</v>
      </c>
      <c r="T4" s="57"/>
      <c r="U4" s="59" t="s">
        <v>1830</v>
      </c>
      <c r="V4" s="59" t="s">
        <v>1828</v>
      </c>
      <c r="W4" s="59" t="s">
        <v>1830</v>
      </c>
      <c r="X4" s="59" t="s">
        <v>1828</v>
      </c>
      <c r="Y4" s="57"/>
      <c r="Z4" s="59" t="s">
        <v>1830</v>
      </c>
      <c r="AA4" s="59" t="s">
        <v>1828</v>
      </c>
      <c r="AB4" s="59" t="s">
        <v>1830</v>
      </c>
      <c r="AC4" s="59" t="s">
        <v>1828</v>
      </c>
      <c r="AD4" s="57"/>
    </row>
    <row r="5" spans="2:31" s="42" customFormat="1" ht="5.25" customHeight="1" x14ac:dyDescent="0.25"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58"/>
      <c r="P5" s="46"/>
      <c r="Q5" s="46"/>
      <c r="R5" s="46"/>
      <c r="S5" s="46"/>
      <c r="T5" s="58"/>
      <c r="U5" s="46"/>
      <c r="V5" s="46"/>
      <c r="W5" s="46"/>
      <c r="X5" s="46"/>
      <c r="Y5" s="58"/>
      <c r="Z5" s="46"/>
      <c r="AA5" s="46"/>
      <c r="AB5" s="46"/>
      <c r="AC5" s="46"/>
      <c r="AD5" s="58"/>
    </row>
    <row r="6" spans="2:31" collapsed="1" x14ac:dyDescent="0.25">
      <c r="B6" s="23" t="s">
        <v>1782</v>
      </c>
      <c r="C6" s="26">
        <f>'ER año'!G6</f>
        <v>26312390889.25</v>
      </c>
      <c r="D6" s="47">
        <f t="shared" ref="D6:D12" si="0">C6/C$6</f>
        <v>1</v>
      </c>
      <c r="E6" s="26">
        <f>'ER año'!P6</f>
        <v>37544837099.203995</v>
      </c>
      <c r="F6" s="47">
        <f t="shared" ref="F6:F12" si="1">E6/E$6</f>
        <v>1</v>
      </c>
      <c r="G6" s="26">
        <f>C6-E6</f>
        <v>-11232446209.953995</v>
      </c>
      <c r="H6" s="47">
        <f>IFERROR(G6/E6,"")</f>
        <v>-0.29917418952370789</v>
      </c>
      <c r="I6" s="26">
        <f>'ER año'!F6</f>
        <v>35959734338</v>
      </c>
      <c r="J6" s="47">
        <f t="shared" ref="J6:J12" si="2">I6/I$6</f>
        <v>1</v>
      </c>
      <c r="K6" s="26">
        <f t="shared" ref="K6:K27" si="3">E6-I6</f>
        <v>1585102761.2039948</v>
      </c>
      <c r="L6" s="47">
        <f t="shared" ref="L6:L27" si="4">IFERROR(K6/I6,"")</f>
        <v>4.4079935249381343E-2</v>
      </c>
      <c r="M6" s="26">
        <f t="shared" ref="M6:M27" si="5">C6-I6</f>
        <v>-9647343448.75</v>
      </c>
      <c r="N6" s="47">
        <f t="shared" ref="N6:N43" si="6">IFERROR(M6/I6,"")</f>
        <v>-0.26828183317681775</v>
      </c>
      <c r="O6" s="117"/>
      <c r="P6" s="26">
        <f>'ER año'!E6</f>
        <v>33267952003.080002</v>
      </c>
      <c r="Q6" s="47">
        <f t="shared" ref="Q6:Q12" si="7">P6/P$6</f>
        <v>1</v>
      </c>
      <c r="R6" s="26">
        <f t="shared" ref="R6:R27" si="8">I6-P6</f>
        <v>2691782334.9199982</v>
      </c>
      <c r="S6" s="47">
        <f>IFERROR(R6/P6,"")</f>
        <v>8.0912174415509214E-2</v>
      </c>
      <c r="T6" s="117"/>
      <c r="U6" s="26">
        <f>'ER año'!D6</f>
        <v>33673825278.419998</v>
      </c>
      <c r="V6" s="47">
        <f t="shared" ref="V6:V12" si="9">U6/U$6</f>
        <v>1</v>
      </c>
      <c r="W6" s="26">
        <f>P6-U6</f>
        <v>-405873275.33999634</v>
      </c>
      <c r="X6" s="47">
        <f>IFERROR(W6/U6,"")</f>
        <v>-1.2053078971105247E-2</v>
      </c>
      <c r="Y6" s="117"/>
      <c r="Z6" s="26">
        <f>'ER año'!C6</f>
        <v>28306531977</v>
      </c>
      <c r="AA6" s="47">
        <f t="shared" ref="AA6:AA12" si="10">Z6/Z$6</f>
        <v>1</v>
      </c>
      <c r="AB6" s="26">
        <f>U6-Z6</f>
        <v>5367293301.4199982</v>
      </c>
      <c r="AC6" s="47">
        <f>IFERROR(AB6/Z6,"")</f>
        <v>0.1896132421230938</v>
      </c>
      <c r="AD6" s="117"/>
    </row>
    <row r="7" spans="2:31" s="52" customFormat="1" hidden="1" outlineLevel="1" x14ac:dyDescent="0.2">
      <c r="B7" s="49" t="s">
        <v>1784</v>
      </c>
      <c r="C7" s="48">
        <f>'ER año'!G7</f>
        <v>12214521350</v>
      </c>
      <c r="D7" s="50">
        <f t="shared" si="0"/>
        <v>0.46421176248906659</v>
      </c>
      <c r="E7" s="48">
        <f>'ER año'!P7</f>
        <v>19317509534.571365</v>
      </c>
      <c r="F7" s="50">
        <f t="shared" si="1"/>
        <v>0.51451840058671938</v>
      </c>
      <c r="G7" s="48">
        <f t="shared" ref="G7:G70" si="11">C7-E7</f>
        <v>-7102988184.5713654</v>
      </c>
      <c r="H7" s="51">
        <f t="shared" ref="H7:H70" si="12">IFERROR(G7/E7,"")</f>
        <v>-0.3676968903190953</v>
      </c>
      <c r="I7" s="48">
        <f>'ER año'!F7</f>
        <v>19005550780</v>
      </c>
      <c r="J7" s="50">
        <f t="shared" si="2"/>
        <v>0.52852311425215737</v>
      </c>
      <c r="K7" s="48">
        <f t="shared" si="3"/>
        <v>311958754.57136536</v>
      </c>
      <c r="L7" s="51">
        <f t="shared" si="4"/>
        <v>1.6414086504646163E-2</v>
      </c>
      <c r="M7" s="48">
        <f t="shared" si="5"/>
        <v>-6791029430</v>
      </c>
      <c r="N7" s="51">
        <f t="shared" si="6"/>
        <v>-0.35731821237963618</v>
      </c>
      <c r="O7" s="118"/>
      <c r="P7" s="48">
        <f>'ER año'!E7</f>
        <v>18214525596</v>
      </c>
      <c r="Q7" s="50">
        <f t="shared" si="7"/>
        <v>0.54750967520674765</v>
      </c>
      <c r="R7" s="48">
        <f t="shared" si="8"/>
        <v>791025184</v>
      </c>
      <c r="S7" s="51">
        <f t="shared" ref="S7:S70" si="13">IFERROR(R7/P7,"")</f>
        <v>4.3428261682188038E-2</v>
      </c>
      <c r="T7" s="118"/>
      <c r="U7" s="48">
        <f>'ER año'!D7</f>
        <v>22583910756.5</v>
      </c>
      <c r="V7" s="50">
        <f t="shared" si="9"/>
        <v>0.67066662518359588</v>
      </c>
      <c r="W7" s="48">
        <f t="shared" ref="W7:W70" si="14">P7-U7</f>
        <v>-4369385160.5</v>
      </c>
      <c r="X7" s="51">
        <f t="shared" ref="X7:X70" si="15">IFERROR(W7/U7,"")</f>
        <v>-0.19347336285600683</v>
      </c>
      <c r="Y7" s="118"/>
      <c r="Z7" s="48">
        <f>'ER año'!C7</f>
        <v>17439644391</v>
      </c>
      <c r="AA7" s="50">
        <f t="shared" si="10"/>
        <v>0.61609964813670182</v>
      </c>
      <c r="AB7" s="48">
        <f t="shared" ref="AB7:AB70" si="16">U7-Z7</f>
        <v>5144266365.5</v>
      </c>
      <c r="AC7" s="51">
        <f t="shared" ref="AC7:AC70" si="17">IFERROR(AB7/Z7,"")</f>
        <v>0.29497541636541502</v>
      </c>
      <c r="AD7" s="118"/>
    </row>
    <row r="8" spans="2:31" s="52" customFormat="1" hidden="1" outlineLevel="1" x14ac:dyDescent="0.2">
      <c r="B8" s="49" t="s">
        <v>1785</v>
      </c>
      <c r="C8" s="48">
        <f>'ER año'!G8</f>
        <v>11139259087</v>
      </c>
      <c r="D8" s="50">
        <f t="shared" si="0"/>
        <v>0.4233465189037981</v>
      </c>
      <c r="E8" s="48">
        <f>'ER año'!P8</f>
        <v>17812193954.86739</v>
      </c>
      <c r="F8" s="50">
        <f t="shared" si="1"/>
        <v>0.47442459019871563</v>
      </c>
      <c r="G8" s="48">
        <f t="shared" si="11"/>
        <v>-6672934867.8673897</v>
      </c>
      <c r="H8" s="51">
        <f t="shared" si="12"/>
        <v>-0.37462734151532928</v>
      </c>
      <c r="I8" s="48">
        <f>'ER año'!F8</f>
        <v>14083231721</v>
      </c>
      <c r="J8" s="50">
        <f t="shared" si="2"/>
        <v>0.39163892560011826</v>
      </c>
      <c r="K8" s="48">
        <f t="shared" si="3"/>
        <v>3728962233.8673897</v>
      </c>
      <c r="L8" s="51">
        <f t="shared" si="4"/>
        <v>0.26478029388006186</v>
      </c>
      <c r="M8" s="48">
        <f t="shared" si="5"/>
        <v>-2943972634</v>
      </c>
      <c r="N8" s="51">
        <f t="shared" si="6"/>
        <v>-0.20904098521720263</v>
      </c>
      <c r="O8" s="118"/>
      <c r="P8" s="48">
        <f>'ER año'!E8</f>
        <v>12893022283.08</v>
      </c>
      <c r="Q8" s="50">
        <f t="shared" si="7"/>
        <v>0.38755082614903202</v>
      </c>
      <c r="R8" s="48">
        <f t="shared" si="8"/>
        <v>1190209437.9200001</v>
      </c>
      <c r="S8" s="51">
        <f t="shared" si="13"/>
        <v>9.2314231045885722E-2</v>
      </c>
      <c r="T8" s="118"/>
      <c r="U8" s="48">
        <f>'ER año'!D8</f>
        <v>9929194401.9200001</v>
      </c>
      <c r="V8" s="50">
        <f t="shared" si="9"/>
        <v>0.29486386888997618</v>
      </c>
      <c r="W8" s="48">
        <f t="shared" si="14"/>
        <v>2963827881.1599998</v>
      </c>
      <c r="X8" s="51">
        <f t="shared" si="15"/>
        <v>0.29849630908494318</v>
      </c>
      <c r="Y8" s="118"/>
      <c r="Z8" s="48">
        <f>'ER año'!C8</f>
        <v>9225504471</v>
      </c>
      <c r="AA8" s="50">
        <f t="shared" si="10"/>
        <v>0.32591433237021156</v>
      </c>
      <c r="AB8" s="48">
        <f t="shared" si="16"/>
        <v>703689930.92000008</v>
      </c>
      <c r="AC8" s="51">
        <f t="shared" si="17"/>
        <v>7.6276580118954024E-2</v>
      </c>
      <c r="AD8" s="118"/>
    </row>
    <row r="9" spans="2:31" s="52" customFormat="1" hidden="1" outlineLevel="1" x14ac:dyDescent="0.2">
      <c r="B9" s="49" t="s">
        <v>2055</v>
      </c>
      <c r="C9" s="48"/>
      <c r="D9" s="50"/>
      <c r="E9" s="48"/>
      <c r="F9" s="50"/>
      <c r="G9" s="48"/>
      <c r="H9" s="51"/>
      <c r="I9" s="48"/>
      <c r="J9" s="50"/>
      <c r="K9" s="48"/>
      <c r="L9" s="51"/>
      <c r="M9" s="48"/>
      <c r="N9" s="51"/>
      <c r="O9" s="118"/>
      <c r="P9" s="48"/>
      <c r="Q9" s="50"/>
      <c r="R9" s="48"/>
      <c r="S9" s="51"/>
      <c r="T9" s="118"/>
      <c r="U9" s="48"/>
      <c r="V9" s="50"/>
      <c r="W9" s="48"/>
      <c r="X9" s="51"/>
      <c r="Y9" s="118"/>
      <c r="Z9" s="48"/>
      <c r="AA9" s="50"/>
      <c r="AB9" s="48"/>
      <c r="AC9" s="51"/>
      <c r="AD9" s="118"/>
    </row>
    <row r="10" spans="2:31" s="52" customFormat="1" hidden="1" outlineLevel="1" x14ac:dyDescent="0.2">
      <c r="B10" s="49" t="s">
        <v>1786</v>
      </c>
      <c r="C10" s="48">
        <f>'ER año'!G10</f>
        <v>1715494759</v>
      </c>
      <c r="D10" s="50">
        <f t="shared" si="0"/>
        <v>6.5197220815873105E-2</v>
      </c>
      <c r="E10" s="48">
        <f>'ER año'!P10</f>
        <v>316659858.51796937</v>
      </c>
      <c r="F10" s="50">
        <f t="shared" si="1"/>
        <v>8.4341785178416191E-3</v>
      </c>
      <c r="G10" s="48">
        <f t="shared" si="11"/>
        <v>1398834900.4820306</v>
      </c>
      <c r="H10" s="51">
        <f t="shared" si="12"/>
        <v>4.4174683429369734</v>
      </c>
      <c r="I10" s="48">
        <f>'ER año'!F10</f>
        <v>2003500619</v>
      </c>
      <c r="J10" s="50">
        <f t="shared" si="2"/>
        <v>5.5715111801669395E-2</v>
      </c>
      <c r="K10" s="48">
        <f t="shared" si="3"/>
        <v>-1686840760.4820306</v>
      </c>
      <c r="L10" s="51">
        <f t="shared" si="4"/>
        <v>-0.84194671291091361</v>
      </c>
      <c r="M10" s="48">
        <f t="shared" si="5"/>
        <v>-288005860</v>
      </c>
      <c r="N10" s="51">
        <f t="shared" si="6"/>
        <v>-0.14375132069774518</v>
      </c>
      <c r="O10" s="118"/>
      <c r="P10" s="48">
        <f>'ER año'!E10</f>
        <v>1340442201</v>
      </c>
      <c r="Q10" s="50">
        <f t="shared" si="7"/>
        <v>4.0292296949205039E-2</v>
      </c>
      <c r="R10" s="48">
        <f t="shared" si="8"/>
        <v>663058418</v>
      </c>
      <c r="S10" s="51">
        <f t="shared" si="13"/>
        <v>0.49465647791851342</v>
      </c>
      <c r="T10" s="118"/>
      <c r="U10" s="48">
        <f>'ER año'!D10</f>
        <v>820964704</v>
      </c>
      <c r="V10" s="50">
        <f t="shared" si="9"/>
        <v>2.437990626880512E-2</v>
      </c>
      <c r="W10" s="48">
        <f t="shared" si="14"/>
        <v>519477497</v>
      </c>
      <c r="X10" s="51">
        <f t="shared" si="15"/>
        <v>0.6327647150589315</v>
      </c>
      <c r="Y10" s="118"/>
      <c r="Z10" s="48">
        <f>'ER año'!C10</f>
        <v>1191921673</v>
      </c>
      <c r="AA10" s="50">
        <f t="shared" si="10"/>
        <v>4.2107654656122338E-2</v>
      </c>
      <c r="AB10" s="48">
        <f t="shared" si="16"/>
        <v>-370956969</v>
      </c>
      <c r="AC10" s="51">
        <f t="shared" si="17"/>
        <v>-0.31122596174153133</v>
      </c>
      <c r="AD10" s="118"/>
    </row>
    <row r="11" spans="2:31" s="52" customFormat="1" hidden="1" outlineLevel="1" x14ac:dyDescent="0.2">
      <c r="B11" s="49" t="s">
        <v>1787</v>
      </c>
      <c r="C11" s="48">
        <f>'ER año'!G11</f>
        <v>499234209</v>
      </c>
      <c r="D11" s="50">
        <f t="shared" si="0"/>
        <v>1.8973350278250978E-2</v>
      </c>
      <c r="E11" s="48">
        <f>'ER año'!P11</f>
        <v>98473751.24727273</v>
      </c>
      <c r="F11" s="50">
        <f t="shared" si="1"/>
        <v>2.6228306967234255E-3</v>
      </c>
      <c r="G11" s="48">
        <f t="shared" si="11"/>
        <v>400760457.75272727</v>
      </c>
      <c r="H11" s="51">
        <f t="shared" si="12"/>
        <v>4.069718607006215</v>
      </c>
      <c r="I11" s="48">
        <f>'ER año'!F11</f>
        <v>867451218</v>
      </c>
      <c r="J11" s="50">
        <f t="shared" si="2"/>
        <v>2.4122848346054986E-2</v>
      </c>
      <c r="K11" s="48">
        <f t="shared" si="3"/>
        <v>-768977466.75272727</v>
      </c>
      <c r="L11" s="51">
        <f t="shared" si="4"/>
        <v>-0.88647920574218075</v>
      </c>
      <c r="M11" s="48">
        <f t="shared" si="5"/>
        <v>-368217009</v>
      </c>
      <c r="N11" s="51">
        <f t="shared" si="6"/>
        <v>-0.42448151706900938</v>
      </c>
      <c r="O11" s="118"/>
      <c r="P11" s="48">
        <f>'ER año'!E11</f>
        <v>819961923</v>
      </c>
      <c r="Q11" s="50">
        <f t="shared" si="7"/>
        <v>2.4647201695015268E-2</v>
      </c>
      <c r="R11" s="48">
        <f t="shared" si="8"/>
        <v>47489295</v>
      </c>
      <c r="S11" s="51">
        <f t="shared" si="13"/>
        <v>5.7916463762427664E-2</v>
      </c>
      <c r="T11" s="118"/>
      <c r="U11" s="48">
        <f>'ER año'!D11</f>
        <v>339755416</v>
      </c>
      <c r="V11" s="50">
        <f t="shared" si="9"/>
        <v>1.0089599657622907E-2</v>
      </c>
      <c r="W11" s="48">
        <f t="shared" si="14"/>
        <v>480206507</v>
      </c>
      <c r="X11" s="51">
        <f t="shared" si="15"/>
        <v>1.4133888214456014</v>
      </c>
      <c r="Y11" s="118"/>
      <c r="Z11" s="48">
        <f>'ER año'!C11</f>
        <v>449461442</v>
      </c>
      <c r="AA11" s="50">
        <f t="shared" si="10"/>
        <v>1.5878364836964216E-2</v>
      </c>
      <c r="AB11" s="48">
        <f t="shared" si="16"/>
        <v>-109706026</v>
      </c>
      <c r="AC11" s="51">
        <f t="shared" si="17"/>
        <v>-0.24408328668157478</v>
      </c>
      <c r="AD11" s="118"/>
    </row>
    <row r="12" spans="2:31" collapsed="1" x14ac:dyDescent="0.25">
      <c r="B12" s="54" t="s">
        <v>1695</v>
      </c>
      <c r="C12" s="26">
        <f>'ER año'!G12</f>
        <v>20199980560.910004</v>
      </c>
      <c r="D12" s="47">
        <f t="shared" si="0"/>
        <v>0.76769840665307088</v>
      </c>
      <c r="E12" s="26">
        <f>'ER año'!P12</f>
        <v>26093661783.946777</v>
      </c>
      <c r="F12" s="47">
        <f t="shared" si="1"/>
        <v>0.69500000000000006</v>
      </c>
      <c r="G12" s="26">
        <f t="shared" si="11"/>
        <v>-5893681223.0367737</v>
      </c>
      <c r="H12" s="47">
        <f t="shared" si="12"/>
        <v>-0.2258663913036022</v>
      </c>
      <c r="I12" s="26">
        <f>'ER año'!F12</f>
        <v>25757504367.950005</v>
      </c>
      <c r="J12" s="47">
        <f t="shared" si="2"/>
        <v>0.71628739316717038</v>
      </c>
      <c r="K12" s="26">
        <f t="shared" si="3"/>
        <v>336157415.99677277</v>
      </c>
      <c r="L12" s="47">
        <f t="shared" si="4"/>
        <v>1.3050853498643003E-2</v>
      </c>
      <c r="M12" s="26">
        <f t="shared" si="5"/>
        <v>-5557523807.0400009</v>
      </c>
      <c r="N12" s="47">
        <f t="shared" si="6"/>
        <v>-0.21576328698812969</v>
      </c>
      <c r="O12" s="117"/>
      <c r="P12" s="26">
        <f>'ER año'!E12</f>
        <v>23077034109</v>
      </c>
      <c r="Q12" s="47">
        <f t="shared" si="7"/>
        <v>0.69367161846522718</v>
      </c>
      <c r="R12" s="26">
        <f t="shared" si="8"/>
        <v>2680470258.9500046</v>
      </c>
      <c r="S12" s="47">
        <f t="shared" si="13"/>
        <v>0.11615315236305111</v>
      </c>
      <c r="T12" s="117"/>
      <c r="U12" s="26">
        <f>'ER año'!D12</f>
        <v>22596014712.5</v>
      </c>
      <c r="V12" s="47">
        <f t="shared" si="9"/>
        <v>0.67102607219919097</v>
      </c>
      <c r="W12" s="26">
        <f t="shared" si="14"/>
        <v>481019396.5</v>
      </c>
      <c r="X12" s="47">
        <f t="shared" si="15"/>
        <v>2.1287797986514079E-2</v>
      </c>
      <c r="Y12" s="117"/>
      <c r="Z12" s="26">
        <f>'ER año'!C12</f>
        <v>18515833270.729996</v>
      </c>
      <c r="AA12" s="47">
        <f t="shared" si="10"/>
        <v>0.65411874848443907</v>
      </c>
      <c r="AB12" s="26">
        <f t="shared" si="16"/>
        <v>4080181441.7700043</v>
      </c>
      <c r="AC12" s="47">
        <f t="shared" si="17"/>
        <v>0.2203617510544337</v>
      </c>
      <c r="AD12" s="117"/>
    </row>
    <row r="13" spans="2:31" s="52" customFormat="1" hidden="1" outlineLevel="1" x14ac:dyDescent="0.2">
      <c r="B13" s="49" t="s">
        <v>1765</v>
      </c>
      <c r="C13" s="48">
        <f>'ER año'!G13</f>
        <v>18673537587.91</v>
      </c>
      <c r="D13" s="50">
        <f t="shared" ref="D13:D26" si="18">C13/C$12</f>
        <v>0.92443344346806455</v>
      </c>
      <c r="E13" s="48">
        <f>'ER año'!P13</f>
        <v>1858566547.4160001</v>
      </c>
      <c r="F13" s="50">
        <f t="shared" ref="F13:F26" si="19">E13/E$12</f>
        <v>7.1226743214684377E-2</v>
      </c>
      <c r="G13" s="48">
        <f t="shared" si="11"/>
        <v>16814971040.493999</v>
      </c>
      <c r="H13" s="51">
        <f t="shared" si="12"/>
        <v>9.0472795089700551</v>
      </c>
      <c r="I13" s="48">
        <f>'ER año'!F13</f>
        <v>23664386522.950005</v>
      </c>
      <c r="J13" s="50">
        <f t="shared" ref="J13:J26" si="20">I13/I$12</f>
        <v>0.91873755255557832</v>
      </c>
      <c r="K13" s="48">
        <f t="shared" si="3"/>
        <v>-21805819975.534004</v>
      </c>
      <c r="L13" s="51">
        <f t="shared" si="4"/>
        <v>-0.92146145239752819</v>
      </c>
      <c r="M13" s="48">
        <f t="shared" si="5"/>
        <v>-4990848935.0400047</v>
      </c>
      <c r="N13" s="51">
        <f t="shared" si="6"/>
        <v>-0.21090126000941625</v>
      </c>
      <c r="O13" s="118"/>
      <c r="P13" s="48">
        <f>'ER año'!E13</f>
        <v>20373604103</v>
      </c>
      <c r="Q13" s="50">
        <f t="shared" ref="Q13:Q26" si="21">P13/P$12</f>
        <v>0.88285193005171891</v>
      </c>
      <c r="R13" s="48">
        <f t="shared" si="8"/>
        <v>3290782419.9500046</v>
      </c>
      <c r="S13" s="51">
        <f t="shared" si="13"/>
        <v>0.16152185952535708</v>
      </c>
      <c r="T13" s="118"/>
      <c r="U13" s="48">
        <f>'ER año'!D13</f>
        <v>19433679822</v>
      </c>
      <c r="V13" s="50">
        <f t="shared" ref="V13:V26" si="22">U13/U$12</f>
        <v>0.86004899843021376</v>
      </c>
      <c r="W13" s="48">
        <f t="shared" si="14"/>
        <v>939924281</v>
      </c>
      <c r="X13" s="51">
        <f t="shared" si="15"/>
        <v>4.8365738738576608E-2</v>
      </c>
      <c r="Y13" s="118"/>
      <c r="Z13" s="48">
        <f>'ER año'!C13</f>
        <v>15799392191.419998</v>
      </c>
      <c r="AA13" s="50">
        <f t="shared" ref="AA13:AA26" si="23">Z13/Z$12</f>
        <v>0.85329090840301669</v>
      </c>
      <c r="AB13" s="48">
        <f t="shared" si="16"/>
        <v>3634287630.5800018</v>
      </c>
      <c r="AC13" s="51">
        <f t="shared" si="17"/>
        <v>0.23002705335421919</v>
      </c>
      <c r="AD13" s="118"/>
    </row>
    <row r="14" spans="2:31" s="52" customFormat="1" hidden="1" outlineLevel="1" x14ac:dyDescent="0.2">
      <c r="B14" s="49" t="s">
        <v>1784</v>
      </c>
      <c r="C14" s="48">
        <f>'ER año'!G14</f>
        <v>245418703</v>
      </c>
      <c r="D14" s="50">
        <f t="shared" si="18"/>
        <v>1.2149452434371251E-2</v>
      </c>
      <c r="E14" s="48">
        <f>'ER año'!P14</f>
        <v>0</v>
      </c>
      <c r="F14" s="50">
        <f t="shared" si="19"/>
        <v>0</v>
      </c>
      <c r="G14" s="48">
        <f t="shared" si="11"/>
        <v>245418703</v>
      </c>
      <c r="H14" s="51" t="str">
        <f t="shared" si="12"/>
        <v/>
      </c>
      <c r="I14" s="48">
        <f>'ER año'!F14</f>
        <v>395686654</v>
      </c>
      <c r="J14" s="167">
        <f t="shared" si="20"/>
        <v>1.5361995026674706E-2</v>
      </c>
      <c r="K14" s="48">
        <f t="shared" si="3"/>
        <v>-395686654</v>
      </c>
      <c r="L14" s="51">
        <f t="shared" si="4"/>
        <v>-1</v>
      </c>
      <c r="M14" s="48">
        <f t="shared" si="5"/>
        <v>-150267951</v>
      </c>
      <c r="N14" s="51">
        <f t="shared" si="6"/>
        <v>-0.37976502235023574</v>
      </c>
      <c r="O14" s="118"/>
      <c r="P14" s="48">
        <f>'ER año'!E14</f>
        <v>429129108</v>
      </c>
      <c r="Q14" s="50">
        <f t="shared" si="21"/>
        <v>1.8595505209772187E-2</v>
      </c>
      <c r="R14" s="48">
        <f t="shared" si="8"/>
        <v>-33442454</v>
      </c>
      <c r="S14" s="51">
        <f t="shared" si="13"/>
        <v>-7.7930984816811821E-2</v>
      </c>
      <c r="T14" s="118"/>
      <c r="U14" s="48">
        <f>'ER año'!D14</f>
        <v>537546221.5</v>
      </c>
      <c r="V14" s="50">
        <f t="shared" si="22"/>
        <v>2.3789426070900555E-2</v>
      </c>
      <c r="W14" s="48">
        <f t="shared" si="14"/>
        <v>-108417113.5</v>
      </c>
      <c r="X14" s="51">
        <f t="shared" si="15"/>
        <v>-0.20168891374116002</v>
      </c>
      <c r="Y14" s="118"/>
      <c r="Z14" s="48">
        <f>'ER año'!C14</f>
        <v>266507813</v>
      </c>
      <c r="AA14" s="50">
        <f t="shared" si="23"/>
        <v>1.4393509009464784E-2</v>
      </c>
      <c r="AB14" s="48">
        <f t="shared" si="16"/>
        <v>271038408.5</v>
      </c>
      <c r="AC14" s="51">
        <f t="shared" si="17"/>
        <v>1.0169998599628296</v>
      </c>
      <c r="AD14" s="118"/>
    </row>
    <row r="15" spans="2:31" s="52" customFormat="1" hidden="1" outlineLevel="1" x14ac:dyDescent="0.2">
      <c r="B15" s="49" t="s">
        <v>1788</v>
      </c>
      <c r="C15" s="48">
        <f>'ER año'!G15</f>
        <v>233543850</v>
      </c>
      <c r="D15" s="50">
        <f t="shared" si="18"/>
        <v>1.1561587858749845E-2</v>
      </c>
      <c r="E15" s="48">
        <f>'ER año'!P15</f>
        <v>0</v>
      </c>
      <c r="F15" s="50">
        <f t="shared" si="19"/>
        <v>0</v>
      </c>
      <c r="G15" s="48">
        <f t="shared" si="11"/>
        <v>233543850</v>
      </c>
      <c r="H15" s="51" t="str">
        <f t="shared" si="12"/>
        <v/>
      </c>
      <c r="I15" s="48">
        <f>'ER año'!F15</f>
        <v>284458055</v>
      </c>
      <c r="J15" s="167">
        <f t="shared" si="20"/>
        <v>1.1043696273383939E-2</v>
      </c>
      <c r="K15" s="48">
        <f t="shared" si="3"/>
        <v>-284458055</v>
      </c>
      <c r="L15" s="51">
        <f t="shared" si="4"/>
        <v>-1</v>
      </c>
      <c r="M15" s="48">
        <f t="shared" si="5"/>
        <v>-50914205</v>
      </c>
      <c r="N15" s="51">
        <f t="shared" si="6"/>
        <v>-0.17898668751004432</v>
      </c>
      <c r="O15" s="118"/>
      <c r="P15" s="48">
        <f>'ER año'!E15</f>
        <v>175608014</v>
      </c>
      <c r="Q15" s="50">
        <f t="shared" si="21"/>
        <v>7.6096439937016515E-3</v>
      </c>
      <c r="R15" s="48">
        <f t="shared" si="8"/>
        <v>108850041</v>
      </c>
      <c r="S15" s="51">
        <f t="shared" si="13"/>
        <v>0.61984666030104985</v>
      </c>
      <c r="T15" s="118"/>
      <c r="U15" s="48">
        <f>'ER año'!D15</f>
        <v>91511253</v>
      </c>
      <c r="V15" s="50">
        <f t="shared" si="22"/>
        <v>4.0498846440109836E-3</v>
      </c>
      <c r="W15" s="48">
        <f t="shared" si="14"/>
        <v>84096761</v>
      </c>
      <c r="X15" s="51">
        <f t="shared" si="15"/>
        <v>0.91897726501460975</v>
      </c>
      <c r="Y15" s="118"/>
      <c r="Z15" s="48">
        <f>'ER año'!C15</f>
        <v>10397763</v>
      </c>
      <c r="AA15" s="50">
        <f t="shared" si="23"/>
        <v>5.615606301897783E-4</v>
      </c>
      <c r="AB15" s="48">
        <f t="shared" si="16"/>
        <v>81113490</v>
      </c>
      <c r="AC15" s="51">
        <f t="shared" si="17"/>
        <v>7.8010520147458644</v>
      </c>
      <c r="AD15" s="118"/>
    </row>
    <row r="16" spans="2:31" s="52" customFormat="1" hidden="1" outlineLevel="1" x14ac:dyDescent="0.2">
      <c r="B16" s="49" t="s">
        <v>1703</v>
      </c>
      <c r="C16" s="48">
        <f>'ER año'!G16</f>
        <v>177466071</v>
      </c>
      <c r="D16" s="50">
        <f t="shared" si="18"/>
        <v>8.7854575139257058E-3</v>
      </c>
      <c r="E16" s="48">
        <f>'ER año'!P16</f>
        <v>0</v>
      </c>
      <c r="F16" s="50">
        <f t="shared" si="19"/>
        <v>0</v>
      </c>
      <c r="G16" s="48">
        <f t="shared" si="11"/>
        <v>177466071</v>
      </c>
      <c r="H16" s="51" t="str">
        <f t="shared" si="12"/>
        <v/>
      </c>
      <c r="I16" s="48">
        <f>'ER año'!F16</f>
        <v>292817000</v>
      </c>
      <c r="J16" s="167">
        <f t="shared" si="20"/>
        <v>1.1368220919894376E-2</v>
      </c>
      <c r="K16" s="48">
        <f t="shared" si="3"/>
        <v>-292817000</v>
      </c>
      <c r="L16" s="51">
        <f t="shared" si="4"/>
        <v>-1</v>
      </c>
      <c r="M16" s="48">
        <f t="shared" si="5"/>
        <v>-115350929</v>
      </c>
      <c r="N16" s="51">
        <f t="shared" si="6"/>
        <v>-0.39393521892513073</v>
      </c>
      <c r="O16" s="118"/>
      <c r="P16" s="48">
        <f>'ER año'!E16</f>
        <v>252437000</v>
      </c>
      <c r="Q16" s="50">
        <f t="shared" si="21"/>
        <v>1.0938884035429407E-2</v>
      </c>
      <c r="R16" s="48">
        <f t="shared" si="8"/>
        <v>40380000</v>
      </c>
      <c r="S16" s="51">
        <f t="shared" si="13"/>
        <v>0.15996070306650767</v>
      </c>
      <c r="T16" s="118"/>
      <c r="U16" s="48">
        <f>'ER año'!D16</f>
        <v>268394000</v>
      </c>
      <c r="V16" s="50">
        <f t="shared" si="22"/>
        <v>1.1877935264908719E-2</v>
      </c>
      <c r="W16" s="48">
        <f t="shared" si="14"/>
        <v>-15957000</v>
      </c>
      <c r="X16" s="51">
        <f t="shared" si="15"/>
        <v>-5.9453639053033976E-2</v>
      </c>
      <c r="Y16" s="118"/>
      <c r="Z16" s="48">
        <f>'ER año'!C16</f>
        <v>0</v>
      </c>
      <c r="AA16" s="50">
        <f t="shared" si="23"/>
        <v>0</v>
      </c>
      <c r="AB16" s="48">
        <f t="shared" si="16"/>
        <v>268394000</v>
      </c>
      <c r="AC16" s="51" t="str">
        <f t="shared" si="17"/>
        <v/>
      </c>
      <c r="AD16" s="118"/>
    </row>
    <row r="17" spans="1:30" s="52" customFormat="1" hidden="1" outlineLevel="1" x14ac:dyDescent="0.2">
      <c r="B17" s="49" t="s">
        <v>1789</v>
      </c>
      <c r="C17" s="48">
        <f>'ER año'!G17</f>
        <v>151974679</v>
      </c>
      <c r="D17" s="50">
        <f t="shared" si="18"/>
        <v>7.5235062005006986E-3</v>
      </c>
      <c r="E17" s="48">
        <f>'ER año'!P17</f>
        <v>0</v>
      </c>
      <c r="F17" s="50">
        <f t="shared" si="19"/>
        <v>0</v>
      </c>
      <c r="G17" s="48">
        <f t="shared" si="11"/>
        <v>151974679</v>
      </c>
      <c r="H17" s="51" t="str">
        <f t="shared" si="12"/>
        <v/>
      </c>
      <c r="I17" s="48">
        <f>'ER año'!F17</f>
        <v>217623978</v>
      </c>
      <c r="J17" s="167">
        <f t="shared" si="20"/>
        <v>8.4489543276866901E-3</v>
      </c>
      <c r="K17" s="48">
        <f t="shared" si="3"/>
        <v>-217623978</v>
      </c>
      <c r="L17" s="51">
        <f t="shared" si="4"/>
        <v>-1</v>
      </c>
      <c r="M17" s="48">
        <f t="shared" si="5"/>
        <v>-65649299</v>
      </c>
      <c r="N17" s="51">
        <f t="shared" si="6"/>
        <v>-0.30166390488459871</v>
      </c>
      <c r="O17" s="118"/>
      <c r="P17" s="48">
        <f>'ER año'!E17</f>
        <v>212626314</v>
      </c>
      <c r="Q17" s="50">
        <f t="shared" si="21"/>
        <v>9.2137626089947213E-3</v>
      </c>
      <c r="R17" s="48">
        <f t="shared" si="8"/>
        <v>4997664</v>
      </c>
      <c r="S17" s="51">
        <f t="shared" si="13"/>
        <v>2.350444733759529E-2</v>
      </c>
      <c r="T17" s="118"/>
      <c r="U17" s="48">
        <f>'ER año'!D17</f>
        <v>220121885</v>
      </c>
      <c r="V17" s="50">
        <f t="shared" si="22"/>
        <v>9.7416242554590696E-3</v>
      </c>
      <c r="W17" s="48">
        <f t="shared" si="14"/>
        <v>-7495571</v>
      </c>
      <c r="X17" s="51">
        <f t="shared" si="15"/>
        <v>-3.4051911739716383E-2</v>
      </c>
      <c r="Y17" s="118"/>
      <c r="Z17" s="48">
        <f>'ER año'!C17</f>
        <v>131568416</v>
      </c>
      <c r="AA17" s="50">
        <f t="shared" si="23"/>
        <v>7.1057248181201002E-3</v>
      </c>
      <c r="AB17" s="48">
        <f t="shared" si="16"/>
        <v>88553469</v>
      </c>
      <c r="AC17" s="51">
        <f t="shared" si="17"/>
        <v>0.67306023506431822</v>
      </c>
      <c r="AD17" s="118"/>
    </row>
    <row r="18" spans="1:30" s="52" customFormat="1" hidden="1" outlineLevel="1" x14ac:dyDescent="0.2">
      <c r="B18" s="49" t="s">
        <v>1763</v>
      </c>
      <c r="C18" s="48">
        <f>'ER año'!G18</f>
        <v>218222628</v>
      </c>
      <c r="D18" s="50">
        <f t="shared" si="18"/>
        <v>1.0803110792210045E-2</v>
      </c>
      <c r="E18" s="48">
        <f>'ER año'!P18</f>
        <v>0</v>
      </c>
      <c r="F18" s="50">
        <f t="shared" si="19"/>
        <v>0</v>
      </c>
      <c r="G18" s="48">
        <f t="shared" si="11"/>
        <v>218222628</v>
      </c>
      <c r="H18" s="51" t="str">
        <f t="shared" si="12"/>
        <v/>
      </c>
      <c r="I18" s="48">
        <f>'ER año'!F18</f>
        <v>209633185</v>
      </c>
      <c r="J18" s="167">
        <f t="shared" si="20"/>
        <v>8.1387226807906905E-3</v>
      </c>
      <c r="K18" s="48">
        <f t="shared" si="3"/>
        <v>-209633185</v>
      </c>
      <c r="L18" s="51">
        <f t="shared" si="4"/>
        <v>-1</v>
      </c>
      <c r="M18" s="48">
        <f t="shared" si="5"/>
        <v>8589443</v>
      </c>
      <c r="N18" s="51">
        <f t="shared" si="6"/>
        <v>4.0973679811237902E-2</v>
      </c>
      <c r="O18" s="118"/>
      <c r="P18" s="48">
        <f>'ER año'!E18</f>
        <v>265718669</v>
      </c>
      <c r="Q18" s="50">
        <f t="shared" si="21"/>
        <v>1.151442025630019E-2</v>
      </c>
      <c r="R18" s="48">
        <f t="shared" si="8"/>
        <v>-56085484</v>
      </c>
      <c r="S18" s="51">
        <f t="shared" si="13"/>
        <v>-0.21107092027470603</v>
      </c>
      <c r="T18" s="118"/>
      <c r="U18" s="48">
        <f>'ER año'!D18</f>
        <v>353893612</v>
      </c>
      <c r="V18" s="50">
        <f t="shared" si="22"/>
        <v>1.5661771179686295E-2</v>
      </c>
      <c r="W18" s="48">
        <f t="shared" si="14"/>
        <v>-88174943</v>
      </c>
      <c r="X18" s="51">
        <f t="shared" si="15"/>
        <v>-0.24915663919924047</v>
      </c>
      <c r="Y18" s="118"/>
      <c r="Z18" s="48">
        <f>'ER año'!C18</f>
        <v>273526587</v>
      </c>
      <c r="AA18" s="50">
        <f t="shared" si="23"/>
        <v>1.4772577771716783E-2</v>
      </c>
      <c r="AB18" s="48">
        <f t="shared" si="16"/>
        <v>80367025</v>
      </c>
      <c r="AC18" s="51">
        <f t="shared" si="17"/>
        <v>0.2938179643940792</v>
      </c>
      <c r="AD18" s="118"/>
    </row>
    <row r="19" spans="1:30" s="52" customFormat="1" hidden="1" outlineLevel="1" x14ac:dyDescent="0.2">
      <c r="B19" s="49" t="s">
        <v>1790</v>
      </c>
      <c r="C19" s="48">
        <f>'ER año'!G19</f>
        <v>106105093</v>
      </c>
      <c r="D19" s="50">
        <f t="shared" si="18"/>
        <v>5.2527324311058641E-3</v>
      </c>
      <c r="E19" s="48">
        <f>'ER año'!P19</f>
        <v>0</v>
      </c>
      <c r="F19" s="50">
        <f t="shared" si="19"/>
        <v>0</v>
      </c>
      <c r="G19" s="48">
        <f t="shared" si="11"/>
        <v>106105093</v>
      </c>
      <c r="H19" s="51" t="str">
        <f t="shared" si="12"/>
        <v/>
      </c>
      <c r="I19" s="48">
        <f>'ER año'!F19</f>
        <v>118819934</v>
      </c>
      <c r="J19" s="167">
        <f t="shared" si="20"/>
        <v>4.6130219877919282E-3</v>
      </c>
      <c r="K19" s="48">
        <f t="shared" si="3"/>
        <v>-118819934</v>
      </c>
      <c r="L19" s="51">
        <f t="shared" si="4"/>
        <v>-1</v>
      </c>
      <c r="M19" s="48">
        <f t="shared" si="5"/>
        <v>-12714841</v>
      </c>
      <c r="N19" s="51">
        <f t="shared" si="6"/>
        <v>-0.10700932555643398</v>
      </c>
      <c r="O19" s="118"/>
      <c r="P19" s="48">
        <f>'ER año'!E19</f>
        <v>112281530</v>
      </c>
      <c r="Q19" s="50">
        <f t="shared" si="21"/>
        <v>4.8655095568026401E-3</v>
      </c>
      <c r="R19" s="48">
        <f t="shared" si="8"/>
        <v>6538404</v>
      </c>
      <c r="S19" s="51">
        <f t="shared" si="13"/>
        <v>5.823223107130799E-2</v>
      </c>
      <c r="T19" s="118"/>
      <c r="U19" s="48">
        <f>'ER año'!D19</f>
        <v>121516798</v>
      </c>
      <c r="V19" s="50">
        <f t="shared" si="22"/>
        <v>5.3777977907218093E-3</v>
      </c>
      <c r="W19" s="48">
        <f t="shared" si="14"/>
        <v>-9235268</v>
      </c>
      <c r="X19" s="51">
        <f t="shared" si="15"/>
        <v>-7.5999928832884492E-2</v>
      </c>
      <c r="Y19" s="118"/>
      <c r="Z19" s="48">
        <f>'ER año'!C19</f>
        <v>120603629.31</v>
      </c>
      <c r="AA19" s="50">
        <f t="shared" si="23"/>
        <v>6.5135404681274248E-3</v>
      </c>
      <c r="AB19" s="48">
        <f t="shared" si="16"/>
        <v>913168.68999999762</v>
      </c>
      <c r="AC19" s="51">
        <f t="shared" si="17"/>
        <v>7.5716518252762158E-3</v>
      </c>
      <c r="AD19" s="118"/>
    </row>
    <row r="20" spans="1:30" s="52" customFormat="1" hidden="1" outlineLevel="1" x14ac:dyDescent="0.2">
      <c r="B20" s="49" t="s">
        <v>1791</v>
      </c>
      <c r="C20" s="48">
        <f>'ER año'!G20</f>
        <v>4658572</v>
      </c>
      <c r="D20" s="50">
        <f t="shared" si="18"/>
        <v>2.3062259817294262E-4</v>
      </c>
      <c r="E20" s="48">
        <f>'ER año'!P20</f>
        <v>0</v>
      </c>
      <c r="F20" s="50">
        <f t="shared" si="19"/>
        <v>0</v>
      </c>
      <c r="G20" s="48">
        <f t="shared" si="11"/>
        <v>4658572</v>
      </c>
      <c r="H20" s="51" t="str">
        <f t="shared" si="12"/>
        <v/>
      </c>
      <c r="I20" s="48">
        <f>'ER año'!F20</f>
        <v>116303042</v>
      </c>
      <c r="J20" s="167">
        <f t="shared" si="20"/>
        <v>4.5153070863773424E-3</v>
      </c>
      <c r="K20" s="48">
        <f t="shared" si="3"/>
        <v>-116303042</v>
      </c>
      <c r="L20" s="51">
        <f t="shared" si="4"/>
        <v>-1</v>
      </c>
      <c r="M20" s="48">
        <f t="shared" si="5"/>
        <v>-111644470</v>
      </c>
      <c r="N20" s="51">
        <f t="shared" si="6"/>
        <v>-0.95994453868197183</v>
      </c>
      <c r="O20" s="118"/>
      <c r="P20" s="48">
        <f>'ER año'!E20</f>
        <v>757810769</v>
      </c>
      <c r="Q20" s="50">
        <f t="shared" si="21"/>
        <v>3.2838308658756768E-2</v>
      </c>
      <c r="R20" s="48">
        <f t="shared" si="8"/>
        <v>-641507727</v>
      </c>
      <c r="S20" s="51">
        <f t="shared" si="13"/>
        <v>-0.84652759401470057</v>
      </c>
      <c r="T20" s="118"/>
      <c r="U20" s="48">
        <f>'ER año'!D20</f>
        <v>769106360</v>
      </c>
      <c r="V20" s="50">
        <f t="shared" si="22"/>
        <v>3.4037257002427705E-2</v>
      </c>
      <c r="W20" s="48">
        <f t="shared" si="14"/>
        <v>-11295591</v>
      </c>
      <c r="X20" s="51">
        <f t="shared" si="15"/>
        <v>-1.4686643600242754E-2</v>
      </c>
      <c r="Y20" s="118"/>
      <c r="Z20" s="48">
        <f>'ER año'!C20</f>
        <v>1221612680</v>
      </c>
      <c r="AA20" s="50">
        <f t="shared" si="23"/>
        <v>6.5976651557515198E-2</v>
      </c>
      <c r="AB20" s="48">
        <f t="shared" si="16"/>
        <v>-452506320</v>
      </c>
      <c r="AC20" s="51">
        <f t="shared" si="17"/>
        <v>-0.37041717674377772</v>
      </c>
      <c r="AD20" s="118"/>
    </row>
    <row r="21" spans="1:30" s="52" customFormat="1" hidden="1" outlineLevel="1" x14ac:dyDescent="0.2">
      <c r="B21" s="49" t="s">
        <v>1764</v>
      </c>
      <c r="C21" s="48">
        <f>'ER año'!G21</f>
        <v>63491434</v>
      </c>
      <c r="D21" s="50">
        <f t="shared" si="18"/>
        <v>3.1431433217745499E-3</v>
      </c>
      <c r="E21" s="48">
        <f>'ER año'!P21</f>
        <v>0</v>
      </c>
      <c r="F21" s="50">
        <f t="shared" si="19"/>
        <v>0</v>
      </c>
      <c r="G21" s="48">
        <f t="shared" si="11"/>
        <v>63491434</v>
      </c>
      <c r="H21" s="51" t="str">
        <f t="shared" si="12"/>
        <v/>
      </c>
      <c r="I21" s="48">
        <f>'ER año'!F21</f>
        <v>159479728</v>
      </c>
      <c r="J21" s="167">
        <f t="shared" si="20"/>
        <v>6.1915830711627567E-3</v>
      </c>
      <c r="K21" s="48">
        <f t="shared" si="3"/>
        <v>-159479728</v>
      </c>
      <c r="L21" s="51">
        <f t="shared" si="4"/>
        <v>-1</v>
      </c>
      <c r="M21" s="48">
        <f t="shared" si="5"/>
        <v>-95988294</v>
      </c>
      <c r="N21" s="51">
        <f t="shared" si="6"/>
        <v>-0.60188398364963347</v>
      </c>
      <c r="O21" s="118"/>
      <c r="P21" s="48">
        <f>'ER año'!E21</f>
        <v>243353445</v>
      </c>
      <c r="Q21" s="50">
        <f t="shared" si="21"/>
        <v>1.0545265212616409E-2</v>
      </c>
      <c r="R21" s="48">
        <f t="shared" si="8"/>
        <v>-83873717</v>
      </c>
      <c r="S21" s="51">
        <f t="shared" si="13"/>
        <v>-0.34465802199759282</v>
      </c>
      <c r="T21" s="118"/>
      <c r="U21" s="48">
        <f>'ER año'!D21</f>
        <v>176968573</v>
      </c>
      <c r="V21" s="50">
        <f t="shared" si="22"/>
        <v>7.8318489013065613E-3</v>
      </c>
      <c r="W21" s="48">
        <f t="shared" si="14"/>
        <v>66384872</v>
      </c>
      <c r="X21" s="51">
        <f t="shared" si="15"/>
        <v>0.37512237836714657</v>
      </c>
      <c r="Y21" s="118"/>
      <c r="Z21" s="48">
        <f>'ER año'!C21</f>
        <v>248754780</v>
      </c>
      <c r="AA21" s="50">
        <f t="shared" si="23"/>
        <v>1.3434706197815786E-2</v>
      </c>
      <c r="AB21" s="48">
        <f t="shared" si="16"/>
        <v>-71786207</v>
      </c>
      <c r="AC21" s="51">
        <f t="shared" si="17"/>
        <v>-0.28858222141500156</v>
      </c>
      <c r="AD21" s="118"/>
    </row>
    <row r="22" spans="1:30" s="52" customFormat="1" hidden="1" outlineLevel="1" x14ac:dyDescent="0.2">
      <c r="B22" s="49" t="s">
        <v>1792</v>
      </c>
      <c r="C22" s="48">
        <f>'ER año'!G22</f>
        <v>33609823</v>
      </c>
      <c r="D22" s="50">
        <f t="shared" si="18"/>
        <v>1.6638542249411891E-3</v>
      </c>
      <c r="E22" s="48">
        <f>'ER año'!P22</f>
        <v>0</v>
      </c>
      <c r="F22" s="50">
        <f t="shared" si="19"/>
        <v>0</v>
      </c>
      <c r="G22" s="48">
        <f t="shared" si="11"/>
        <v>33609823</v>
      </c>
      <c r="H22" s="51" t="str">
        <f t="shared" si="12"/>
        <v/>
      </c>
      <c r="I22" s="48">
        <f>'ER año'!F22</f>
        <v>81501926</v>
      </c>
      <c r="J22" s="167">
        <f t="shared" si="20"/>
        <v>3.164201191067743E-3</v>
      </c>
      <c r="K22" s="48">
        <f t="shared" si="3"/>
        <v>-81501926</v>
      </c>
      <c r="L22" s="51">
        <f t="shared" si="4"/>
        <v>-1</v>
      </c>
      <c r="M22" s="48">
        <f t="shared" si="5"/>
        <v>-47892103</v>
      </c>
      <c r="N22" s="51">
        <f t="shared" si="6"/>
        <v>-0.5876192790830489</v>
      </c>
      <c r="O22" s="118"/>
      <c r="P22" s="48">
        <f>'ER año'!E22</f>
        <v>28325598</v>
      </c>
      <c r="Q22" s="50">
        <f t="shared" si="21"/>
        <v>1.2274366743234594E-3</v>
      </c>
      <c r="R22" s="48">
        <f t="shared" si="8"/>
        <v>53176328</v>
      </c>
      <c r="S22" s="51">
        <f t="shared" si="13"/>
        <v>1.8773241080382486</v>
      </c>
      <c r="T22" s="118"/>
      <c r="U22" s="48">
        <f>'ER año'!D22</f>
        <v>34430768</v>
      </c>
      <c r="V22" s="50">
        <f t="shared" si="22"/>
        <v>1.5237540087523964E-3</v>
      </c>
      <c r="W22" s="48">
        <f t="shared" si="14"/>
        <v>-6105170</v>
      </c>
      <c r="X22" s="51">
        <f t="shared" si="15"/>
        <v>-0.17731727622224402</v>
      </c>
      <c r="Y22" s="118"/>
      <c r="Z22" s="48">
        <f>'ER año'!C22</f>
        <v>59700918</v>
      </c>
      <c r="AA22" s="50">
        <f t="shared" si="23"/>
        <v>3.2243171088808505E-3</v>
      </c>
      <c r="AB22" s="48">
        <f t="shared" si="16"/>
        <v>-25270150</v>
      </c>
      <c r="AC22" s="51">
        <f t="shared" si="17"/>
        <v>-0.42327908592628344</v>
      </c>
      <c r="AD22" s="118"/>
    </row>
    <row r="23" spans="1:30" s="52" customFormat="1" hidden="1" outlineLevel="1" x14ac:dyDescent="0.2">
      <c r="B23" s="49" t="s">
        <v>1793</v>
      </c>
      <c r="C23" s="48">
        <f>'ER año'!G23</f>
        <v>58568063</v>
      </c>
      <c r="D23" s="50">
        <f t="shared" si="18"/>
        <v>2.8994118496003902E-3</v>
      </c>
      <c r="E23" s="48">
        <f>'ER año'!P23</f>
        <v>0</v>
      </c>
      <c r="F23" s="50">
        <f t="shared" si="19"/>
        <v>0</v>
      </c>
      <c r="G23" s="48">
        <f t="shared" si="11"/>
        <v>58568063</v>
      </c>
      <c r="H23" s="51" t="str">
        <f t="shared" si="12"/>
        <v/>
      </c>
      <c r="I23" s="48">
        <f>'ER año'!F23</f>
        <v>49735714</v>
      </c>
      <c r="J23" s="167">
        <f t="shared" si="20"/>
        <v>1.9309213070302735E-3</v>
      </c>
      <c r="K23" s="48">
        <f t="shared" si="3"/>
        <v>-49735714</v>
      </c>
      <c r="L23" s="51">
        <f t="shared" si="4"/>
        <v>-1</v>
      </c>
      <c r="M23" s="48">
        <f t="shared" si="5"/>
        <v>8832349</v>
      </c>
      <c r="N23" s="51">
        <f t="shared" si="6"/>
        <v>0.17758564801140686</v>
      </c>
      <c r="O23" s="118"/>
      <c r="P23" s="48">
        <f>'ER año'!E23</f>
        <v>46535846</v>
      </c>
      <c r="Q23" s="50">
        <f t="shared" si="21"/>
        <v>2.0165436242888381E-3</v>
      </c>
      <c r="R23" s="48">
        <f t="shared" si="8"/>
        <v>3199868</v>
      </c>
      <c r="S23" s="51">
        <f t="shared" si="13"/>
        <v>6.8761358716891055E-2</v>
      </c>
      <c r="T23" s="118"/>
      <c r="U23" s="48">
        <f>'ER año'!D23</f>
        <v>110659955</v>
      </c>
      <c r="V23" s="50">
        <f t="shared" si="22"/>
        <v>4.8973217803218849E-3</v>
      </c>
      <c r="W23" s="48">
        <f t="shared" si="14"/>
        <v>-64124109</v>
      </c>
      <c r="X23" s="51">
        <f t="shared" si="15"/>
        <v>-0.57946986333041617</v>
      </c>
      <c r="Y23" s="118"/>
      <c r="Z23" s="48">
        <f>'ER año'!C23</f>
        <v>126875934</v>
      </c>
      <c r="AA23" s="50">
        <f t="shared" si="23"/>
        <v>6.8522940418007912E-3</v>
      </c>
      <c r="AB23" s="48">
        <f t="shared" si="16"/>
        <v>-16215979</v>
      </c>
      <c r="AC23" s="51">
        <f t="shared" si="17"/>
        <v>-0.12780973104008833</v>
      </c>
      <c r="AD23" s="118"/>
    </row>
    <row r="24" spans="1:30" s="52" customFormat="1" hidden="1" outlineLevel="1" collapsed="1" x14ac:dyDescent="0.2">
      <c r="B24" s="49" t="s">
        <v>1794</v>
      </c>
      <c r="C24" s="48">
        <f>'ER año'!G24</f>
        <v>52153228</v>
      </c>
      <c r="D24" s="50">
        <f t="shared" si="18"/>
        <v>2.5818454548874334E-3</v>
      </c>
      <c r="E24" s="48">
        <f>'ER año'!P24</f>
        <v>0</v>
      </c>
      <c r="F24" s="50">
        <f t="shared" si="19"/>
        <v>0</v>
      </c>
      <c r="G24" s="48">
        <f t="shared" si="11"/>
        <v>52153228</v>
      </c>
      <c r="H24" s="51" t="str">
        <f t="shared" si="12"/>
        <v/>
      </c>
      <c r="I24" s="48">
        <f>'ER año'!F24</f>
        <v>52142161</v>
      </c>
      <c r="J24" s="167">
        <f t="shared" si="20"/>
        <v>2.02434833185471E-3</v>
      </c>
      <c r="K24" s="48">
        <f t="shared" si="3"/>
        <v>-52142161</v>
      </c>
      <c r="L24" s="51">
        <f t="shared" si="4"/>
        <v>-1</v>
      </c>
      <c r="M24" s="48">
        <f t="shared" si="5"/>
        <v>11067</v>
      </c>
      <c r="N24" s="51">
        <f t="shared" si="6"/>
        <v>2.1224666925484734E-4</v>
      </c>
      <c r="O24" s="118"/>
      <c r="P24" s="48">
        <f>'ER año'!E24</f>
        <v>29948966</v>
      </c>
      <c r="Q24" s="50">
        <f t="shared" si="21"/>
        <v>1.2977822825299703E-3</v>
      </c>
      <c r="R24" s="48">
        <f t="shared" si="8"/>
        <v>22193195</v>
      </c>
      <c r="S24" s="51">
        <f t="shared" si="13"/>
        <v>0.74103376390356845</v>
      </c>
      <c r="T24" s="118"/>
      <c r="U24" s="48">
        <f>'ER año'!D24</f>
        <v>107143333</v>
      </c>
      <c r="V24" s="50">
        <f t="shared" si="22"/>
        <v>4.7416915931077375E-3</v>
      </c>
      <c r="W24" s="48">
        <f t="shared" si="14"/>
        <v>-77194367</v>
      </c>
      <c r="X24" s="51">
        <f t="shared" si="15"/>
        <v>-0.72047755878566888</v>
      </c>
      <c r="Y24" s="118"/>
      <c r="Z24" s="48">
        <f>'ER año'!C24</f>
        <v>189238015</v>
      </c>
      <c r="AA24" s="50">
        <f t="shared" si="23"/>
        <v>1.0220334793095661E-2</v>
      </c>
      <c r="AB24" s="48">
        <f t="shared" si="16"/>
        <v>-82094682</v>
      </c>
      <c r="AC24" s="51">
        <f t="shared" si="17"/>
        <v>-0.43381707422792404</v>
      </c>
      <c r="AD24" s="118"/>
    </row>
    <row r="25" spans="1:30" s="52" customFormat="1" hidden="1" outlineLevel="1" x14ac:dyDescent="0.2">
      <c r="B25" s="49" t="s">
        <v>1795</v>
      </c>
      <c r="C25" s="48">
        <f>'ER año'!G25</f>
        <v>37735850</v>
      </c>
      <c r="D25" s="50">
        <f t="shared" si="18"/>
        <v>1.8681131838821933E-3</v>
      </c>
      <c r="E25" s="48">
        <f>'ER año'!P25</f>
        <v>0</v>
      </c>
      <c r="F25" s="50">
        <f t="shared" si="19"/>
        <v>0</v>
      </c>
      <c r="G25" s="48">
        <f t="shared" si="11"/>
        <v>37735850</v>
      </c>
      <c r="H25" s="51" t="str">
        <f t="shared" si="12"/>
        <v/>
      </c>
      <c r="I25" s="48">
        <f>'ER año'!F25</f>
        <v>19985083</v>
      </c>
      <c r="J25" s="167">
        <f t="shared" si="20"/>
        <v>7.7589360811163781E-4</v>
      </c>
      <c r="K25" s="48">
        <f t="shared" si="3"/>
        <v>-19985083</v>
      </c>
      <c r="L25" s="51">
        <f t="shared" si="4"/>
        <v>-1</v>
      </c>
      <c r="M25" s="48">
        <f t="shared" si="5"/>
        <v>17750767</v>
      </c>
      <c r="N25" s="51">
        <f t="shared" si="6"/>
        <v>0.88820081457755262</v>
      </c>
      <c r="O25" s="118"/>
      <c r="P25" s="48">
        <f>'ER año'!E25</f>
        <v>14075500</v>
      </c>
      <c r="Q25" s="50">
        <f t="shared" si="21"/>
        <v>6.0993539869625541E-4</v>
      </c>
      <c r="R25" s="48">
        <f t="shared" si="8"/>
        <v>5909583</v>
      </c>
      <c r="S25" s="51">
        <f t="shared" si="13"/>
        <v>0.41984888636282902</v>
      </c>
      <c r="T25" s="118"/>
      <c r="U25" s="48">
        <f>'ER año'!D25</f>
        <v>26294000</v>
      </c>
      <c r="V25" s="50">
        <f t="shared" si="22"/>
        <v>1.1636565268057775E-3</v>
      </c>
      <c r="W25" s="48">
        <f t="shared" si="14"/>
        <v>-12218500</v>
      </c>
      <c r="X25" s="51">
        <f t="shared" si="15"/>
        <v>-0.46468776146649426</v>
      </c>
      <c r="Y25" s="118"/>
      <c r="Z25" s="48">
        <f>'ER año'!C25</f>
        <v>6996000</v>
      </c>
      <c r="AA25" s="50">
        <f t="shared" si="23"/>
        <v>3.7783878790156005E-4</v>
      </c>
      <c r="AB25" s="48">
        <f t="shared" si="16"/>
        <v>19298000</v>
      </c>
      <c r="AC25" s="51">
        <f t="shared" si="17"/>
        <v>2.7584333905088623</v>
      </c>
      <c r="AD25" s="118"/>
    </row>
    <row r="26" spans="1:30" s="52" customFormat="1" hidden="1" outlineLevel="1" x14ac:dyDescent="0.2">
      <c r="B26" s="49" t="s">
        <v>1787</v>
      </c>
      <c r="C26" s="48">
        <f>'ER año'!G26</f>
        <v>143494978.99999952</v>
      </c>
      <c r="D26" s="50">
        <f t="shared" si="18"/>
        <v>7.1037186678131687E-3</v>
      </c>
      <c r="E26" s="48">
        <f>'ER año'!P26</f>
        <v>24235095236.530777</v>
      </c>
      <c r="F26" s="50">
        <f t="shared" si="19"/>
        <v>0.92877325678531564</v>
      </c>
      <c r="G26" s="48">
        <f t="shared" si="11"/>
        <v>-24091600257.530777</v>
      </c>
      <c r="H26" s="51">
        <f t="shared" si="12"/>
        <v>-0.99407904208341202</v>
      </c>
      <c r="I26" s="48">
        <f>'ER año'!F26</f>
        <v>94931385</v>
      </c>
      <c r="J26" s="167">
        <f t="shared" si="20"/>
        <v>3.6855816325949216E-3</v>
      </c>
      <c r="K26" s="48">
        <f t="shared" si="3"/>
        <v>24140163851.530777</v>
      </c>
      <c r="L26" s="51">
        <f t="shared" si="4"/>
        <v>254.29065268067853</v>
      </c>
      <c r="M26" s="48">
        <f t="shared" si="5"/>
        <v>48563593.999999523</v>
      </c>
      <c r="N26" s="51">
        <f t="shared" si="6"/>
        <v>0.51156521102056529</v>
      </c>
      <c r="O26" s="118"/>
      <c r="P26" s="48">
        <f>'ER año'!E26</f>
        <v>135579247</v>
      </c>
      <c r="Q26" s="50">
        <f t="shared" si="21"/>
        <v>5.8750724360685652E-3</v>
      </c>
      <c r="R26" s="48">
        <f t="shared" si="8"/>
        <v>-40647862</v>
      </c>
      <c r="S26" s="51">
        <f t="shared" si="13"/>
        <v>-0.29980887856679128</v>
      </c>
      <c r="T26" s="118"/>
      <c r="U26" s="48">
        <f>'ER año'!D26</f>
        <v>344748132</v>
      </c>
      <c r="V26" s="50">
        <f t="shared" si="22"/>
        <v>1.5257032551376729E-2</v>
      </c>
      <c r="W26" s="48">
        <f t="shared" si="14"/>
        <v>-209168885</v>
      </c>
      <c r="X26" s="51">
        <f t="shared" si="15"/>
        <v>-0.60672956742808404</v>
      </c>
      <c r="Y26" s="118"/>
      <c r="Z26" s="48">
        <f>'ER año'!C26</f>
        <v>60658544</v>
      </c>
      <c r="AA26" s="50">
        <f t="shared" si="23"/>
        <v>3.2760364123546955E-3</v>
      </c>
      <c r="AB26" s="48">
        <f t="shared" si="16"/>
        <v>284089588</v>
      </c>
      <c r="AC26" s="51">
        <f t="shared" si="17"/>
        <v>4.6834224705426495</v>
      </c>
      <c r="AD26" s="118"/>
    </row>
    <row r="27" spans="1:30" x14ac:dyDescent="0.25">
      <c r="B27" s="38" t="s">
        <v>1696</v>
      </c>
      <c r="C27" s="39">
        <f>'ER año'!G27</f>
        <v>6112410328.3399963</v>
      </c>
      <c r="D27" s="47">
        <f>C27/C$6</f>
        <v>0.23230159334692912</v>
      </c>
      <c r="E27" s="39">
        <f>'ER año'!P27</f>
        <v>11451175315.257217</v>
      </c>
      <c r="F27" s="47">
        <f>E27/E$6</f>
        <v>0.30499999999999999</v>
      </c>
      <c r="G27" s="39">
        <f t="shared" si="11"/>
        <v>-5338764986.9172211</v>
      </c>
      <c r="H27" s="47">
        <f t="shared" si="12"/>
        <v>-0.46621982809083395</v>
      </c>
      <c r="I27" s="39">
        <f>'ER año'!F27</f>
        <v>10202229970.049995</v>
      </c>
      <c r="J27" s="47">
        <f>I27/I$6</f>
        <v>0.28371260683282956</v>
      </c>
      <c r="K27" s="39">
        <f t="shared" si="3"/>
        <v>1248945345.207222</v>
      </c>
      <c r="L27" s="47">
        <f t="shared" si="4"/>
        <v>0.12241885831564936</v>
      </c>
      <c r="M27" s="39">
        <f t="shared" si="5"/>
        <v>-4089819641.7099991</v>
      </c>
      <c r="N27" s="47">
        <f t="shared" si="6"/>
        <v>-0.40087506885418278</v>
      </c>
      <c r="O27" s="117"/>
      <c r="P27" s="39">
        <f>'ER año'!E27</f>
        <v>10190917894.080002</v>
      </c>
      <c r="Q27" s="47">
        <f>P27/P$6</f>
        <v>0.30632838153477288</v>
      </c>
      <c r="R27" s="39">
        <f t="shared" si="8"/>
        <v>11312075.969993591</v>
      </c>
      <c r="S27" s="47">
        <f t="shared" si="13"/>
        <v>1.1100154164292581E-3</v>
      </c>
      <c r="T27" s="117"/>
      <c r="U27" s="39">
        <f>'ER año'!D27</f>
        <v>11077810565.919998</v>
      </c>
      <c r="V27" s="47">
        <f>U27/U$6</f>
        <v>0.32897392780080903</v>
      </c>
      <c r="W27" s="39">
        <f t="shared" si="14"/>
        <v>-886892671.83999634</v>
      </c>
      <c r="X27" s="47">
        <f t="shared" si="15"/>
        <v>-8.0060285068283346E-2</v>
      </c>
      <c r="Y27" s="117"/>
      <c r="Z27" s="39">
        <f>'ER año'!C27</f>
        <v>9790698706.2700043</v>
      </c>
      <c r="AA27" s="47">
        <f>Z27/Z$6</f>
        <v>0.34588125151556087</v>
      </c>
      <c r="AB27" s="39">
        <f t="shared" si="16"/>
        <v>1287111859.6499939</v>
      </c>
      <c r="AC27" s="47">
        <f t="shared" si="17"/>
        <v>0.13146271765320713</v>
      </c>
      <c r="AD27" s="117"/>
    </row>
    <row r="28" spans="1:30" s="184" customFormat="1" ht="11.25" x14ac:dyDescent="0.25">
      <c r="C28" s="186">
        <f>'ER año'!D28</f>
        <v>0.32897392780080903</v>
      </c>
      <c r="D28" s="186"/>
      <c r="E28" s="186">
        <f>'ER año'!E28</f>
        <v>0.30632838153477288</v>
      </c>
      <c r="F28" s="186"/>
      <c r="G28" s="186"/>
      <c r="H28" s="186"/>
      <c r="I28" s="186">
        <f>'ER año'!F28</f>
        <v>0.28371260683282956</v>
      </c>
      <c r="J28" s="186"/>
      <c r="K28" s="186"/>
      <c r="L28" s="186"/>
      <c r="M28" s="186"/>
      <c r="N28" s="186">
        <f t="shared" si="6"/>
        <v>0</v>
      </c>
      <c r="O28" s="187"/>
      <c r="P28" s="186">
        <f>'ER año'!E28</f>
        <v>0.30632838153477288</v>
      </c>
      <c r="Q28" s="186"/>
      <c r="R28" s="186"/>
      <c r="S28" s="186"/>
      <c r="T28" s="187"/>
      <c r="U28" s="186">
        <f>'ER año'!D28</f>
        <v>0.32897392780080903</v>
      </c>
      <c r="V28" s="186"/>
      <c r="W28" s="186">
        <f t="shared" si="14"/>
        <v>-2.2645546266036154E-2</v>
      </c>
      <c r="X28" s="186"/>
      <c r="Y28" s="187"/>
      <c r="Z28" s="186">
        <f>'ER año'!C28</f>
        <v>0.34588125151556087</v>
      </c>
      <c r="AA28" s="186"/>
      <c r="AB28" s="186">
        <f t="shared" si="16"/>
        <v>-1.6907323714751843E-2</v>
      </c>
      <c r="AC28" s="186"/>
      <c r="AD28" s="187"/>
    </row>
    <row r="29" spans="1:30" s="42" customFormat="1" ht="8.25" customHeight="1" x14ac:dyDescent="0.25"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58"/>
      <c r="P29" s="46"/>
      <c r="Q29" s="46"/>
      <c r="R29" s="46"/>
      <c r="S29" s="46"/>
      <c r="T29" s="58"/>
      <c r="U29" s="46"/>
      <c r="V29" s="46"/>
      <c r="W29" s="46"/>
      <c r="X29" s="46"/>
      <c r="Y29" s="58"/>
      <c r="Z29" s="46"/>
      <c r="AA29" s="46"/>
      <c r="AB29" s="46"/>
      <c r="AC29" s="46"/>
      <c r="AD29" s="58"/>
    </row>
    <row r="30" spans="1:30" s="42" customFormat="1" collapsed="1" x14ac:dyDescent="0.25">
      <c r="A30" s="24"/>
      <c r="B30" s="54" t="s">
        <v>1697</v>
      </c>
      <c r="C30" s="26">
        <f>'ER año'!G30</f>
        <v>109554723</v>
      </c>
      <c r="D30" s="47">
        <f>C30/C$6</f>
        <v>4.1636171893736527E-3</v>
      </c>
      <c r="E30" s="26">
        <f>'ER año'!P30</f>
        <v>657600000</v>
      </c>
      <c r="F30" s="47">
        <f>E30/E$6</f>
        <v>1.7515058016164414E-2</v>
      </c>
      <c r="G30" s="26">
        <f>C30-E30</f>
        <v>-548045277</v>
      </c>
      <c r="H30" s="43">
        <f>IFERROR(G30/E30,"")</f>
        <v>-0.83340218521897813</v>
      </c>
      <c r="I30" s="26">
        <f>'ER año'!F30</f>
        <v>724177619.72000003</v>
      </c>
      <c r="J30" s="47">
        <f>I30/I$6</f>
        <v>2.0138569793457409E-2</v>
      </c>
      <c r="K30" s="26">
        <f>E30-I30</f>
        <v>-66577619.720000029</v>
      </c>
      <c r="L30" s="43">
        <f>IFERROR(K30/I30,"")</f>
        <v>-9.1935483653501973E-2</v>
      </c>
      <c r="M30" s="26">
        <f>C30-I30</f>
        <v>-614622896.72000003</v>
      </c>
      <c r="N30" s="43">
        <f>IFERROR(M30/I30,"")</f>
        <v>-0.84871843589648788</v>
      </c>
      <c r="O30" s="119"/>
      <c r="P30" s="26">
        <f>'ER año'!E30</f>
        <v>1351986534.5999999</v>
      </c>
      <c r="Q30" s="47">
        <f>P30/P$6</f>
        <v>4.0639307597739434E-2</v>
      </c>
      <c r="R30" s="26">
        <f>I30-P30</f>
        <v>-627808914.87999988</v>
      </c>
      <c r="S30" s="43">
        <f>IFERROR(R30/P30,"")</f>
        <v>-0.46436033112248715</v>
      </c>
      <c r="T30" s="119"/>
      <c r="U30" s="26">
        <f>'ER año'!D30</f>
        <v>219950347.93000001</v>
      </c>
      <c r="V30" s="47">
        <f>U30/U$6</f>
        <v>6.5317897836500343E-3</v>
      </c>
      <c r="W30" s="26">
        <f>P30-U30</f>
        <v>1132036186.6699998</v>
      </c>
      <c r="X30" s="43">
        <f>IFERROR(W30/U30,"")</f>
        <v>5.146780613551357</v>
      </c>
      <c r="Y30" s="119"/>
      <c r="Z30" s="26">
        <f>'ER año'!C30</f>
        <v>1487224908</v>
      </c>
      <c r="AA30" s="47">
        <f>Z30/Z$6</f>
        <v>5.2539990035106378E-2</v>
      </c>
      <c r="AB30" s="26">
        <f>U30-Z30</f>
        <v>-1267274560.0699999</v>
      </c>
      <c r="AC30" s="43">
        <f>IFERROR(AB30/Z30,"")</f>
        <v>-0.85210686914477085</v>
      </c>
      <c r="AD30" s="119"/>
    </row>
    <row r="31" spans="1:30" s="52" customFormat="1" hidden="1" outlineLevel="1" x14ac:dyDescent="0.2">
      <c r="B31" s="49" t="s">
        <v>1857</v>
      </c>
      <c r="C31" s="48">
        <f>'ER año'!G31</f>
        <v>0</v>
      </c>
      <c r="D31" s="50">
        <f>C31/C$6</f>
        <v>0</v>
      </c>
      <c r="E31" s="48">
        <f>'ER año'!P31</f>
        <v>480000000</v>
      </c>
      <c r="F31" s="50">
        <f>E31/E$6</f>
        <v>1.2784713880411981E-2</v>
      </c>
      <c r="G31" s="48">
        <f>C31-E31</f>
        <v>-480000000</v>
      </c>
      <c r="H31" s="51">
        <f>IFERROR(G31/E31,"")</f>
        <v>-1</v>
      </c>
      <c r="I31" s="48">
        <f>'ER año'!F31</f>
        <v>411456780</v>
      </c>
      <c r="J31" s="50">
        <f>I31/I$6</f>
        <v>1.1442152940634998E-2</v>
      </c>
      <c r="K31" s="48">
        <f>E31-I31</f>
        <v>68543220</v>
      </c>
      <c r="L31" s="51">
        <f>IFERROR(K31/I31,"")</f>
        <v>0.16658668256724316</v>
      </c>
      <c r="M31" s="48">
        <f>C31-I31</f>
        <v>-411456780</v>
      </c>
      <c r="N31" s="51">
        <f>IFERROR(M31/I31,"")</f>
        <v>-1</v>
      </c>
      <c r="O31" s="118"/>
      <c r="P31" s="48">
        <f>'ER año'!E31</f>
        <v>890044205</v>
      </c>
      <c r="Q31" s="50">
        <f>P31/P$6</f>
        <v>2.6753802125168338E-2</v>
      </c>
      <c r="R31" s="48">
        <f>I31-P31</f>
        <v>-478587425</v>
      </c>
      <c r="S31" s="51">
        <f>IFERROR(R31/P31,"")</f>
        <v>-0.53771197240703339</v>
      </c>
      <c r="T31" s="118"/>
      <c r="U31" s="48">
        <f>'ER año'!D31</f>
        <v>0</v>
      </c>
      <c r="V31" s="50">
        <f>U31/U$6</f>
        <v>0</v>
      </c>
      <c r="W31" s="48">
        <f>P31-U31</f>
        <v>890044205</v>
      </c>
      <c r="X31" s="51" t="str">
        <f>IFERROR(W31/U31,"")</f>
        <v/>
      </c>
      <c r="Y31" s="118"/>
      <c r="Z31" s="48">
        <f>'ER año'!C31</f>
        <v>0</v>
      </c>
      <c r="AA31" s="50">
        <f>Z31/Z$6</f>
        <v>0</v>
      </c>
      <c r="AB31" s="48">
        <f>U31-Z31</f>
        <v>0</v>
      </c>
      <c r="AC31" s="51" t="str">
        <f>IFERROR(AB31/Z31,"")</f>
        <v/>
      </c>
      <c r="AD31" s="118"/>
    </row>
    <row r="32" spans="1:30" s="52" customFormat="1" hidden="1" outlineLevel="1" x14ac:dyDescent="0.2">
      <c r="B32" s="49" t="s">
        <v>1852</v>
      </c>
      <c r="C32" s="48">
        <f>'ER año'!G32</f>
        <v>25676337</v>
      </c>
      <c r="D32" s="50">
        <f>C32/C$6</f>
        <v>9.7582683033529038E-4</v>
      </c>
      <c r="E32" s="48">
        <f>'ER año'!P32</f>
        <v>66600000</v>
      </c>
      <c r="F32" s="50">
        <f>E32/E$6</f>
        <v>1.7738790509071623E-3</v>
      </c>
      <c r="G32" s="48">
        <f>C32-E32</f>
        <v>-40923663</v>
      </c>
      <c r="H32" s="51">
        <f>IFERROR(G32/E32,"")</f>
        <v>-0.61446941441441438</v>
      </c>
      <c r="I32" s="48">
        <f>'ER año'!F32</f>
        <v>210100331.87</v>
      </c>
      <c r="J32" s="50">
        <f>I32/I$6</f>
        <v>5.8426552848022326E-3</v>
      </c>
      <c r="K32" s="48">
        <f>E32-I32</f>
        <v>-143500331.87</v>
      </c>
      <c r="L32" s="51">
        <f>IFERROR(K32/I32,"")</f>
        <v>-0.68300859209870801</v>
      </c>
      <c r="M32" s="48">
        <f>C32-I32</f>
        <v>-184423994.87</v>
      </c>
      <c r="N32" s="51">
        <f>IFERROR(M32/I32,"")</f>
        <v>-0.87779011688621567</v>
      </c>
      <c r="O32" s="118"/>
      <c r="P32" s="48">
        <f>'ER año'!E32</f>
        <v>332122381</v>
      </c>
      <c r="Q32" s="50">
        <f>P32/P$6</f>
        <v>9.9832529808042154E-3</v>
      </c>
      <c r="R32" s="48">
        <f>I32-P32</f>
        <v>-122022049.13</v>
      </c>
      <c r="S32" s="51">
        <f>IFERROR(R32/P32,"")</f>
        <v>-0.36740086218399115</v>
      </c>
      <c r="T32" s="118"/>
      <c r="U32" s="48">
        <f>'ER año'!D32</f>
        <v>188978917</v>
      </c>
      <c r="V32" s="50">
        <f>U32/U$6</f>
        <v>5.6120418585502334E-3</v>
      </c>
      <c r="W32" s="48">
        <f>P32-U32</f>
        <v>143143464</v>
      </c>
      <c r="X32" s="51">
        <f>IFERROR(W32/U32,"")</f>
        <v>0.75745731996125265</v>
      </c>
      <c r="Y32" s="118"/>
      <c r="Z32" s="48">
        <f>'ER año'!C32</f>
        <v>1487223922</v>
      </c>
      <c r="AA32" s="50">
        <f>Z32/Z$6</f>
        <v>5.2539955202156839E-2</v>
      </c>
      <c r="AB32" s="48">
        <f>U32-Z32</f>
        <v>-1298245005</v>
      </c>
      <c r="AC32" s="51">
        <f>IFERROR(AB32/Z32,"")</f>
        <v>-0.87293176622262536</v>
      </c>
      <c r="AD32" s="118"/>
    </row>
    <row r="33" spans="2:30" s="52" customFormat="1" hidden="1" outlineLevel="1" x14ac:dyDescent="0.2">
      <c r="B33" s="49" t="s">
        <v>1851</v>
      </c>
      <c r="C33" s="48">
        <f>'ER año'!G33</f>
        <v>83878386</v>
      </c>
      <c r="D33" s="50">
        <f>C33/C$6</f>
        <v>3.1877903590383627E-3</v>
      </c>
      <c r="E33" s="48">
        <f>'ER año'!P33</f>
        <v>111000000</v>
      </c>
      <c r="F33" s="50">
        <f>E33/E$6</f>
        <v>2.9564650848452707E-3</v>
      </c>
      <c r="G33" s="48">
        <f>C33-E33</f>
        <v>-27121614</v>
      </c>
      <c r="H33" s="51">
        <f>IFERROR(G33/E33,"")</f>
        <v>-0.24433886486486486</v>
      </c>
      <c r="I33" s="48">
        <f>'ER año'!F33</f>
        <v>102620507.84999999</v>
      </c>
      <c r="J33" s="50">
        <f>I33/I$6</f>
        <v>2.8537615680201802E-3</v>
      </c>
      <c r="K33" s="48">
        <f>E33-I33</f>
        <v>8379492.150000006</v>
      </c>
      <c r="L33" s="51">
        <f>IFERROR(K33/I33,"")</f>
        <v>8.1655142091562022E-2</v>
      </c>
      <c r="M33" s="48">
        <f>C33-I33</f>
        <v>-18742121.849999994</v>
      </c>
      <c r="N33" s="51">
        <f>IFERROR(M33/I33,"")</f>
        <v>-0.18263524750233434</v>
      </c>
      <c r="O33" s="118"/>
      <c r="P33" s="48">
        <f>'ER año'!E33</f>
        <v>129819948.59999999</v>
      </c>
      <c r="Q33" s="50">
        <f>P33/P$6</f>
        <v>3.9022524917668826E-3</v>
      </c>
      <c r="R33" s="48">
        <f>I33-P33</f>
        <v>-27199440.75</v>
      </c>
      <c r="S33" s="51">
        <f>IFERROR(R33/P33,"")</f>
        <v>-0.20951665012444784</v>
      </c>
      <c r="T33" s="118"/>
      <c r="U33" s="48">
        <f>'ER año'!D33</f>
        <v>30971430.93</v>
      </c>
      <c r="V33" s="50">
        <f>U33/U$6</f>
        <v>9.1974792509980031E-4</v>
      </c>
      <c r="W33" s="48">
        <f>P33-U33</f>
        <v>98848517.669999987</v>
      </c>
      <c r="X33" s="51">
        <f>IFERROR(W33/U33,"")</f>
        <v>3.1916031872538344</v>
      </c>
      <c r="Y33" s="118"/>
      <c r="Z33" s="48">
        <f>'ER año'!C33</f>
        <v>986</v>
      </c>
      <c r="AA33" s="50">
        <f>Z33/Z$6</f>
        <v>3.4832949539744322E-8</v>
      </c>
      <c r="AB33" s="48">
        <f>U33-Z33</f>
        <v>30970444.93</v>
      </c>
      <c r="AC33" s="51">
        <f>IFERROR(AB33/Z33,"")</f>
        <v>31410.187555780933</v>
      </c>
      <c r="AD33" s="118"/>
    </row>
    <row r="34" spans="2:30" collapsed="1" x14ac:dyDescent="0.25">
      <c r="B34" s="23" t="s">
        <v>1698</v>
      </c>
      <c r="C34" s="26">
        <f>'ER año'!G34</f>
        <v>2569613356.6700001</v>
      </c>
      <c r="D34" s="47">
        <f>C34/C$6</f>
        <v>9.7657919703519711E-2</v>
      </c>
      <c r="E34" s="26">
        <f>'ER año'!P34</f>
        <v>4413129334.7128792</v>
      </c>
      <c r="F34" s="47">
        <f>E34/E$6</f>
        <v>0.11754290804491049</v>
      </c>
      <c r="G34" s="26">
        <f t="shared" si="11"/>
        <v>-1843515978.0428791</v>
      </c>
      <c r="H34" s="43">
        <f t="shared" si="12"/>
        <v>-0.41773440980805049</v>
      </c>
      <c r="I34" s="26">
        <f>'ER año'!F34</f>
        <v>4136330551.1900001</v>
      </c>
      <c r="J34" s="47">
        <f>I34/I$6</f>
        <v>0.11502672718076742</v>
      </c>
      <c r="K34" s="26">
        <f>E34-I34</f>
        <v>276798783.52287912</v>
      </c>
      <c r="L34" s="43">
        <f>IFERROR(K34/I34,"")</f>
        <v>6.6918922483901966E-2</v>
      </c>
      <c r="M34" s="26">
        <f t="shared" ref="M34:M56" si="24">C34-I34</f>
        <v>-1566717194.52</v>
      </c>
      <c r="N34" s="43">
        <f t="shared" si="6"/>
        <v>-0.378769823912952</v>
      </c>
      <c r="O34" s="119"/>
      <c r="P34" s="26">
        <f>'ER año'!E34</f>
        <v>3962920163.52</v>
      </c>
      <c r="Q34" s="47">
        <f>P34/P$6</f>
        <v>0.11912125408721001</v>
      </c>
      <c r="R34" s="26">
        <f t="shared" ref="R34:R56" si="25">I34-P34</f>
        <v>173410387.67000008</v>
      </c>
      <c r="S34" s="43">
        <f t="shared" si="13"/>
        <v>4.3758233957448968E-2</v>
      </c>
      <c r="T34" s="119"/>
      <c r="U34" s="26">
        <f>'ER año'!D34</f>
        <v>4389182566.0300007</v>
      </c>
      <c r="V34" s="47">
        <f>U34/U$6</f>
        <v>0.13034404406804431</v>
      </c>
      <c r="W34" s="26">
        <f t="shared" si="14"/>
        <v>-426262402.51000071</v>
      </c>
      <c r="X34" s="43">
        <f t="shared" si="15"/>
        <v>-9.7116580615500228E-2</v>
      </c>
      <c r="Y34" s="119"/>
      <c r="Z34" s="26">
        <f>'ER año'!C34</f>
        <v>4287217455.0299997</v>
      </c>
      <c r="AA34" s="47">
        <f>Z34/Z$6</f>
        <v>0.15145682482451425</v>
      </c>
      <c r="AB34" s="26">
        <f t="shared" si="16"/>
        <v>101965111.00000095</v>
      </c>
      <c r="AC34" s="43">
        <f t="shared" si="17"/>
        <v>2.3783517414160987E-2</v>
      </c>
      <c r="AD34" s="119"/>
    </row>
    <row r="35" spans="2:30" s="52" customFormat="1" ht="12.75" hidden="1" customHeight="1" outlineLevel="1" x14ac:dyDescent="0.2">
      <c r="B35" s="49" t="s">
        <v>1785</v>
      </c>
      <c r="C35" s="48">
        <f>'ER año'!G35</f>
        <v>1236372822.6699998</v>
      </c>
      <c r="D35" s="50">
        <f t="shared" ref="D35:D51" si="26">C35/C$34</f>
        <v>0.48115130607518075</v>
      </c>
      <c r="E35" s="48">
        <f>'ER año'!P35</f>
        <v>2020356749.1400797</v>
      </c>
      <c r="F35" s="50">
        <f t="shared" ref="F35:F51" si="27">E35/E$34</f>
        <v>0.45780592316846869</v>
      </c>
      <c r="G35" s="48">
        <f t="shared" si="11"/>
        <v>-783983926.4700799</v>
      </c>
      <c r="H35" s="50">
        <f t="shared" si="12"/>
        <v>-0.38804232312128306</v>
      </c>
      <c r="I35" s="48">
        <f>'ER año'!F35</f>
        <v>1843487778.6700001</v>
      </c>
      <c r="J35" s="50">
        <f t="shared" ref="J35:J51" si="28">I35/I$34</f>
        <v>0.44568192891151759</v>
      </c>
      <c r="K35" s="48">
        <f t="shared" ref="K35:K70" si="29">E35-I35</f>
        <v>176868970.47007966</v>
      </c>
      <c r="L35" s="50">
        <f t="shared" ref="L35:L70" si="30">IFERROR(K35/I35,"")</f>
        <v>9.5942578256571515E-2</v>
      </c>
      <c r="M35" s="48">
        <f t="shared" si="24"/>
        <v>-607114956.00000024</v>
      </c>
      <c r="N35" s="50">
        <f t="shared" si="6"/>
        <v>-0.32932952581763708</v>
      </c>
      <c r="O35" s="120"/>
      <c r="P35" s="48">
        <f>'ER año'!E35</f>
        <v>1646016758</v>
      </c>
      <c r="Q35" s="50">
        <f t="shared" ref="Q35:Q51" si="31">P35/P$34</f>
        <v>0.41535450881704167</v>
      </c>
      <c r="R35" s="48">
        <f t="shared" si="25"/>
        <v>197471020.67000008</v>
      </c>
      <c r="S35" s="50">
        <f t="shared" si="13"/>
        <v>0.11996902201040657</v>
      </c>
      <c r="T35" s="120"/>
      <c r="U35" s="48">
        <f>'ER año'!D35</f>
        <v>1558953208</v>
      </c>
      <c r="V35" s="50">
        <f t="shared" ref="V35:V51" si="32">U35/U$34</f>
        <v>0.3551807619180597</v>
      </c>
      <c r="W35" s="48">
        <f t="shared" si="14"/>
        <v>87063550</v>
      </c>
      <c r="X35" s="50">
        <f t="shared" si="15"/>
        <v>5.5847442728377258E-2</v>
      </c>
      <c r="Y35" s="120"/>
      <c r="Z35" s="48">
        <f>'ER año'!C35</f>
        <v>2425013841.0299997</v>
      </c>
      <c r="AA35" s="50">
        <f t="shared" ref="AA35:AA51" si="33">Z35/Z$34</f>
        <v>0.5656381712536741</v>
      </c>
      <c r="AB35" s="48">
        <f t="shared" si="16"/>
        <v>-866060633.02999973</v>
      </c>
      <c r="AC35" s="50">
        <f t="shared" si="17"/>
        <v>-0.35713636696694046</v>
      </c>
      <c r="AD35" s="120"/>
    </row>
    <row r="36" spans="2:30" s="52" customFormat="1" ht="12.75" hidden="1" customHeight="1" outlineLevel="1" x14ac:dyDescent="0.2">
      <c r="B36" s="49" t="s">
        <v>1784</v>
      </c>
      <c r="C36" s="48">
        <f>'ER año'!G36</f>
        <v>492573066</v>
      </c>
      <c r="D36" s="50">
        <f t="shared" si="26"/>
        <v>0.19169151060077486</v>
      </c>
      <c r="E36" s="48">
        <f>'ER año'!P36</f>
        <v>782326160.73440015</v>
      </c>
      <c r="F36" s="50">
        <f t="shared" si="27"/>
        <v>0.1772724299242181</v>
      </c>
      <c r="G36" s="48">
        <f t="shared" si="11"/>
        <v>-289753094.73440015</v>
      </c>
      <c r="H36" s="50">
        <f t="shared" si="12"/>
        <v>-0.37037377666419541</v>
      </c>
      <c r="I36" s="48">
        <f>'ER año'!F36</f>
        <v>728601695</v>
      </c>
      <c r="J36" s="50">
        <f t="shared" si="28"/>
        <v>0.17614687365601989</v>
      </c>
      <c r="K36" s="48">
        <f t="shared" si="29"/>
        <v>53724465.734400153</v>
      </c>
      <c r="L36" s="50">
        <f t="shared" si="30"/>
        <v>7.3736399603627267E-2</v>
      </c>
      <c r="M36" s="48">
        <f t="shared" si="24"/>
        <v>-236028629</v>
      </c>
      <c r="N36" s="50">
        <f t="shared" si="6"/>
        <v>-0.32394740585938386</v>
      </c>
      <c r="O36" s="120"/>
      <c r="P36" s="48">
        <f>'ER año'!E36</f>
        <v>1011166435</v>
      </c>
      <c r="Q36" s="50">
        <f t="shared" si="31"/>
        <v>0.25515690280821801</v>
      </c>
      <c r="R36" s="48">
        <f t="shared" si="25"/>
        <v>-282564740</v>
      </c>
      <c r="S36" s="50">
        <f t="shared" si="13"/>
        <v>-0.27944434290879128</v>
      </c>
      <c r="T36" s="120"/>
      <c r="U36" s="48">
        <f>'ER año'!D36</f>
        <v>1141191588</v>
      </c>
      <c r="V36" s="50">
        <f t="shared" si="32"/>
        <v>0.26000093886096964</v>
      </c>
      <c r="W36" s="48">
        <f t="shared" si="14"/>
        <v>-130025153</v>
      </c>
      <c r="X36" s="50">
        <f t="shared" si="15"/>
        <v>-0.11393805769973832</v>
      </c>
      <c r="Y36" s="120"/>
      <c r="Z36" s="48">
        <f>'ER año'!C36</f>
        <v>225224886</v>
      </c>
      <c r="AA36" s="50">
        <f t="shared" si="33"/>
        <v>5.2534047634032126E-2</v>
      </c>
      <c r="AB36" s="48">
        <f t="shared" si="16"/>
        <v>915966702</v>
      </c>
      <c r="AC36" s="50">
        <f t="shared" si="17"/>
        <v>4.0668982822795172</v>
      </c>
      <c r="AD36" s="120"/>
    </row>
    <row r="37" spans="2:30" s="52" customFormat="1" ht="12.75" hidden="1" customHeight="1" outlineLevel="1" x14ac:dyDescent="0.2">
      <c r="B37" s="49" t="s">
        <v>1833</v>
      </c>
      <c r="C37" s="48">
        <f>'ER año'!G37</f>
        <v>392069644</v>
      </c>
      <c r="D37" s="50">
        <f t="shared" si="26"/>
        <v>0.15257923647629573</v>
      </c>
      <c r="E37" s="48">
        <f>'ER año'!P37</f>
        <v>595448422.44599998</v>
      </c>
      <c r="F37" s="50">
        <f t="shared" si="27"/>
        <v>0.13492657415732418</v>
      </c>
      <c r="G37" s="48">
        <f t="shared" si="11"/>
        <v>-203378778.44599998</v>
      </c>
      <c r="H37" s="50">
        <f t="shared" si="12"/>
        <v>-0.34155565919640002</v>
      </c>
      <c r="I37" s="48">
        <f>'ER año'!F37</f>
        <v>570405166</v>
      </c>
      <c r="J37" s="50">
        <f t="shared" si="28"/>
        <v>0.13790125304078937</v>
      </c>
      <c r="K37" s="48">
        <f t="shared" si="29"/>
        <v>25043256.44599998</v>
      </c>
      <c r="L37" s="50">
        <f t="shared" si="30"/>
        <v>4.3904329656789927E-2</v>
      </c>
      <c r="M37" s="48">
        <f t="shared" si="24"/>
        <v>-178335522</v>
      </c>
      <c r="N37" s="50">
        <f t="shared" si="6"/>
        <v>-0.31264710179711103</v>
      </c>
      <c r="O37" s="120"/>
      <c r="P37" s="48">
        <f>'ER año'!E37</f>
        <v>539817572</v>
      </c>
      <c r="Q37" s="50">
        <f t="shared" si="31"/>
        <v>0.13621712013509649</v>
      </c>
      <c r="R37" s="48">
        <f t="shared" si="25"/>
        <v>30587594</v>
      </c>
      <c r="S37" s="50">
        <f t="shared" si="13"/>
        <v>5.6662834977146685E-2</v>
      </c>
      <c r="T37" s="120"/>
      <c r="U37" s="48">
        <f>'ER año'!D37</f>
        <v>523483945</v>
      </c>
      <c r="V37" s="50">
        <f t="shared" si="32"/>
        <v>0.11926684231626512</v>
      </c>
      <c r="W37" s="48">
        <f t="shared" si="14"/>
        <v>16333627</v>
      </c>
      <c r="X37" s="50">
        <f t="shared" si="15"/>
        <v>3.1201772577762629E-2</v>
      </c>
      <c r="Y37" s="120"/>
      <c r="Z37" s="48">
        <f>'ER año'!C37</f>
        <v>416840475</v>
      </c>
      <c r="AA37" s="50">
        <f t="shared" si="33"/>
        <v>9.7228675562267039E-2</v>
      </c>
      <c r="AB37" s="48">
        <f t="shared" si="16"/>
        <v>106643470</v>
      </c>
      <c r="AC37" s="50">
        <f t="shared" si="17"/>
        <v>0.25583760790024052</v>
      </c>
      <c r="AD37" s="120"/>
    </row>
    <row r="38" spans="2:30" s="52" customFormat="1" ht="12.75" hidden="1" customHeight="1" outlineLevel="1" x14ac:dyDescent="0.2">
      <c r="B38" s="49" t="s">
        <v>1789</v>
      </c>
      <c r="C38" s="48">
        <f>'ER año'!G38</f>
        <v>165759754</v>
      </c>
      <c r="D38" s="50">
        <f t="shared" si="26"/>
        <v>6.450766360228237E-2</v>
      </c>
      <c r="E38" s="48">
        <f>'ER año'!P38</f>
        <v>247496060.20600006</v>
      </c>
      <c r="F38" s="50">
        <f t="shared" si="27"/>
        <v>5.6081760001738611E-2</v>
      </c>
      <c r="G38" s="48">
        <f t="shared" si="11"/>
        <v>-81736306.20600006</v>
      </c>
      <c r="H38" s="50">
        <f t="shared" si="12"/>
        <v>-0.33025295892778223</v>
      </c>
      <c r="I38" s="48">
        <f>'ER año'!F38</f>
        <v>235286987</v>
      </c>
      <c r="J38" s="50">
        <f t="shared" si="28"/>
        <v>5.6883023271026831E-2</v>
      </c>
      <c r="K38" s="48">
        <f t="shared" si="29"/>
        <v>12209073.20600006</v>
      </c>
      <c r="L38" s="50">
        <f t="shared" si="30"/>
        <v>5.1890133668973625E-2</v>
      </c>
      <c r="M38" s="48">
        <f t="shared" si="24"/>
        <v>-69527233</v>
      </c>
      <c r="N38" s="50">
        <f t="shared" si="6"/>
        <v>-0.29549969544214527</v>
      </c>
      <c r="O38" s="120"/>
      <c r="P38" s="48">
        <f>'ER año'!E38</f>
        <v>199578564</v>
      </c>
      <c r="Q38" s="50">
        <f t="shared" si="31"/>
        <v>5.036148995308741E-2</v>
      </c>
      <c r="R38" s="48">
        <f t="shared" si="25"/>
        <v>35708423</v>
      </c>
      <c r="S38" s="50">
        <f t="shared" si="13"/>
        <v>0.17891912981195715</v>
      </c>
      <c r="T38" s="120"/>
      <c r="U38" s="48">
        <f>'ER año'!D38</f>
        <v>188968992</v>
      </c>
      <c r="V38" s="50">
        <f t="shared" si="32"/>
        <v>4.3053345163293524E-2</v>
      </c>
      <c r="W38" s="48">
        <f t="shared" si="14"/>
        <v>10609572</v>
      </c>
      <c r="X38" s="50">
        <f t="shared" si="15"/>
        <v>5.614451285214031E-2</v>
      </c>
      <c r="Y38" s="120"/>
      <c r="Z38" s="48">
        <f>'ER año'!C38</f>
        <v>182828576</v>
      </c>
      <c r="AA38" s="50">
        <f t="shared" si="33"/>
        <v>4.2645043765040525E-2</v>
      </c>
      <c r="AB38" s="48">
        <f t="shared" si="16"/>
        <v>6140416</v>
      </c>
      <c r="AC38" s="50">
        <f t="shared" si="17"/>
        <v>3.3585646917689713E-2</v>
      </c>
      <c r="AD38" s="120"/>
    </row>
    <row r="39" spans="2:30" s="52" customFormat="1" ht="12.75" hidden="1" customHeight="1" outlineLevel="1" x14ac:dyDescent="0.2">
      <c r="B39" s="49" t="s">
        <v>1733</v>
      </c>
      <c r="C39" s="48">
        <f>'ER año'!G39</f>
        <v>73860218</v>
      </c>
      <c r="D39" s="50">
        <f t="shared" si="26"/>
        <v>2.874370877948601E-2</v>
      </c>
      <c r="E39" s="48">
        <f>'ER año'!P39</f>
        <v>99999999.999999985</v>
      </c>
      <c r="F39" s="50">
        <f t="shared" si="27"/>
        <v>2.2659657674978621E-2</v>
      </c>
      <c r="G39" s="48">
        <f t="shared" si="11"/>
        <v>-26139781.999999985</v>
      </c>
      <c r="H39" s="50">
        <f t="shared" si="12"/>
        <v>-0.26139781999999989</v>
      </c>
      <c r="I39" s="48">
        <f>'ER año'!F39</f>
        <v>99978317</v>
      </c>
      <c r="J39" s="50">
        <f t="shared" si="28"/>
        <v>2.4170775464556812E-2</v>
      </c>
      <c r="K39" s="48">
        <f t="shared" si="29"/>
        <v>21682.999999985099</v>
      </c>
      <c r="L39" s="50">
        <f t="shared" si="30"/>
        <v>2.1687702544527829E-4</v>
      </c>
      <c r="M39" s="48">
        <f t="shared" si="24"/>
        <v>-26118099</v>
      </c>
      <c r="N39" s="50">
        <f t="shared" si="6"/>
        <v>-0.26123763415621409</v>
      </c>
      <c r="O39" s="120"/>
      <c r="P39" s="48">
        <f>'ER año'!E39</f>
        <v>85928638</v>
      </c>
      <c r="Q39" s="50">
        <f t="shared" si="31"/>
        <v>2.1683161520891017E-2</v>
      </c>
      <c r="R39" s="48">
        <f t="shared" si="25"/>
        <v>14049679</v>
      </c>
      <c r="S39" s="50">
        <f t="shared" si="13"/>
        <v>0.16350403459205301</v>
      </c>
      <c r="T39" s="120"/>
      <c r="U39" s="48">
        <f>'ER año'!D39</f>
        <v>68414185</v>
      </c>
      <c r="V39" s="50">
        <f t="shared" si="32"/>
        <v>1.5586999166881403E-2</v>
      </c>
      <c r="W39" s="48">
        <f t="shared" si="14"/>
        <v>17514453</v>
      </c>
      <c r="X39" s="50">
        <f t="shared" si="15"/>
        <v>0.25600616304937346</v>
      </c>
      <c r="Y39" s="120"/>
      <c r="Z39" s="48">
        <f>'ER año'!C39</f>
        <v>101289043</v>
      </c>
      <c r="AA39" s="50">
        <f t="shared" si="33"/>
        <v>2.3625823523638186E-2</v>
      </c>
      <c r="AB39" s="48">
        <f t="shared" si="16"/>
        <v>-32874858</v>
      </c>
      <c r="AC39" s="50">
        <f t="shared" si="17"/>
        <v>-0.32456480016303441</v>
      </c>
      <c r="AD39" s="120"/>
    </row>
    <row r="40" spans="2:30" s="52" customFormat="1" ht="12.75" hidden="1" customHeight="1" outlineLevel="1" x14ac:dyDescent="0.2">
      <c r="B40" s="49" t="s">
        <v>1764</v>
      </c>
      <c r="C40" s="48">
        <f>'ER año'!G40</f>
        <v>0</v>
      </c>
      <c r="D40" s="50">
        <f t="shared" si="26"/>
        <v>0</v>
      </c>
      <c r="E40" s="48">
        <f>'ER año'!P40</f>
        <v>85500000</v>
      </c>
      <c r="F40" s="50">
        <f t="shared" si="27"/>
        <v>1.9374007312106725E-2</v>
      </c>
      <c r="G40" s="48">
        <f t="shared" si="11"/>
        <v>-85500000</v>
      </c>
      <c r="H40" s="50">
        <f t="shared" si="12"/>
        <v>-1</v>
      </c>
      <c r="I40" s="48">
        <f>'ER año'!F40</f>
        <v>83492616</v>
      </c>
      <c r="J40" s="50">
        <f t="shared" si="28"/>
        <v>2.0185189497483373E-2</v>
      </c>
      <c r="K40" s="48">
        <f t="shared" si="29"/>
        <v>2007384</v>
      </c>
      <c r="L40" s="50">
        <f t="shared" si="30"/>
        <v>2.4042653065272264E-2</v>
      </c>
      <c r="M40" s="48">
        <f t="shared" si="24"/>
        <v>-83492616</v>
      </c>
      <c r="N40" s="50">
        <f t="shared" si="6"/>
        <v>-1</v>
      </c>
      <c r="O40" s="120"/>
      <c r="P40" s="48">
        <f>'ER año'!E40</f>
        <v>88942333</v>
      </c>
      <c r="Q40" s="50">
        <f t="shared" si="31"/>
        <v>2.2443634827353776E-2</v>
      </c>
      <c r="R40" s="48">
        <f t="shared" si="25"/>
        <v>-5449717</v>
      </c>
      <c r="S40" s="50">
        <f t="shared" si="13"/>
        <v>-6.1272476403334282E-2</v>
      </c>
      <c r="T40" s="120"/>
      <c r="U40" s="48">
        <f>'ER año'!D40</f>
        <v>79377352</v>
      </c>
      <c r="V40" s="50">
        <f t="shared" si="32"/>
        <v>1.8084768816485235E-2</v>
      </c>
      <c r="W40" s="48">
        <f t="shared" si="14"/>
        <v>9564981</v>
      </c>
      <c r="X40" s="50">
        <f t="shared" si="15"/>
        <v>0.12050012703875533</v>
      </c>
      <c r="Y40" s="120"/>
      <c r="Z40" s="48">
        <f>'ER año'!C40</f>
        <v>3108800</v>
      </c>
      <c r="AA40" s="50">
        <f t="shared" si="33"/>
        <v>7.2513233410929142E-4</v>
      </c>
      <c r="AB40" s="48">
        <f t="shared" si="16"/>
        <v>76268552</v>
      </c>
      <c r="AC40" s="50">
        <f t="shared" si="17"/>
        <v>24.533116314976841</v>
      </c>
      <c r="AD40" s="120"/>
    </row>
    <row r="41" spans="2:30" s="52" customFormat="1" ht="12.75" hidden="1" customHeight="1" outlineLevel="1" x14ac:dyDescent="0.2">
      <c r="B41" s="49" t="s">
        <v>1793</v>
      </c>
      <c r="C41" s="48">
        <f>'ER año'!G41</f>
        <v>48198054</v>
      </c>
      <c r="D41" s="50">
        <f t="shared" si="26"/>
        <v>1.8756928498558464E-2</v>
      </c>
      <c r="E41" s="48">
        <f>'ER año'!P41</f>
        <v>120000000</v>
      </c>
      <c r="F41" s="50">
        <f t="shared" si="27"/>
        <v>2.7191589209974349E-2</v>
      </c>
      <c r="G41" s="48">
        <f t="shared" si="11"/>
        <v>-71801946</v>
      </c>
      <c r="H41" s="50">
        <f t="shared" si="12"/>
        <v>-0.59834955000000001</v>
      </c>
      <c r="I41" s="48">
        <f>'ER año'!F41</f>
        <v>119123431</v>
      </c>
      <c r="J41" s="50">
        <f t="shared" si="28"/>
        <v>2.8799301585248991E-2</v>
      </c>
      <c r="K41" s="48">
        <f t="shared" si="29"/>
        <v>876569</v>
      </c>
      <c r="L41" s="50">
        <f t="shared" si="30"/>
        <v>7.3584935611869674E-3</v>
      </c>
      <c r="M41" s="48">
        <f t="shared" si="24"/>
        <v>-70925377</v>
      </c>
      <c r="N41" s="50">
        <f t="shared" si="6"/>
        <v>-0.5953940077498272</v>
      </c>
      <c r="O41" s="120"/>
      <c r="P41" s="48">
        <f>'ER año'!E41</f>
        <v>68988909</v>
      </c>
      <c r="Q41" s="50">
        <f t="shared" si="31"/>
        <v>1.7408604300199103E-2</v>
      </c>
      <c r="R41" s="48">
        <f t="shared" si="25"/>
        <v>50134522</v>
      </c>
      <c r="S41" s="50">
        <f t="shared" si="13"/>
        <v>0.72670408514504847</v>
      </c>
      <c r="T41" s="120"/>
      <c r="U41" s="48">
        <f>'ER año'!D41</f>
        <v>146333776</v>
      </c>
      <c r="V41" s="50">
        <f t="shared" si="32"/>
        <v>3.333964213121314E-2</v>
      </c>
      <c r="W41" s="48">
        <f t="shared" si="14"/>
        <v>-77344867</v>
      </c>
      <c r="X41" s="50">
        <f t="shared" si="15"/>
        <v>-0.52855102297093737</v>
      </c>
      <c r="Y41" s="120"/>
      <c r="Z41" s="48">
        <f>'ER año'!C41</f>
        <v>158421397</v>
      </c>
      <c r="AA41" s="50">
        <f t="shared" si="33"/>
        <v>3.6952032095813402E-2</v>
      </c>
      <c r="AB41" s="48">
        <f t="shared" si="16"/>
        <v>-12087621</v>
      </c>
      <c r="AC41" s="50">
        <f t="shared" si="17"/>
        <v>-7.6300431816038086E-2</v>
      </c>
      <c r="AD41" s="120"/>
    </row>
    <row r="42" spans="2:30" s="52" customFormat="1" ht="12.75" hidden="1" customHeight="1" outlineLevel="1" x14ac:dyDescent="0.2">
      <c r="B42" s="49" t="s">
        <v>1834</v>
      </c>
      <c r="C42" s="48">
        <f>'ER año'!G42</f>
        <v>0</v>
      </c>
      <c r="D42" s="50">
        <f t="shared" si="26"/>
        <v>0</v>
      </c>
      <c r="E42" s="48">
        <f>'ER año'!P42</f>
        <v>105999999.99999996</v>
      </c>
      <c r="F42" s="50">
        <f t="shared" si="27"/>
        <v>2.401923713547733E-2</v>
      </c>
      <c r="G42" s="48">
        <f t="shared" si="11"/>
        <v>-105999999.99999996</v>
      </c>
      <c r="H42" s="50">
        <f t="shared" si="12"/>
        <v>-1</v>
      </c>
      <c r="I42" s="48">
        <f>'ER año'!F42</f>
        <v>102620128</v>
      </c>
      <c r="J42" s="50">
        <f t="shared" si="28"/>
        <v>2.4809460155566326E-2</v>
      </c>
      <c r="K42" s="48">
        <f t="shared" si="29"/>
        <v>3379871.9999999553</v>
      </c>
      <c r="L42" s="50">
        <f t="shared" si="30"/>
        <v>3.2935760906475924E-2</v>
      </c>
      <c r="M42" s="48">
        <f t="shared" si="24"/>
        <v>-102620128</v>
      </c>
      <c r="N42" s="50">
        <f t="shared" si="6"/>
        <v>-1</v>
      </c>
      <c r="O42" s="120"/>
      <c r="P42" s="48">
        <f>'ER año'!E42</f>
        <v>15053153</v>
      </c>
      <c r="Q42" s="50">
        <f t="shared" si="31"/>
        <v>3.7985001914924471E-3</v>
      </c>
      <c r="R42" s="48">
        <f t="shared" si="25"/>
        <v>87566975</v>
      </c>
      <c r="S42" s="50">
        <f t="shared" si="13"/>
        <v>5.8171849445760628</v>
      </c>
      <c r="T42" s="120"/>
      <c r="U42" s="48">
        <f>'ER año'!D42</f>
        <v>114550706</v>
      </c>
      <c r="V42" s="50">
        <f t="shared" si="32"/>
        <v>2.6098414517218563E-2</v>
      </c>
      <c r="W42" s="48">
        <f t="shared" si="14"/>
        <v>-99497553</v>
      </c>
      <c r="X42" s="50">
        <f t="shared" si="15"/>
        <v>-0.86858960956556652</v>
      </c>
      <c r="Y42" s="120"/>
      <c r="Z42" s="48">
        <f>'ER año'!C42</f>
        <v>0</v>
      </c>
      <c r="AA42" s="50">
        <f t="shared" si="33"/>
        <v>0</v>
      </c>
      <c r="AB42" s="48">
        <f t="shared" si="16"/>
        <v>114550706</v>
      </c>
      <c r="AC42" s="50" t="str">
        <f t="shared" si="17"/>
        <v/>
      </c>
      <c r="AD42" s="120"/>
    </row>
    <row r="43" spans="2:30" s="52" customFormat="1" ht="12.75" hidden="1" customHeight="1" outlineLevel="1" x14ac:dyDescent="0.2">
      <c r="B43" s="49" t="s">
        <v>1734</v>
      </c>
      <c r="C43" s="48">
        <f>'ER año'!G43</f>
        <v>58913761</v>
      </c>
      <c r="D43" s="50">
        <f t="shared" si="26"/>
        <v>2.2927091675903809E-2</v>
      </c>
      <c r="E43" s="48">
        <f>'ER año'!P43</f>
        <v>79800000</v>
      </c>
      <c r="F43" s="50">
        <f t="shared" si="27"/>
        <v>1.8082406824632941E-2</v>
      </c>
      <c r="G43" s="48">
        <f t="shared" si="11"/>
        <v>-20886239</v>
      </c>
      <c r="H43" s="50">
        <f t="shared" si="12"/>
        <v>-0.26173231829573934</v>
      </c>
      <c r="I43" s="48">
        <f>'ER año'!F43</f>
        <v>77553621.520000011</v>
      </c>
      <c r="J43" s="50">
        <f t="shared" si="28"/>
        <v>1.8749377149678777E-2</v>
      </c>
      <c r="K43" s="48">
        <f t="shared" si="29"/>
        <v>2246378.4799999893</v>
      </c>
      <c r="L43" s="50">
        <f t="shared" si="30"/>
        <v>2.8965487826002802E-2</v>
      </c>
      <c r="M43" s="48">
        <f t="shared" si="24"/>
        <v>-18639860.520000011</v>
      </c>
      <c r="N43" s="50">
        <f t="shared" si="6"/>
        <v>-0.24034803474900326</v>
      </c>
      <c r="O43" s="120"/>
      <c r="P43" s="48">
        <f>'ER año'!E43</f>
        <v>61933181.520000003</v>
      </c>
      <c r="Q43" s="50">
        <f t="shared" si="31"/>
        <v>1.5628167857156337E-2</v>
      </c>
      <c r="R43" s="48">
        <f t="shared" si="25"/>
        <v>15620440.000000007</v>
      </c>
      <c r="S43" s="50">
        <f t="shared" si="13"/>
        <v>0.25221439649367472</v>
      </c>
      <c r="T43" s="120"/>
      <c r="U43" s="48">
        <f>'ER año'!D43</f>
        <v>34271470.030000001</v>
      </c>
      <c r="V43" s="50">
        <f t="shared" si="32"/>
        <v>7.8081668999698088E-3</v>
      </c>
      <c r="W43" s="48">
        <f t="shared" si="14"/>
        <v>27661711.490000002</v>
      </c>
      <c r="X43" s="50">
        <f t="shared" si="15"/>
        <v>0.80713524881733822</v>
      </c>
      <c r="Y43" s="120"/>
      <c r="Z43" s="48">
        <f>'ER año'!C43</f>
        <v>20326323</v>
      </c>
      <c r="AA43" s="50">
        <f t="shared" si="33"/>
        <v>4.741145792861997E-3</v>
      </c>
      <c r="AB43" s="48">
        <f t="shared" si="16"/>
        <v>13945147.030000001</v>
      </c>
      <c r="AC43" s="50">
        <f t="shared" si="17"/>
        <v>0.68606343754352428</v>
      </c>
      <c r="AD43" s="120"/>
    </row>
    <row r="44" spans="2:30" s="52" customFormat="1" ht="12.75" hidden="1" customHeight="1" outlineLevel="1" x14ac:dyDescent="0.2">
      <c r="B44" s="49" t="s">
        <v>1835</v>
      </c>
      <c r="C44" s="48">
        <f>'ER año'!G44</f>
        <v>32260556</v>
      </c>
      <c r="D44" s="50">
        <f t="shared" si="26"/>
        <v>1.2554634305686724E-2</v>
      </c>
      <c r="E44" s="48">
        <f>'ER año'!P44</f>
        <v>58778982.786399983</v>
      </c>
      <c r="F44" s="50">
        <f t="shared" si="27"/>
        <v>1.3319116284232848E-2</v>
      </c>
      <c r="G44" s="48">
        <f t="shared" si="11"/>
        <v>-26518426.786399983</v>
      </c>
      <c r="H44" s="50">
        <f t="shared" si="12"/>
        <v>-0.45115491165892885</v>
      </c>
      <c r="I44" s="48">
        <f>'ER año'!F44</f>
        <v>57819067</v>
      </c>
      <c r="J44" s="50">
        <f t="shared" si="28"/>
        <v>1.3978347785421976E-2</v>
      </c>
      <c r="K44" s="48">
        <f t="shared" si="29"/>
        <v>959915.78639998287</v>
      </c>
      <c r="L44" s="50">
        <f t="shared" si="30"/>
        <v>1.6602062886970883E-2</v>
      </c>
      <c r="M44" s="48">
        <f t="shared" si="24"/>
        <v>-25558511</v>
      </c>
      <c r="N44" s="50">
        <f t="shared" ref="N44:N56" si="34">IFERROR(M44/I44,"")</f>
        <v>-0.44204295098708529</v>
      </c>
      <c r="O44" s="120"/>
      <c r="P44" s="48">
        <f>'ER año'!E44</f>
        <v>51746710</v>
      </c>
      <c r="Q44" s="50">
        <f t="shared" si="31"/>
        <v>1.3057722049600116E-2</v>
      </c>
      <c r="R44" s="48">
        <f t="shared" si="25"/>
        <v>6072357</v>
      </c>
      <c r="S44" s="50">
        <f t="shared" si="13"/>
        <v>0.11734769224942031</v>
      </c>
      <c r="T44" s="120"/>
      <c r="U44" s="48">
        <f>'ER año'!D44</f>
        <v>59624934</v>
      </c>
      <c r="V44" s="50">
        <f t="shared" si="32"/>
        <v>1.3584519008497414E-2</v>
      </c>
      <c r="W44" s="48">
        <f t="shared" si="14"/>
        <v>-7878224</v>
      </c>
      <c r="X44" s="50">
        <f t="shared" si="15"/>
        <v>-0.13212968923370214</v>
      </c>
      <c r="Y44" s="120"/>
      <c r="Z44" s="48">
        <f>'ER año'!C44</f>
        <v>50899898</v>
      </c>
      <c r="AA44" s="50">
        <f t="shared" si="33"/>
        <v>1.1872478719333781E-2</v>
      </c>
      <c r="AB44" s="48">
        <f t="shared" si="16"/>
        <v>8725036</v>
      </c>
      <c r="AC44" s="50">
        <f t="shared" si="17"/>
        <v>0.17141558908428461</v>
      </c>
      <c r="AD44" s="120"/>
    </row>
    <row r="45" spans="2:30" s="52" customFormat="1" ht="12.75" hidden="1" customHeight="1" outlineLevel="1" x14ac:dyDescent="0.2">
      <c r="B45" s="49" t="s">
        <v>1836</v>
      </c>
      <c r="C45" s="48">
        <f>'ER año'!G45</f>
        <v>10656103</v>
      </c>
      <c r="D45" s="50">
        <f t="shared" si="26"/>
        <v>4.146967469771173E-3</v>
      </c>
      <c r="E45" s="48">
        <f>'ER año'!P45</f>
        <v>21445000</v>
      </c>
      <c r="F45" s="50">
        <f t="shared" si="27"/>
        <v>4.8593635883991656E-3</v>
      </c>
      <c r="G45" s="48">
        <f t="shared" si="11"/>
        <v>-10788897</v>
      </c>
      <c r="H45" s="50">
        <f t="shared" si="12"/>
        <v>-0.50309615294940546</v>
      </c>
      <c r="I45" s="48">
        <f>'ER año'!F45</f>
        <v>24917721</v>
      </c>
      <c r="J45" s="50">
        <f t="shared" si="28"/>
        <v>6.0241126021302396E-3</v>
      </c>
      <c r="K45" s="48">
        <f t="shared" si="29"/>
        <v>-3472721</v>
      </c>
      <c r="L45" s="50">
        <f t="shared" si="30"/>
        <v>-0.13936752080978834</v>
      </c>
      <c r="M45" s="48">
        <f t="shared" si="24"/>
        <v>-14261618</v>
      </c>
      <c r="N45" s="50">
        <f t="shared" si="34"/>
        <v>-0.57234841019369309</v>
      </c>
      <c r="O45" s="120"/>
      <c r="P45" s="48">
        <f>'ER año'!E45</f>
        <v>12475014</v>
      </c>
      <c r="Q45" s="50">
        <f t="shared" si="31"/>
        <v>3.14793472622453E-3</v>
      </c>
      <c r="R45" s="48">
        <f t="shared" si="25"/>
        <v>12442707</v>
      </c>
      <c r="S45" s="50">
        <f t="shared" si="13"/>
        <v>0.99741026342735972</v>
      </c>
      <c r="T45" s="120"/>
      <c r="U45" s="48">
        <f>'ER año'!D45</f>
        <v>29346831</v>
      </c>
      <c r="V45" s="50">
        <f t="shared" si="32"/>
        <v>6.6861723244617957E-3</v>
      </c>
      <c r="W45" s="48">
        <f t="shared" si="14"/>
        <v>-16871817</v>
      </c>
      <c r="X45" s="50">
        <f t="shared" si="15"/>
        <v>-0.57491103553906719</v>
      </c>
      <c r="Y45" s="120"/>
      <c r="Z45" s="48">
        <f>'ER año'!C45</f>
        <v>22475327</v>
      </c>
      <c r="AA45" s="50">
        <f t="shared" si="33"/>
        <v>5.2424042483850937E-3</v>
      </c>
      <c r="AB45" s="48">
        <f t="shared" si="16"/>
        <v>6871504</v>
      </c>
      <c r="AC45" s="50">
        <f t="shared" si="17"/>
        <v>0.3057354404676737</v>
      </c>
      <c r="AD45" s="120"/>
    </row>
    <row r="46" spans="2:30" s="52" customFormat="1" ht="12.75" hidden="1" customHeight="1" outlineLevel="1" x14ac:dyDescent="0.2">
      <c r="B46" s="49" t="s">
        <v>1869</v>
      </c>
      <c r="C46" s="48">
        <f>'ER año'!G46</f>
        <v>2726569</v>
      </c>
      <c r="D46" s="50">
        <f t="shared" si="26"/>
        <v>1.061081424146005E-3</v>
      </c>
      <c r="E46" s="48">
        <f>'ER año'!P46</f>
        <v>21200000</v>
      </c>
      <c r="F46" s="50">
        <f t="shared" si="27"/>
        <v>4.8038474270954683E-3</v>
      </c>
      <c r="G46" s="48">
        <f t="shared" si="11"/>
        <v>-18473431</v>
      </c>
      <c r="H46" s="50">
        <f t="shared" si="12"/>
        <v>-0.87138825471698111</v>
      </c>
      <c r="I46" s="48">
        <f>'ER año'!F46</f>
        <v>20647904</v>
      </c>
      <c r="J46" s="50">
        <f t="shared" si="28"/>
        <v>4.9918408948384724E-3</v>
      </c>
      <c r="K46" s="48">
        <f t="shared" si="29"/>
        <v>552096</v>
      </c>
      <c r="L46" s="50">
        <f t="shared" si="30"/>
        <v>2.6738597777285288E-2</v>
      </c>
      <c r="M46" s="48">
        <f t="shared" si="24"/>
        <v>-17921335</v>
      </c>
      <c r="N46" s="50">
        <f t="shared" si="34"/>
        <v>-0.86794935699042386</v>
      </c>
      <c r="O46" s="120"/>
      <c r="P46" s="48">
        <f>'ER año'!E46</f>
        <v>2205699</v>
      </c>
      <c r="Q46" s="50">
        <f t="shared" si="31"/>
        <v>5.5658426336825911E-4</v>
      </c>
      <c r="R46" s="48">
        <f t="shared" si="25"/>
        <v>18442205</v>
      </c>
      <c r="S46" s="50">
        <f t="shared" si="13"/>
        <v>8.3611612463894662</v>
      </c>
      <c r="T46" s="120"/>
      <c r="U46" s="48">
        <f>'ER año'!D46</f>
        <v>35212571</v>
      </c>
      <c r="V46" s="50">
        <f t="shared" si="32"/>
        <v>8.022580621851334E-3</v>
      </c>
      <c r="W46" s="48">
        <f t="shared" si="14"/>
        <v>-33006872</v>
      </c>
      <c r="X46" s="50">
        <f t="shared" si="15"/>
        <v>-0.93736046709000598</v>
      </c>
      <c r="Y46" s="120"/>
      <c r="Z46" s="48">
        <f>'ER año'!C46</f>
        <v>196464572</v>
      </c>
      <c r="AA46" s="50">
        <f t="shared" si="33"/>
        <v>4.5825660597060905E-2</v>
      </c>
      <c r="AB46" s="48">
        <f t="shared" si="16"/>
        <v>-161252001</v>
      </c>
      <c r="AC46" s="50">
        <f t="shared" si="17"/>
        <v>-0.82076885088472851</v>
      </c>
      <c r="AD46" s="120"/>
    </row>
    <row r="47" spans="2:30" s="52" customFormat="1" ht="12.75" hidden="1" customHeight="1" outlineLevel="1" x14ac:dyDescent="0.2">
      <c r="B47" s="49" t="s">
        <v>1837</v>
      </c>
      <c r="C47" s="48">
        <f>'ER año'!G47</f>
        <v>17942990</v>
      </c>
      <c r="D47" s="50">
        <f t="shared" si="26"/>
        <v>6.9827586914681149E-3</v>
      </c>
      <c r="E47" s="48">
        <f>'ER año'!P47</f>
        <v>27000000</v>
      </c>
      <c r="F47" s="50">
        <f t="shared" si="27"/>
        <v>6.1181075722442288E-3</v>
      </c>
      <c r="G47" s="48">
        <f t="shared" si="11"/>
        <v>-9057010</v>
      </c>
      <c r="H47" s="50">
        <f t="shared" si="12"/>
        <v>-0.33544481481481481</v>
      </c>
      <c r="I47" s="48">
        <f>'ER año'!F47</f>
        <v>26376801</v>
      </c>
      <c r="J47" s="50">
        <f t="shared" si="28"/>
        <v>6.3768600390052329E-3</v>
      </c>
      <c r="K47" s="48">
        <f t="shared" si="29"/>
        <v>623199</v>
      </c>
      <c r="L47" s="50">
        <f t="shared" si="30"/>
        <v>2.3626784764384429E-2</v>
      </c>
      <c r="M47" s="48">
        <f t="shared" si="24"/>
        <v>-8433811</v>
      </c>
      <c r="N47" s="50">
        <f t="shared" si="34"/>
        <v>-0.31974351249038879</v>
      </c>
      <c r="O47" s="120"/>
      <c r="P47" s="48">
        <f>'ER año'!E47</f>
        <v>20520127</v>
      </c>
      <c r="Q47" s="50">
        <f t="shared" si="31"/>
        <v>5.1780318939792435E-3</v>
      </c>
      <c r="R47" s="48">
        <f t="shared" si="25"/>
        <v>5856674</v>
      </c>
      <c r="S47" s="50">
        <f t="shared" si="13"/>
        <v>0.28541119652914426</v>
      </c>
      <c r="T47" s="120"/>
      <c r="U47" s="48">
        <f>'ER año'!D47</f>
        <v>39555070</v>
      </c>
      <c r="V47" s="50">
        <f t="shared" si="32"/>
        <v>9.0119445716693933E-3</v>
      </c>
      <c r="W47" s="48">
        <f t="shared" si="14"/>
        <v>-19034943</v>
      </c>
      <c r="X47" s="50">
        <f t="shared" si="15"/>
        <v>-0.48122637629006848</v>
      </c>
      <c r="Y47" s="120"/>
      <c r="Z47" s="48">
        <f>'ER año'!C47</f>
        <v>105250277</v>
      </c>
      <c r="AA47" s="50">
        <f t="shared" si="33"/>
        <v>2.4549787386341827E-2</v>
      </c>
      <c r="AB47" s="48">
        <f t="shared" si="16"/>
        <v>-65695207</v>
      </c>
      <c r="AC47" s="50">
        <f t="shared" si="17"/>
        <v>-0.62418084657392403</v>
      </c>
      <c r="AD47" s="120"/>
    </row>
    <row r="48" spans="2:30" s="52" customFormat="1" ht="12.75" hidden="1" customHeight="1" outlineLevel="1" x14ac:dyDescent="0.2">
      <c r="B48" s="49" t="s">
        <v>1838</v>
      </c>
      <c r="C48" s="48">
        <f>'ER año'!G48</f>
        <v>14252724</v>
      </c>
      <c r="D48" s="50">
        <f t="shared" si="26"/>
        <v>5.5466414676760226E-3</v>
      </c>
      <c r="E48" s="48">
        <f>'ER año'!P48</f>
        <v>26000000.000000004</v>
      </c>
      <c r="F48" s="50">
        <f t="shared" si="27"/>
        <v>5.8915109954944429E-3</v>
      </c>
      <c r="G48" s="48">
        <f t="shared" si="11"/>
        <v>-11747276.000000004</v>
      </c>
      <c r="H48" s="50">
        <f t="shared" si="12"/>
        <v>-0.4518183076923078</v>
      </c>
      <c r="I48" s="48">
        <f>'ER año'!F48</f>
        <v>25417773</v>
      </c>
      <c r="J48" s="50">
        <f t="shared" si="28"/>
        <v>6.1450052614115775E-3</v>
      </c>
      <c r="K48" s="48">
        <f t="shared" si="29"/>
        <v>582227.00000000373</v>
      </c>
      <c r="L48" s="50">
        <f t="shared" si="30"/>
        <v>2.2906294741085451E-2</v>
      </c>
      <c r="M48" s="48">
        <f t="shared" si="24"/>
        <v>-11165049</v>
      </c>
      <c r="N48" s="50">
        <f t="shared" si="34"/>
        <v>-0.43926149627664074</v>
      </c>
      <c r="O48" s="120"/>
      <c r="P48" s="48">
        <f>'ER año'!E48</f>
        <v>23887600</v>
      </c>
      <c r="Q48" s="50">
        <f t="shared" si="31"/>
        <v>6.0277772486797268E-3</v>
      </c>
      <c r="R48" s="48">
        <f t="shared" si="25"/>
        <v>1530173</v>
      </c>
      <c r="S48" s="50">
        <f t="shared" si="13"/>
        <v>6.40572095982853E-2</v>
      </c>
      <c r="T48" s="120"/>
      <c r="U48" s="48">
        <f>'ER año'!D48</f>
        <v>22531418</v>
      </c>
      <c r="V48" s="50">
        <f t="shared" si="32"/>
        <v>5.1333973151131834E-3</v>
      </c>
      <c r="W48" s="48">
        <f t="shared" si="14"/>
        <v>1356182</v>
      </c>
      <c r="X48" s="50">
        <f t="shared" si="15"/>
        <v>6.0190707926150055E-2</v>
      </c>
      <c r="Y48" s="120"/>
      <c r="Z48" s="48">
        <f>'ER año'!C48</f>
        <v>21609549</v>
      </c>
      <c r="AA48" s="50">
        <f t="shared" si="33"/>
        <v>5.040460211470376E-3</v>
      </c>
      <c r="AB48" s="48">
        <f t="shared" si="16"/>
        <v>921869</v>
      </c>
      <c r="AC48" s="50">
        <f t="shared" si="17"/>
        <v>4.2660260979995465E-2</v>
      </c>
      <c r="AD48" s="120"/>
    </row>
    <row r="49" spans="1:30" s="52" customFormat="1" ht="12.75" hidden="1" customHeight="1" outlineLevel="1" x14ac:dyDescent="0.2">
      <c r="B49" s="49" t="s">
        <v>1839</v>
      </c>
      <c r="C49" s="48">
        <f>'ER año'!G49</f>
        <v>9852083</v>
      </c>
      <c r="D49" s="50">
        <f t="shared" si="26"/>
        <v>3.8340721472460977E-3</v>
      </c>
      <c r="E49" s="48">
        <f>'ER año'!P49</f>
        <v>27000000</v>
      </c>
      <c r="F49" s="50">
        <f t="shared" si="27"/>
        <v>6.1181075722442288E-3</v>
      </c>
      <c r="G49" s="48">
        <f t="shared" si="11"/>
        <v>-17147917</v>
      </c>
      <c r="H49" s="50">
        <f t="shared" si="12"/>
        <v>-0.635108037037037</v>
      </c>
      <c r="I49" s="48">
        <f>'ER año'!F49</f>
        <v>26850287</v>
      </c>
      <c r="J49" s="50">
        <f t="shared" si="28"/>
        <v>6.4913300974641201E-3</v>
      </c>
      <c r="K49" s="48">
        <f t="shared" si="29"/>
        <v>149713</v>
      </c>
      <c r="L49" s="50">
        <f t="shared" si="30"/>
        <v>5.5758435654710134E-3</v>
      </c>
      <c r="M49" s="48">
        <f t="shared" si="24"/>
        <v>-16998204</v>
      </c>
      <c r="N49" s="50">
        <f t="shared" si="34"/>
        <v>-0.63307345653325786</v>
      </c>
      <c r="O49" s="120"/>
      <c r="P49" s="48">
        <f>'ER año'!E49</f>
        <v>44060439</v>
      </c>
      <c r="Q49" s="50">
        <f t="shared" si="31"/>
        <v>1.1118174775659379E-2</v>
      </c>
      <c r="R49" s="48">
        <f t="shared" si="25"/>
        <v>-17210152</v>
      </c>
      <c r="S49" s="50">
        <f t="shared" si="13"/>
        <v>-0.39060328018974116</v>
      </c>
      <c r="T49" s="120"/>
      <c r="U49" s="48">
        <f>'ER año'!D49</f>
        <v>17345079</v>
      </c>
      <c r="V49" s="50">
        <f t="shared" si="32"/>
        <v>3.9517788879965777E-3</v>
      </c>
      <c r="W49" s="48">
        <f t="shared" si="14"/>
        <v>26715360</v>
      </c>
      <c r="X49" s="50">
        <f t="shared" si="15"/>
        <v>1.5402270580606754</v>
      </c>
      <c r="Y49" s="120"/>
      <c r="Z49" s="48">
        <f>'ER año'!C49</f>
        <v>0</v>
      </c>
      <c r="AA49" s="50">
        <f t="shared" si="33"/>
        <v>0</v>
      </c>
      <c r="AB49" s="48">
        <f t="shared" si="16"/>
        <v>17345079</v>
      </c>
      <c r="AC49" s="50" t="str">
        <f t="shared" si="17"/>
        <v/>
      </c>
      <c r="AD49" s="120"/>
    </row>
    <row r="50" spans="1:30" s="52" customFormat="1" ht="12.75" hidden="1" customHeight="1" outlineLevel="1" x14ac:dyDescent="0.2">
      <c r="B50" s="49" t="s">
        <v>1763</v>
      </c>
      <c r="C50" s="48">
        <f>'ER año'!G50</f>
        <v>1686780</v>
      </c>
      <c r="D50" s="50">
        <f t="shared" si="26"/>
        <v>6.5643338738942544E-4</v>
      </c>
      <c r="E50" s="48">
        <f>'ER año'!P50</f>
        <v>17100000</v>
      </c>
      <c r="F50" s="50">
        <f t="shared" si="27"/>
        <v>3.8748014624213445E-3</v>
      </c>
      <c r="G50" s="48">
        <f t="shared" si="11"/>
        <v>-15413220</v>
      </c>
      <c r="H50" s="50">
        <f t="shared" si="12"/>
        <v>-0.90135789473684214</v>
      </c>
      <c r="I50" s="48">
        <f>'ER año'!F50</f>
        <v>16613524</v>
      </c>
      <c r="J50" s="50">
        <f t="shared" si="28"/>
        <v>4.0164884779869394E-3</v>
      </c>
      <c r="K50" s="48">
        <f t="shared" si="29"/>
        <v>486476</v>
      </c>
      <c r="L50" s="50">
        <f t="shared" si="30"/>
        <v>2.9281927181734592E-2</v>
      </c>
      <c r="M50" s="48">
        <f t="shared" si="24"/>
        <v>-14926744</v>
      </c>
      <c r="N50" s="50">
        <f t="shared" si="34"/>
        <v>-0.89846946379347337</v>
      </c>
      <c r="O50" s="120"/>
      <c r="P50" s="48">
        <f>'ER año'!E50</f>
        <v>16983647</v>
      </c>
      <c r="Q50" s="50">
        <f t="shared" si="31"/>
        <v>4.2856394525279933E-3</v>
      </c>
      <c r="R50" s="48">
        <f t="shared" si="25"/>
        <v>-370123</v>
      </c>
      <c r="S50" s="50">
        <f t="shared" si="13"/>
        <v>-2.179290466882643E-2</v>
      </c>
      <c r="T50" s="120"/>
      <c r="U50" s="48">
        <f>'ER año'!D50</f>
        <v>5404786</v>
      </c>
      <c r="V50" s="50">
        <f t="shared" si="32"/>
        <v>1.2313878310349275E-3</v>
      </c>
      <c r="W50" s="48">
        <f t="shared" si="14"/>
        <v>11578861</v>
      </c>
      <c r="X50" s="50">
        <f t="shared" si="15"/>
        <v>2.1423347751418835</v>
      </c>
      <c r="Y50" s="120"/>
      <c r="Z50" s="48">
        <f>'ER año'!C50</f>
        <v>0</v>
      </c>
      <c r="AA50" s="50">
        <f t="shared" si="33"/>
        <v>0</v>
      </c>
      <c r="AB50" s="48">
        <f t="shared" si="16"/>
        <v>5404786</v>
      </c>
      <c r="AC50" s="50" t="str">
        <f t="shared" si="17"/>
        <v/>
      </c>
      <c r="AD50" s="120"/>
    </row>
    <row r="51" spans="1:30" s="52" customFormat="1" ht="12.75" hidden="1" customHeight="1" outlineLevel="1" x14ac:dyDescent="0.2">
      <c r="B51" s="49" t="s">
        <v>1787</v>
      </c>
      <c r="C51" s="48">
        <f>'ER año'!G51</f>
        <v>12488232</v>
      </c>
      <c r="D51" s="50">
        <f t="shared" si="26"/>
        <v>4.8599653981343267E-3</v>
      </c>
      <c r="E51" s="48">
        <f>'ER año'!P51</f>
        <v>77677959.399999991</v>
      </c>
      <c r="F51" s="50">
        <f t="shared" si="27"/>
        <v>1.7601559688948876E-2</v>
      </c>
      <c r="G51" s="48">
        <f t="shared" si="11"/>
        <v>-65189727.399999991</v>
      </c>
      <c r="H51" s="50">
        <f t="shared" si="12"/>
        <v>-0.83923068916251675</v>
      </c>
      <c r="I51" s="48">
        <f>'ER año'!F51</f>
        <v>77137734</v>
      </c>
      <c r="J51" s="50">
        <f t="shared" si="28"/>
        <v>1.8648832109853478E-2</v>
      </c>
      <c r="K51" s="48">
        <f t="shared" si="29"/>
        <v>540225.39999999106</v>
      </c>
      <c r="L51" s="50">
        <f t="shared" si="30"/>
        <v>7.0033869545609298E-3</v>
      </c>
      <c r="M51" s="48">
        <f t="shared" si="24"/>
        <v>-64649502</v>
      </c>
      <c r="N51" s="50">
        <f t="shared" si="34"/>
        <v>-0.83810475946830376</v>
      </c>
      <c r="O51" s="120"/>
      <c r="P51" s="48">
        <f>'ER año'!E51</f>
        <v>73615384</v>
      </c>
      <c r="Q51" s="50">
        <f t="shared" si="31"/>
        <v>1.8576045179424537E-2</v>
      </c>
      <c r="R51" s="48">
        <f t="shared" si="25"/>
        <v>3522350</v>
      </c>
      <c r="S51" s="50">
        <f t="shared" si="13"/>
        <v>4.784801502903252E-2</v>
      </c>
      <c r="T51" s="120"/>
      <c r="U51" s="48">
        <f>'ER año'!D51</f>
        <v>324616655</v>
      </c>
      <c r="V51" s="50">
        <f t="shared" si="32"/>
        <v>7.39583396490191E-2</v>
      </c>
      <c r="W51" s="48">
        <f t="shared" si="14"/>
        <v>-251001271</v>
      </c>
      <c r="X51" s="50">
        <f t="shared" si="15"/>
        <v>-0.77322363820180451</v>
      </c>
      <c r="Y51" s="120"/>
      <c r="Z51" s="48">
        <f>'ER año'!C51</f>
        <v>357464491</v>
      </c>
      <c r="AA51" s="50">
        <f t="shared" si="33"/>
        <v>8.3379136875971371E-2</v>
      </c>
      <c r="AB51" s="48">
        <f t="shared" si="16"/>
        <v>-32847836</v>
      </c>
      <c r="AC51" s="50">
        <f t="shared" si="17"/>
        <v>-9.1891185913624079E-2</v>
      </c>
      <c r="AD51" s="120"/>
    </row>
    <row r="52" spans="1:30" x14ac:dyDescent="0.25">
      <c r="B52" s="23" t="s">
        <v>1783</v>
      </c>
      <c r="C52" s="26">
        <f>'ER año'!G52</f>
        <v>85004108</v>
      </c>
      <c r="D52" s="47">
        <f>C52/C$6</f>
        <v>3.2305733202955974E-3</v>
      </c>
      <c r="E52" s="26">
        <f>'ER año'!P52</f>
        <v>71400000.000000015</v>
      </c>
      <c r="F52" s="47">
        <f>E52/E$6</f>
        <v>1.9017261897112826E-3</v>
      </c>
      <c r="G52" s="26">
        <f t="shared" si="11"/>
        <v>13604107.999999985</v>
      </c>
      <c r="H52" s="43">
        <f t="shared" si="12"/>
        <v>0.19053372549019584</v>
      </c>
      <c r="I52" s="26">
        <f>'ER año'!F52</f>
        <v>30224800</v>
      </c>
      <c r="J52" s="47">
        <f>I52/I$6</f>
        <v>8.4051788914525768E-4</v>
      </c>
      <c r="K52" s="26">
        <f t="shared" si="29"/>
        <v>41175200.000000015</v>
      </c>
      <c r="L52" s="43">
        <f t="shared" si="30"/>
        <v>1.3622985098329854</v>
      </c>
      <c r="M52" s="26">
        <f t="shared" si="24"/>
        <v>54779308</v>
      </c>
      <c r="N52" s="43">
        <f t="shared" si="34"/>
        <v>1.8123960456314021</v>
      </c>
      <c r="O52" s="119"/>
      <c r="P52" s="26">
        <f>'ER año'!E52</f>
        <v>77433676</v>
      </c>
      <c r="Q52" s="47">
        <f>P52/P$6</f>
        <v>2.3275756798263707E-3</v>
      </c>
      <c r="R52" s="26">
        <f t="shared" si="25"/>
        <v>-47208876</v>
      </c>
      <c r="S52" s="43">
        <f t="shared" si="13"/>
        <v>-0.60966853749781946</v>
      </c>
      <c r="T52" s="119"/>
      <c r="U52" s="26">
        <f>'ER año'!D52</f>
        <v>187606997</v>
      </c>
      <c r="V52" s="47">
        <f>U52/U$6</f>
        <v>5.5713004224746832E-3</v>
      </c>
      <c r="W52" s="26">
        <f t="shared" si="14"/>
        <v>-110173321</v>
      </c>
      <c r="X52" s="43">
        <f t="shared" si="15"/>
        <v>-0.58725592734688892</v>
      </c>
      <c r="Y52" s="119"/>
      <c r="Z52" s="26">
        <f>'ER año'!C52</f>
        <v>64325971</v>
      </c>
      <c r="AA52" s="47">
        <f>Z52/Z$6</f>
        <v>2.2724779938519844E-3</v>
      </c>
      <c r="AB52" s="26">
        <f t="shared" si="16"/>
        <v>123281026</v>
      </c>
      <c r="AC52" s="43">
        <f t="shared" si="17"/>
        <v>1.9165047038310545</v>
      </c>
      <c r="AD52" s="119"/>
    </row>
    <row r="53" spans="1:30" collapsed="1" x14ac:dyDescent="0.25">
      <c r="A53" s="52"/>
      <c r="B53" s="23" t="s">
        <v>1699</v>
      </c>
      <c r="C53" s="26">
        <f>'ER año'!G53</f>
        <v>120549502.52000001</v>
      </c>
      <c r="D53" s="47">
        <f>C53/C$6</f>
        <v>4.5814727755983152E-3</v>
      </c>
      <c r="E53" s="26">
        <f>'ER año'!P53</f>
        <v>304899430.64502406</v>
      </c>
      <c r="F53" s="47">
        <f>E53/E$6</f>
        <v>8.1209416314523934E-3</v>
      </c>
      <c r="G53" s="26">
        <f t="shared" si="11"/>
        <v>-184349928.12502405</v>
      </c>
      <c r="H53" s="43">
        <f t="shared" si="12"/>
        <v>-0.60462536035251413</v>
      </c>
      <c r="I53" s="26">
        <f>'ER año'!F53</f>
        <v>444365894.48000002</v>
      </c>
      <c r="J53" s="47">
        <f>I53/I$6</f>
        <v>1.2357318613736862E-2</v>
      </c>
      <c r="K53" s="26">
        <f t="shared" si="29"/>
        <v>-139466463.83497596</v>
      </c>
      <c r="L53" s="43">
        <f t="shared" si="30"/>
        <v>-0.31385501355404549</v>
      </c>
      <c r="M53" s="26">
        <f t="shared" si="24"/>
        <v>-323816391.96000004</v>
      </c>
      <c r="N53" s="43">
        <f t="shared" si="34"/>
        <v>-0.72871567323800168</v>
      </c>
      <c r="O53" s="119"/>
      <c r="P53" s="26">
        <f>'ER año'!E53</f>
        <v>648940319.86000001</v>
      </c>
      <c r="Q53" s="47">
        <f>P53/P$6</f>
        <v>1.9506470365230781E-2</v>
      </c>
      <c r="R53" s="26">
        <f t="shared" si="25"/>
        <v>-204574425.38</v>
      </c>
      <c r="S53" s="43">
        <f t="shared" si="13"/>
        <v>-0.31524381999277551</v>
      </c>
      <c r="T53" s="119"/>
      <c r="U53" s="26">
        <f>'ER año'!D53</f>
        <v>195576231.81</v>
      </c>
      <c r="V53" s="47">
        <f>U53/U$6</f>
        <v>5.8079600459094794E-3</v>
      </c>
      <c r="W53" s="26">
        <f t="shared" si="14"/>
        <v>453364088.05000001</v>
      </c>
      <c r="X53" s="43">
        <f t="shared" si="15"/>
        <v>2.3180939925790054</v>
      </c>
      <c r="Y53" s="119"/>
      <c r="Z53" s="26">
        <f>'ER año'!C53</f>
        <v>82055145.539999992</v>
      </c>
      <c r="AA53" s="47">
        <f>Z53/Z$6</f>
        <v>2.8988060284697728E-3</v>
      </c>
      <c r="AB53" s="26">
        <f t="shared" si="16"/>
        <v>113521086.27000001</v>
      </c>
      <c r="AC53" s="43">
        <f t="shared" si="17"/>
        <v>1.3834730963296031</v>
      </c>
      <c r="AD53" s="119"/>
    </row>
    <row r="54" spans="1:30" s="52" customFormat="1" hidden="1" outlineLevel="1" x14ac:dyDescent="0.2">
      <c r="B54" s="49" t="s">
        <v>1853</v>
      </c>
      <c r="C54" s="48">
        <f>'ER año'!G54</f>
        <v>113342403.76000001</v>
      </c>
      <c r="D54" s="50">
        <f>C54/C$6</f>
        <v>4.3075676489097142E-3</v>
      </c>
      <c r="E54" s="48">
        <f>'ER año'!P54</f>
        <v>210358168.78493002</v>
      </c>
      <c r="F54" s="50">
        <f>E54/E$6</f>
        <v>5.6028520840057106E-3</v>
      </c>
      <c r="G54" s="48">
        <f t="shared" si="11"/>
        <v>-97015765.024930015</v>
      </c>
      <c r="H54" s="51">
        <f t="shared" si="12"/>
        <v>-0.46119323811056195</v>
      </c>
      <c r="I54" s="48">
        <f>'ER año'!F54</f>
        <v>353539434.81999999</v>
      </c>
      <c r="J54" s="50">
        <f>I54/I$6</f>
        <v>9.8315363371970638E-3</v>
      </c>
      <c r="K54" s="48">
        <f t="shared" si="29"/>
        <v>-143181266.03506997</v>
      </c>
      <c r="L54" s="51">
        <f t="shared" si="30"/>
        <v>-0.40499376288240335</v>
      </c>
      <c r="M54" s="48">
        <f t="shared" si="24"/>
        <v>-240197031.06</v>
      </c>
      <c r="N54" s="51">
        <f t="shared" si="34"/>
        <v>-0.67940661607464869</v>
      </c>
      <c r="O54" s="118"/>
      <c r="P54" s="48">
        <f>'ER año'!E54</f>
        <v>579721693.12</v>
      </c>
      <c r="Q54" s="50">
        <f>P54/P$6</f>
        <v>1.7425830512991253E-2</v>
      </c>
      <c r="R54" s="48">
        <f t="shared" si="25"/>
        <v>-226182258.30000001</v>
      </c>
      <c r="S54" s="51">
        <f t="shared" si="13"/>
        <v>-0.39015662340098289</v>
      </c>
      <c r="T54" s="118"/>
      <c r="U54" s="48">
        <f>'ER año'!D54</f>
        <v>12522408.68</v>
      </c>
      <c r="V54" s="50">
        <f>U54/U$6</f>
        <v>3.7187366081705705E-4</v>
      </c>
      <c r="W54" s="48">
        <f t="shared" si="14"/>
        <v>567199284.44000006</v>
      </c>
      <c r="X54" s="51">
        <f t="shared" si="15"/>
        <v>45.294743122854229</v>
      </c>
      <c r="Y54" s="118"/>
      <c r="Z54" s="48">
        <f>'ER año'!C54</f>
        <v>27055145.539999999</v>
      </c>
      <c r="AA54" s="50">
        <f>Z54/Z$6</f>
        <v>9.5579160181060699E-4</v>
      </c>
      <c r="AB54" s="48">
        <f t="shared" si="16"/>
        <v>-14532736.859999999</v>
      </c>
      <c r="AC54" s="51">
        <f t="shared" si="17"/>
        <v>-0.53715241851180962</v>
      </c>
      <c r="AD54" s="118"/>
    </row>
    <row r="55" spans="1:30" s="52" customFormat="1" hidden="1" outlineLevel="1" x14ac:dyDescent="0.2">
      <c r="B55" s="49" t="s">
        <v>1854</v>
      </c>
      <c r="C55" s="48">
        <f>'ER año'!G55</f>
        <v>7207098.7599999998</v>
      </c>
      <c r="D55" s="50">
        <f>C55/C$6</f>
        <v>2.7390512668860054E-4</v>
      </c>
      <c r="E55" s="48">
        <f>'ER año'!P55</f>
        <v>94541261.860094011</v>
      </c>
      <c r="F55" s="50">
        <f>E55/E$6</f>
        <v>2.5180895474466829E-3</v>
      </c>
      <c r="G55" s="48">
        <f t="shared" si="11"/>
        <v>-87334163.100094005</v>
      </c>
      <c r="H55" s="51">
        <f t="shared" si="12"/>
        <v>-0.92376769023174921</v>
      </c>
      <c r="I55" s="48">
        <f>'ER año'!F55</f>
        <v>90826459.659999996</v>
      </c>
      <c r="J55" s="50">
        <f>I55/I$6</f>
        <v>2.5257822765397983E-3</v>
      </c>
      <c r="K55" s="48">
        <f t="shared" si="29"/>
        <v>3714802.2000940144</v>
      </c>
      <c r="L55" s="51">
        <f t="shared" si="30"/>
        <v>4.0900000000000158E-2</v>
      </c>
      <c r="M55" s="48">
        <f t="shared" si="24"/>
        <v>-83619360.899999991</v>
      </c>
      <c r="N55" s="51">
        <f t="shared" si="34"/>
        <v>-0.92064978876222769</v>
      </c>
      <c r="O55" s="118"/>
      <c r="P55" s="48">
        <f>'ER año'!E55</f>
        <v>69218626.739999995</v>
      </c>
      <c r="Q55" s="50">
        <f>P55/P$6</f>
        <v>2.0806398522395255E-3</v>
      </c>
      <c r="R55" s="48">
        <f t="shared" si="25"/>
        <v>21607832.920000002</v>
      </c>
      <c r="S55" s="51">
        <f t="shared" si="13"/>
        <v>0.31216789378332593</v>
      </c>
      <c r="T55" s="118"/>
      <c r="U55" s="48">
        <f>'ER año'!D55</f>
        <v>183053823.13</v>
      </c>
      <c r="V55" s="50">
        <f>U55/U$6</f>
        <v>5.4360863850924221E-3</v>
      </c>
      <c r="W55" s="48">
        <f t="shared" si="14"/>
        <v>-113835196.39</v>
      </c>
      <c r="X55" s="51">
        <f t="shared" si="15"/>
        <v>-0.62186735269198523</v>
      </c>
      <c r="Y55" s="118"/>
      <c r="Z55" s="48">
        <f>'ER año'!C55</f>
        <v>55000000</v>
      </c>
      <c r="AA55" s="50">
        <f>Z55/Z$6</f>
        <v>1.943014426659166E-3</v>
      </c>
      <c r="AB55" s="48">
        <f t="shared" si="16"/>
        <v>128053823.13</v>
      </c>
      <c r="AC55" s="51">
        <f t="shared" si="17"/>
        <v>2.3282513296363634</v>
      </c>
      <c r="AD55" s="118"/>
    </row>
    <row r="56" spans="1:30" x14ac:dyDescent="0.25">
      <c r="B56" s="38" t="s">
        <v>1694</v>
      </c>
      <c r="C56" s="39">
        <f>'ER año'!G56</f>
        <v>3446798084.1499963</v>
      </c>
      <c r="D56" s="47">
        <f>C56/C$6</f>
        <v>0.13099524473688914</v>
      </c>
      <c r="E56" s="39">
        <f>'ER año'!P56</f>
        <v>7319346549.8993139</v>
      </c>
      <c r="F56" s="47">
        <f>E56/E$6</f>
        <v>0.19494948215009023</v>
      </c>
      <c r="G56" s="39">
        <f t="shared" si="11"/>
        <v>-3872548465.7493176</v>
      </c>
      <c r="H56" s="47">
        <f t="shared" si="12"/>
        <v>-0.52908390651383885</v>
      </c>
      <c r="I56" s="39">
        <f>'ER año'!F56</f>
        <v>6315486344.0999947</v>
      </c>
      <c r="J56" s="47">
        <f>I56/I$6</f>
        <v>0.17562661294263743</v>
      </c>
      <c r="K56" s="39">
        <f t="shared" si="29"/>
        <v>1003860205.7993193</v>
      </c>
      <c r="L56" s="47">
        <f t="shared" si="30"/>
        <v>0.15895216157614495</v>
      </c>
      <c r="M56" s="39">
        <f t="shared" si="24"/>
        <v>-2868688259.9499984</v>
      </c>
      <c r="N56" s="47">
        <f t="shared" si="34"/>
        <v>-0.45423077553321961</v>
      </c>
      <c r="O56" s="117"/>
      <c r="P56" s="39">
        <f>'ER año'!E56</f>
        <v>6853610269.3000021</v>
      </c>
      <c r="Q56" s="47">
        <f>P56/P$6</f>
        <v>0.20601238900024516</v>
      </c>
      <c r="R56" s="39">
        <f t="shared" si="25"/>
        <v>-538123925.20000744</v>
      </c>
      <c r="S56" s="47">
        <f t="shared" si="13"/>
        <v>-7.8516855212861281E-2</v>
      </c>
      <c r="T56" s="117"/>
      <c r="U56" s="39">
        <f>'ER año'!D56</f>
        <v>6525395119.0099974</v>
      </c>
      <c r="V56" s="47">
        <f>U56/U$6</f>
        <v>0.19378241304803057</v>
      </c>
      <c r="W56" s="39">
        <f t="shared" si="14"/>
        <v>328215150.29000473</v>
      </c>
      <c r="X56" s="47">
        <f t="shared" si="15"/>
        <v>5.0298126673408244E-2</v>
      </c>
      <c r="Y56" s="117"/>
      <c r="Z56" s="39">
        <f>'ER año'!C56</f>
        <v>6844325042.7000046</v>
      </c>
      <c r="AA56" s="47">
        <f>Z56/Z$6</f>
        <v>0.24179313270383129</v>
      </c>
      <c r="AB56" s="39">
        <f t="shared" si="16"/>
        <v>-318929923.69000721</v>
      </c>
      <c r="AC56" s="47">
        <f t="shared" si="17"/>
        <v>-4.6597717335206096E-2</v>
      </c>
      <c r="AD56" s="117"/>
    </row>
    <row r="57" spans="1:30" s="42" customFormat="1" ht="5.25" customHeight="1" x14ac:dyDescent="0.25">
      <c r="C57" s="46">
        <f>'ER año'!D57</f>
        <v>0</v>
      </c>
      <c r="D57" s="46"/>
      <c r="E57" s="46">
        <f>'ER año'!E57</f>
        <v>0</v>
      </c>
      <c r="F57" s="46"/>
      <c r="G57" s="46"/>
      <c r="H57" s="46"/>
      <c r="I57" s="46">
        <f>'ER año'!F57</f>
        <v>0</v>
      </c>
      <c r="J57" s="46"/>
      <c r="K57" s="46"/>
      <c r="L57" s="46"/>
      <c r="M57" s="46"/>
      <c r="N57" s="46"/>
      <c r="O57" s="58"/>
      <c r="P57" s="46">
        <f>'ER año'!E57</f>
        <v>0</v>
      </c>
      <c r="Q57" s="46"/>
      <c r="R57" s="46"/>
      <c r="S57" s="46" t="str">
        <f t="shared" si="13"/>
        <v/>
      </c>
      <c r="T57" s="58"/>
      <c r="U57" s="46">
        <f>'ER año'!D57</f>
        <v>0</v>
      </c>
      <c r="V57" s="46"/>
      <c r="W57" s="46">
        <f t="shared" si="14"/>
        <v>0</v>
      </c>
      <c r="X57" s="46" t="str">
        <f t="shared" si="15"/>
        <v/>
      </c>
      <c r="Y57" s="58"/>
      <c r="Z57" s="46">
        <f>'ER año'!C57</f>
        <v>0</v>
      </c>
      <c r="AA57" s="46"/>
      <c r="AB57" s="46">
        <f t="shared" si="16"/>
        <v>0</v>
      </c>
      <c r="AC57" s="46" t="str">
        <f t="shared" si="17"/>
        <v/>
      </c>
      <c r="AD57" s="58"/>
    </row>
    <row r="58" spans="1:30" s="42" customFormat="1" collapsed="1" x14ac:dyDescent="0.25">
      <c r="A58" s="52"/>
      <c r="B58" s="54" t="s">
        <v>1700</v>
      </c>
      <c r="C58" s="26">
        <f>'ER año'!G58</f>
        <v>143553716.13999999</v>
      </c>
      <c r="D58" s="47">
        <f>C58/C$6</f>
        <v>5.4557458022048942E-3</v>
      </c>
      <c r="E58" s="26">
        <f>'ER año'!P58</f>
        <v>315588711.31691402</v>
      </c>
      <c r="F58" s="47">
        <f>E58/E$6</f>
        <v>8.4056487043222498E-3</v>
      </c>
      <c r="G58" s="26">
        <f t="shared" si="11"/>
        <v>-172034995.17691404</v>
      </c>
      <c r="H58" s="43">
        <f t="shared" si="12"/>
        <v>-0.54512404597437136</v>
      </c>
      <c r="I58" s="26">
        <f>'ER año'!F58</f>
        <v>303769735.45999998</v>
      </c>
      <c r="J58" s="47">
        <f>I58/I$6</f>
        <v>8.4474966529159007E-3</v>
      </c>
      <c r="K58" s="26">
        <f t="shared" si="29"/>
        <v>11818975.856914043</v>
      </c>
      <c r="L58" s="43">
        <f t="shared" si="30"/>
        <v>3.8907680645066604E-2</v>
      </c>
      <c r="M58" s="26">
        <f>C58-I58</f>
        <v>-160216019.31999999</v>
      </c>
      <c r="N58" s="43">
        <f>IFERROR(M58/I58,"")</f>
        <v>-0.5274258776220222</v>
      </c>
      <c r="O58" s="119"/>
      <c r="P58" s="26">
        <f>'ER año'!E58</f>
        <v>274011165.39999998</v>
      </c>
      <c r="Q58" s="47">
        <f>P58/P$6</f>
        <v>8.2364903428570405E-3</v>
      </c>
      <c r="R58" s="26">
        <f>I58-P58</f>
        <v>29758570.060000002</v>
      </c>
      <c r="S58" s="43">
        <f t="shared" si="13"/>
        <v>0.10860349437424788</v>
      </c>
      <c r="T58" s="119"/>
      <c r="U58" s="26">
        <f>'ER año'!D58</f>
        <v>237836898</v>
      </c>
      <c r="V58" s="47">
        <f>U58/U$6</f>
        <v>7.0629605051855723E-3</v>
      </c>
      <c r="W58" s="26">
        <f t="shared" si="14"/>
        <v>36174267.399999976</v>
      </c>
      <c r="X58" s="43">
        <f t="shared" si="15"/>
        <v>0.1520969525931169</v>
      </c>
      <c r="Y58" s="119"/>
      <c r="Z58" s="26">
        <f>'ER año'!C58</f>
        <v>165008294</v>
      </c>
      <c r="AA58" s="47">
        <f>Z58/Z$6</f>
        <v>5.8293362865530374E-3</v>
      </c>
      <c r="AB58" s="26">
        <f t="shared" si="16"/>
        <v>72828604</v>
      </c>
      <c r="AC58" s="43">
        <f t="shared" si="17"/>
        <v>0.44136329292635434</v>
      </c>
      <c r="AD58" s="119"/>
    </row>
    <row r="59" spans="1:30" s="52" customFormat="1" hidden="1" outlineLevel="1" x14ac:dyDescent="0.2">
      <c r="B59" s="49" t="s">
        <v>1855</v>
      </c>
      <c r="C59" s="48">
        <f>'ER año'!G59</f>
        <v>143553716.13999999</v>
      </c>
      <c r="D59" s="50">
        <f>C59/C$6</f>
        <v>5.4557458022048942E-3</v>
      </c>
      <c r="E59" s="48">
        <f>'ER año'!P59</f>
        <v>265806915.20531404</v>
      </c>
      <c r="F59" s="50">
        <f>E59/E$6</f>
        <v>7.0797194965309769E-3</v>
      </c>
      <c r="G59" s="48">
        <f t="shared" si="11"/>
        <v>-122253199.06531405</v>
      </c>
      <c r="H59" s="51">
        <f t="shared" si="12"/>
        <v>-0.45993234965645452</v>
      </c>
      <c r="I59" s="48">
        <f>'ER año'!F59</f>
        <v>255944011.45999998</v>
      </c>
      <c r="J59" s="50">
        <f>I59/I$6</f>
        <v>7.1175167495476834E-3</v>
      </c>
      <c r="K59" s="48">
        <f t="shared" si="29"/>
        <v>9862903.7453140616</v>
      </c>
      <c r="L59" s="51">
        <f t="shared" si="30"/>
        <v>3.8535395647869959E-2</v>
      </c>
      <c r="M59" s="48">
        <f>C59-I59</f>
        <v>-112390295.31999999</v>
      </c>
      <c r="N59" s="51">
        <f>IFERROR(M59/I59,"")</f>
        <v>-0.43912062907385052</v>
      </c>
      <c r="O59" s="118"/>
      <c r="P59" s="48">
        <f>'ER año'!E59</f>
        <v>251077324.40000001</v>
      </c>
      <c r="Q59" s="50">
        <f>P59/P$6</f>
        <v>7.5471229601616254E-3</v>
      </c>
      <c r="R59" s="48">
        <f>I59-P59</f>
        <v>4866687.0599999726</v>
      </c>
      <c r="S59" s="51">
        <f t="shared" si="13"/>
        <v>1.9383220175815976E-2</v>
      </c>
      <c r="T59" s="118"/>
      <c r="U59" s="48">
        <f>'ER año'!D59</f>
        <v>237836898</v>
      </c>
      <c r="V59" s="50">
        <f>U59/U$6</f>
        <v>7.0629605051855723E-3</v>
      </c>
      <c r="W59" s="48">
        <f t="shared" si="14"/>
        <v>13240426.400000006</v>
      </c>
      <c r="X59" s="51">
        <f t="shared" si="15"/>
        <v>5.5670194622198639E-2</v>
      </c>
      <c r="Y59" s="118"/>
      <c r="Z59" s="48">
        <f>'ER año'!C59</f>
        <v>138855902</v>
      </c>
      <c r="AA59" s="50">
        <f>Z59/Z$6</f>
        <v>4.9054367420503873E-3</v>
      </c>
      <c r="AB59" s="48">
        <f t="shared" si="16"/>
        <v>98980996</v>
      </c>
      <c r="AC59" s="51">
        <f t="shared" si="17"/>
        <v>0.71283247290417662</v>
      </c>
      <c r="AD59" s="118"/>
    </row>
    <row r="60" spans="1:30" s="52" customFormat="1" hidden="1" outlineLevel="1" x14ac:dyDescent="0.2">
      <c r="B60" s="49" t="s">
        <v>1856</v>
      </c>
      <c r="C60" s="48">
        <f>'ER año'!G60</f>
        <v>0</v>
      </c>
      <c r="D60" s="50">
        <f>C60/C$6</f>
        <v>0</v>
      </c>
      <c r="E60" s="48">
        <f>'ER año'!P60</f>
        <v>49781796.111599997</v>
      </c>
      <c r="F60" s="50">
        <f>E60/E$6</f>
        <v>1.3259292077912742E-3</v>
      </c>
      <c r="G60" s="48">
        <f t="shared" si="11"/>
        <v>-49781796.111599997</v>
      </c>
      <c r="H60" s="51">
        <f t="shared" si="12"/>
        <v>-1</v>
      </c>
      <c r="I60" s="48">
        <f>'ER año'!F60</f>
        <v>47825724</v>
      </c>
      <c r="J60" s="50">
        <f>I60/I$6</f>
        <v>1.3299799033682171E-3</v>
      </c>
      <c r="K60" s="48">
        <f t="shared" si="29"/>
        <v>1956072.1115999967</v>
      </c>
      <c r="L60" s="51">
        <f t="shared" si="30"/>
        <v>4.0899999999999929E-2</v>
      </c>
      <c r="M60" s="48">
        <f>C60-I60</f>
        <v>-47825724</v>
      </c>
      <c r="N60" s="51">
        <f>IFERROR(M60/I60,"")</f>
        <v>-1</v>
      </c>
      <c r="O60" s="118"/>
      <c r="P60" s="48">
        <f>'ER año'!E60</f>
        <v>22933841</v>
      </c>
      <c r="Q60" s="50">
        <f>P60/P$6</f>
        <v>6.8936738269541656E-4</v>
      </c>
      <c r="R60" s="48">
        <f>I60-P60</f>
        <v>24891883</v>
      </c>
      <c r="S60" s="51">
        <f t="shared" si="13"/>
        <v>1.0853778483944316</v>
      </c>
      <c r="T60" s="118"/>
      <c r="U60" s="48">
        <f>'ER año'!D60</f>
        <v>0</v>
      </c>
      <c r="V60" s="50">
        <f>U60/U$6</f>
        <v>0</v>
      </c>
      <c r="W60" s="48">
        <f t="shared" si="14"/>
        <v>22933841</v>
      </c>
      <c r="X60" s="51" t="str">
        <f t="shared" si="15"/>
        <v/>
      </c>
      <c r="Y60" s="118"/>
      <c r="Z60" s="48">
        <f>'ER año'!C60</f>
        <v>26152392</v>
      </c>
      <c r="AA60" s="50">
        <f>Z60/Z$6</f>
        <v>9.2389954450265016E-4</v>
      </c>
      <c r="AB60" s="48">
        <f t="shared" si="16"/>
        <v>-26152392</v>
      </c>
      <c r="AC60" s="51">
        <f t="shared" si="17"/>
        <v>-1</v>
      </c>
      <c r="AD60" s="118"/>
    </row>
    <row r="61" spans="1:30" x14ac:dyDescent="0.25">
      <c r="B61" s="23" t="s">
        <v>1701</v>
      </c>
      <c r="C61" s="26">
        <f>'ER año'!G61</f>
        <v>186431949</v>
      </c>
      <c r="D61" s="47">
        <f>C61/C$6</f>
        <v>7.0853291053899359E-3</v>
      </c>
      <c r="E61" s="26">
        <f>'ER año'!P61</f>
        <v>216870471.72699997</v>
      </c>
      <c r="F61" s="47">
        <f>E61/E$6</f>
        <v>5.7763061044576467E-3</v>
      </c>
      <c r="G61" s="26">
        <f t="shared" si="11"/>
        <v>-30438522.726999968</v>
      </c>
      <c r="H61" s="43">
        <f t="shared" si="12"/>
        <v>-0.14035346760031245</v>
      </c>
      <c r="I61" s="26">
        <f>'ER año'!F61</f>
        <v>209109674</v>
      </c>
      <c r="J61" s="47">
        <f>I61/I$6</f>
        <v>5.8151061972397822E-3</v>
      </c>
      <c r="K61" s="26">
        <f t="shared" si="29"/>
        <v>7760797.7269999683</v>
      </c>
      <c r="L61" s="43">
        <f t="shared" si="30"/>
        <v>3.7113527932715197E-2</v>
      </c>
      <c r="M61" s="26">
        <f>C61-I61</f>
        <v>-22677725</v>
      </c>
      <c r="N61" s="43">
        <f>IFERROR(M61/I61,"")</f>
        <v>-0.10844895200783489</v>
      </c>
      <c r="O61" s="119"/>
      <c r="P61" s="26">
        <f>'ER año'!E61</f>
        <v>164649619.25</v>
      </c>
      <c r="Q61" s="47">
        <f>P61/P$6</f>
        <v>4.9491961282965803E-3</v>
      </c>
      <c r="R61" s="26">
        <f>I61-P61</f>
        <v>44460054.75</v>
      </c>
      <c r="S61" s="43">
        <f t="shared" si="13"/>
        <v>0.27002828766031295</v>
      </c>
      <c r="T61" s="119"/>
      <c r="U61" s="26">
        <f>'ER año'!D61</f>
        <v>175705503.59</v>
      </c>
      <c r="V61" s="47">
        <f>U61/U$6</f>
        <v>5.2178658687345976E-3</v>
      </c>
      <c r="W61" s="26">
        <f t="shared" si="14"/>
        <v>-11055884.340000004</v>
      </c>
      <c r="X61" s="43">
        <f t="shared" si="15"/>
        <v>-6.2922811830631989E-2</v>
      </c>
      <c r="Y61" s="119"/>
      <c r="Z61" s="26">
        <f>'ER año'!C61</f>
        <v>345894903</v>
      </c>
      <c r="AA61" s="47">
        <f>Z61/Z$6</f>
        <v>1.2219614302488597E-2</v>
      </c>
      <c r="AB61" s="26">
        <f t="shared" si="16"/>
        <v>-170189399.41</v>
      </c>
      <c r="AC61" s="43">
        <f t="shared" si="17"/>
        <v>-0.49202632919398642</v>
      </c>
      <c r="AD61" s="119"/>
    </row>
    <row r="62" spans="1:30" x14ac:dyDescent="0.25">
      <c r="B62" s="38" t="s">
        <v>1840</v>
      </c>
      <c r="C62" s="39">
        <f>'ER año'!G62</f>
        <v>3403919851.2899961</v>
      </c>
      <c r="D62" s="47">
        <f>C62/C$6</f>
        <v>0.12936566143370412</v>
      </c>
      <c r="E62" s="39">
        <f>'ER año'!P62</f>
        <v>7418064789.4892273</v>
      </c>
      <c r="F62" s="47">
        <f>E62/E$6</f>
        <v>0.19757882474995481</v>
      </c>
      <c r="G62" s="39">
        <f t="shared" si="11"/>
        <v>-4014144938.1992311</v>
      </c>
      <c r="H62" s="47">
        <f t="shared" si="12"/>
        <v>-0.54113101625735816</v>
      </c>
      <c r="I62" s="39">
        <f>'ER año'!F62</f>
        <v>6410146405.5599947</v>
      </c>
      <c r="J62" s="47">
        <f>I62/I$6</f>
        <v>0.17825900339831355</v>
      </c>
      <c r="K62" s="39">
        <f t="shared" si="29"/>
        <v>1007918383.9292326</v>
      </c>
      <c r="L62" s="47">
        <f t="shared" si="30"/>
        <v>0.15723796621165942</v>
      </c>
      <c r="M62" s="39">
        <f>C62-I62</f>
        <v>-3006226554.2699986</v>
      </c>
      <c r="N62" s="47">
        <f>IFERROR(M62/I62,"")</f>
        <v>-0.46897939049605414</v>
      </c>
      <c r="O62" s="117"/>
      <c r="P62" s="39">
        <f>'ER año'!E62</f>
        <v>6962971815.4500017</v>
      </c>
      <c r="Q62" s="47">
        <f>P62/P$6</f>
        <v>0.2092996832148056</v>
      </c>
      <c r="R62" s="39">
        <f>I62-P62</f>
        <v>-552825409.89000702</v>
      </c>
      <c r="S62" s="47">
        <f t="shared" si="13"/>
        <v>-7.9395037714119931E-2</v>
      </c>
      <c r="T62" s="117"/>
      <c r="U62" s="39">
        <f>'ER año'!D62</f>
        <v>6587526513.4199972</v>
      </c>
      <c r="V62" s="47">
        <f>U62/U$6</f>
        <v>0.19562750768448156</v>
      </c>
      <c r="W62" s="39">
        <f t="shared" si="14"/>
        <v>375445302.0300045</v>
      </c>
      <c r="X62" s="47">
        <f t="shared" si="15"/>
        <v>5.6993364848726406E-2</v>
      </c>
      <c r="Y62" s="117"/>
      <c r="Z62" s="39">
        <f>'ER año'!C62</f>
        <v>6663438433.7000046</v>
      </c>
      <c r="AA62" s="47">
        <f>Z62/Z$6</f>
        <v>0.23540285468789571</v>
      </c>
      <c r="AB62" s="39">
        <f t="shared" si="16"/>
        <v>-75911920.280007362</v>
      </c>
      <c r="AC62" s="47">
        <f t="shared" si="17"/>
        <v>-1.1392304593989591E-2</v>
      </c>
      <c r="AD62" s="117"/>
    </row>
    <row r="63" spans="1:30" s="42" customFormat="1" ht="5.25" customHeight="1" x14ac:dyDescent="0.25">
      <c r="C63" s="46">
        <f>'ER año'!D63</f>
        <v>0</v>
      </c>
      <c r="D63" s="47"/>
      <c r="E63" s="46">
        <f>'ER año'!E63</f>
        <v>0</v>
      </c>
      <c r="F63" s="47"/>
      <c r="G63" s="46"/>
      <c r="H63" s="46"/>
      <c r="I63" s="46">
        <f>'ER año'!F63</f>
        <v>0</v>
      </c>
      <c r="J63" s="47"/>
      <c r="K63" s="46"/>
      <c r="L63" s="46"/>
      <c r="M63" s="46"/>
      <c r="N63" s="46"/>
      <c r="O63" s="58"/>
      <c r="P63" s="46">
        <f>'ER año'!E63</f>
        <v>0</v>
      </c>
      <c r="Q63" s="47"/>
      <c r="R63" s="46"/>
      <c r="S63" s="46" t="str">
        <f t="shared" si="13"/>
        <v/>
      </c>
      <c r="T63" s="58"/>
      <c r="U63" s="46">
        <f>'ER año'!D63</f>
        <v>0</v>
      </c>
      <c r="V63" s="47"/>
      <c r="W63" s="46">
        <f t="shared" si="14"/>
        <v>0</v>
      </c>
      <c r="X63" s="46" t="str">
        <f t="shared" si="15"/>
        <v/>
      </c>
      <c r="Y63" s="58"/>
      <c r="Z63" s="46">
        <f>'ER año'!C63</f>
        <v>0</v>
      </c>
      <c r="AA63" s="47"/>
      <c r="AB63" s="46">
        <f t="shared" si="16"/>
        <v>0</v>
      </c>
      <c r="AC63" s="46" t="str">
        <f t="shared" si="17"/>
        <v/>
      </c>
      <c r="AD63" s="58"/>
    </row>
    <row r="64" spans="1:30" x14ac:dyDescent="0.25">
      <c r="B64" s="23" t="s">
        <v>1703</v>
      </c>
      <c r="C64" s="26">
        <f>'ER año'!G64</f>
        <v>1305044000</v>
      </c>
      <c r="D64" s="47">
        <f>C64/C$6</f>
        <v>4.9598077403645573E-2</v>
      </c>
      <c r="E64" s="26">
        <f>'ER año'!P64</f>
        <v>2967225915.7956939</v>
      </c>
      <c r="F64" s="47">
        <f>E64/E$6</f>
        <v>7.9031529899981995E-2</v>
      </c>
      <c r="G64" s="26">
        <f t="shared" si="11"/>
        <v>-1662181915.7956939</v>
      </c>
      <c r="H64" s="43">
        <f t="shared" si="12"/>
        <v>-0.56018043888982472</v>
      </c>
      <c r="I64" s="26">
        <f>'ER año'!F64</f>
        <v>1365494421</v>
      </c>
      <c r="J64" s="47">
        <f>I64/I$6</f>
        <v>3.7972872885132271E-2</v>
      </c>
      <c r="K64" s="26">
        <f t="shared" si="29"/>
        <v>1601731494.7956939</v>
      </c>
      <c r="L64" s="43">
        <f t="shared" si="30"/>
        <v>1.1730047887143245</v>
      </c>
      <c r="M64" s="26">
        <f>C64-I64</f>
        <v>-60450421</v>
      </c>
      <c r="N64" s="43">
        <f>IFERROR(M64/I64,"")</f>
        <v>-4.4269987537356621E-2</v>
      </c>
      <c r="O64" s="119"/>
      <c r="P64" s="26">
        <f>'ER año'!E64</f>
        <v>3039631254</v>
      </c>
      <c r="Q64" s="47">
        <f>P64/P$6</f>
        <v>9.1368150757178745E-2</v>
      </c>
      <c r="R64" s="26">
        <f>I64-P64</f>
        <v>-1674136833</v>
      </c>
      <c r="S64" s="43">
        <f t="shared" si="13"/>
        <v>-0.55076971287123111</v>
      </c>
      <c r="T64" s="119"/>
      <c r="U64" s="26">
        <f>'ER año'!D64</f>
        <v>2738427796</v>
      </c>
      <c r="V64" s="47">
        <f>U64/U$6</f>
        <v>8.132214779159444E-2</v>
      </c>
      <c r="W64" s="26">
        <f t="shared" si="14"/>
        <v>301203458</v>
      </c>
      <c r="X64" s="43">
        <f t="shared" si="15"/>
        <v>0.10999138207695873</v>
      </c>
      <c r="Y64" s="119"/>
      <c r="Z64" s="26">
        <f>'ER año'!C64</f>
        <v>2574806000</v>
      </c>
      <c r="AA64" s="47">
        <f>Z64/Z$6</f>
        <v>9.0961549160883282E-2</v>
      </c>
      <c r="AB64" s="26">
        <f t="shared" si="16"/>
        <v>163621796</v>
      </c>
      <c r="AC64" s="43">
        <f t="shared" si="17"/>
        <v>6.3547232684714891E-2</v>
      </c>
      <c r="AD64" s="119"/>
    </row>
    <row r="65" spans="2:30" x14ac:dyDescent="0.25">
      <c r="B65" s="38" t="s">
        <v>1704</v>
      </c>
      <c r="C65" s="39">
        <f>'ER año'!G65</f>
        <v>2098875851.2899961</v>
      </c>
      <c r="D65" s="47">
        <f>C65/C$6</f>
        <v>7.9767584030058541E-2</v>
      </c>
      <c r="E65" s="39">
        <f>'ER año'!P65</f>
        <v>4450838873.6935329</v>
      </c>
      <c r="F65" s="47">
        <f>E65/E$6</f>
        <v>0.11854729484997278</v>
      </c>
      <c r="G65" s="39">
        <f t="shared" si="11"/>
        <v>-2351963022.4035368</v>
      </c>
      <c r="H65" s="43">
        <f t="shared" si="12"/>
        <v>-0.52843140116904708</v>
      </c>
      <c r="I65" s="39">
        <f>'ER año'!F65</f>
        <v>5044651984.5599947</v>
      </c>
      <c r="J65" s="47">
        <f>I65/I$6</f>
        <v>0.14028613051318128</v>
      </c>
      <c r="K65" s="39">
        <f t="shared" si="29"/>
        <v>-593813110.86646175</v>
      </c>
      <c r="L65" s="43">
        <f t="shared" si="30"/>
        <v>-0.11771141253825369</v>
      </c>
      <c r="M65" s="39">
        <f>C65-I65</f>
        <v>-2945776133.2699986</v>
      </c>
      <c r="N65" s="43">
        <f>IFERROR(M65/I65,"")</f>
        <v>-0.5839404070461236</v>
      </c>
      <c r="O65" s="119"/>
      <c r="P65" s="39">
        <f>'ER año'!E65</f>
        <v>3923340561.4500017</v>
      </c>
      <c r="Q65" s="47">
        <f>P65/P$6</f>
        <v>0.11793153245762686</v>
      </c>
      <c r="R65" s="39">
        <f>I65-P65</f>
        <v>1121311423.109993</v>
      </c>
      <c r="S65" s="43">
        <f t="shared" si="13"/>
        <v>0.28580527373223363</v>
      </c>
      <c r="T65" s="119"/>
      <c r="U65" s="39">
        <f>'ER año'!D65</f>
        <v>3849098717.4199972</v>
      </c>
      <c r="V65" s="47">
        <f>U65/U$6</f>
        <v>0.11430535989288711</v>
      </c>
      <c r="W65" s="39">
        <f t="shared" si="14"/>
        <v>74241844.030004501</v>
      </c>
      <c r="X65" s="43">
        <f t="shared" si="15"/>
        <v>1.9288111186654074E-2</v>
      </c>
      <c r="Y65" s="119"/>
      <c r="Z65" s="39">
        <f>'ER año'!C65</f>
        <v>4088632433.7000046</v>
      </c>
      <c r="AA65" s="47">
        <f>Z65/Z$6</f>
        <v>0.14444130552701245</v>
      </c>
      <c r="AB65" s="39">
        <f t="shared" si="16"/>
        <v>-239533716.28000736</v>
      </c>
      <c r="AC65" s="43">
        <f t="shared" si="17"/>
        <v>-5.8585289865061681E-2</v>
      </c>
      <c r="AD65" s="119"/>
    </row>
    <row r="66" spans="2:30" s="42" customFormat="1" ht="16.5" customHeight="1" collapsed="1" x14ac:dyDescent="0.25"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58"/>
      <c r="U66" s="159">
        <f>U64/U62</f>
        <v>0.41569894108529526</v>
      </c>
      <c r="V66" s="46"/>
      <c r="W66" s="46"/>
      <c r="X66" s="46"/>
      <c r="Y66" s="58"/>
      <c r="Z66" s="159">
        <f>Z64/Z62</f>
        <v>0.38640801226256527</v>
      </c>
      <c r="AA66" s="46"/>
      <c r="AB66" s="46">
        <f t="shared" si="16"/>
        <v>2.9290928822729989E-2</v>
      </c>
      <c r="AC66" s="46">
        <f t="shared" si="17"/>
        <v>7.5803109390047335E-2</v>
      </c>
      <c r="AD66" s="58"/>
    </row>
    <row r="67" spans="2:30" hidden="1" outlineLevel="1" x14ac:dyDescent="0.25">
      <c r="B67" s="23" t="s">
        <v>1735</v>
      </c>
      <c r="C67" s="26">
        <f>'ER año'!G67</f>
        <v>52964130</v>
      </c>
      <c r="D67" s="47">
        <f>C67/C$6</f>
        <v>2.0128968980024785E-3</v>
      </c>
      <c r="E67" s="26">
        <f>'ER año'!P67</f>
        <v>26400000</v>
      </c>
      <c r="F67" s="47">
        <f>E67/E$6</f>
        <v>7.0315926342265898E-4</v>
      </c>
      <c r="G67" s="26">
        <f t="shared" si="11"/>
        <v>26564130</v>
      </c>
      <c r="H67" s="43">
        <f t="shared" si="12"/>
        <v>1.0062170454545454</v>
      </c>
      <c r="I67" s="26">
        <f>'ER año'!F67</f>
        <v>27725249</v>
      </c>
      <c r="J67" s="47">
        <f>I67/I$6</f>
        <v>7.710081709558596E-4</v>
      </c>
      <c r="K67" s="26">
        <f t="shared" si="29"/>
        <v>-1325249</v>
      </c>
      <c r="L67" s="43">
        <f t="shared" si="30"/>
        <v>-4.7799354299757596E-2</v>
      </c>
      <c r="M67" s="26">
        <f>C67-I67</f>
        <v>25238881</v>
      </c>
      <c r="N67" s="43">
        <f>IFERROR(M67/I67,"")</f>
        <v>0.9103211660966507</v>
      </c>
      <c r="O67" s="121"/>
      <c r="P67" s="26">
        <f>'ER año'!E67</f>
        <v>93228</v>
      </c>
      <c r="Q67" s="47">
        <f>P67/P$6</f>
        <v>2.8023366148709365E-6</v>
      </c>
      <c r="R67" s="26">
        <f>I67-P67</f>
        <v>27632021</v>
      </c>
      <c r="S67" s="43">
        <f t="shared" si="13"/>
        <v>296.39186725018237</v>
      </c>
      <c r="T67" s="121"/>
      <c r="U67" s="26">
        <f>'ER año'!D67</f>
        <v>1044202</v>
      </c>
      <c r="V67" s="47">
        <f>U67/U$6</f>
        <v>3.1009307418043205E-5</v>
      </c>
      <c r="W67" s="26">
        <f t="shared" si="14"/>
        <v>-950974</v>
      </c>
      <c r="X67" s="43">
        <f t="shared" si="15"/>
        <v>-0.91071842421293969</v>
      </c>
      <c r="Y67" s="121"/>
      <c r="Z67" s="26">
        <f>'ER año'!C67</f>
        <v>0</v>
      </c>
      <c r="AA67" s="47">
        <f>Z67/Z$6</f>
        <v>0</v>
      </c>
      <c r="AB67" s="26">
        <f t="shared" si="16"/>
        <v>1044202</v>
      </c>
      <c r="AC67" s="43" t="str">
        <f t="shared" si="17"/>
        <v/>
      </c>
      <c r="AD67" s="121"/>
    </row>
    <row r="68" spans="2:30" hidden="1" outlineLevel="1" x14ac:dyDescent="0.25">
      <c r="B68" s="23" t="s">
        <v>1734</v>
      </c>
      <c r="C68" s="26">
        <f>'ER año'!G68</f>
        <v>58913761</v>
      </c>
      <c r="D68" s="47">
        <f>C68/C$6</f>
        <v>2.239012077920649E-3</v>
      </c>
      <c r="E68" s="26">
        <f>'ER año'!P68</f>
        <v>79800000</v>
      </c>
      <c r="F68" s="47">
        <f>E68/E$6</f>
        <v>2.1254586826184919E-3</v>
      </c>
      <c r="G68" s="26">
        <f t="shared" si="11"/>
        <v>-20886239</v>
      </c>
      <c r="H68" s="43">
        <f t="shared" si="12"/>
        <v>-0.26173231829573934</v>
      </c>
      <c r="I68" s="26">
        <f>'ER año'!F68</f>
        <v>77553621.520000011</v>
      </c>
      <c r="J68" s="47">
        <f>I68/I$6</f>
        <v>2.1566794902054152E-3</v>
      </c>
      <c r="K68" s="26">
        <f t="shared" si="29"/>
        <v>2246378.4799999893</v>
      </c>
      <c r="L68" s="43">
        <f t="shared" si="30"/>
        <v>2.8965487826002802E-2</v>
      </c>
      <c r="M68" s="26">
        <f>C68-I68</f>
        <v>-18639860.520000011</v>
      </c>
      <c r="N68" s="43">
        <f>IFERROR(M68/I68,"")</f>
        <v>-0.24034803474900326</v>
      </c>
      <c r="O68" s="121"/>
      <c r="P68" s="26">
        <f>'ER año'!E68</f>
        <v>61933181.520000003</v>
      </c>
      <c r="Q68" s="47">
        <f>P68/P$6</f>
        <v>1.8616469542298885E-3</v>
      </c>
      <c r="R68" s="26">
        <f>I68-P68</f>
        <v>15620440.000000007</v>
      </c>
      <c r="S68" s="43">
        <f t="shared" si="13"/>
        <v>0.25221439649367472</v>
      </c>
      <c r="T68" s="121"/>
      <c r="U68" s="26">
        <f>'ER año'!D68</f>
        <v>34271470.030000001</v>
      </c>
      <c r="V68" s="47">
        <f>U68/U$6</f>
        <v>1.0177480505003096E-3</v>
      </c>
      <c r="W68" s="26">
        <f t="shared" si="14"/>
        <v>27661711.490000002</v>
      </c>
      <c r="X68" s="43">
        <f t="shared" si="15"/>
        <v>0.80713524881733822</v>
      </c>
      <c r="Y68" s="121"/>
      <c r="Z68" s="26">
        <f>'ER año'!C68</f>
        <v>20326323</v>
      </c>
      <c r="AA68" s="47">
        <f>Z68/Z$6</f>
        <v>7.1807888781698207E-4</v>
      </c>
      <c r="AB68" s="26">
        <f t="shared" si="16"/>
        <v>13945147.030000001</v>
      </c>
      <c r="AC68" s="43">
        <f t="shared" si="17"/>
        <v>0.68606343754352428</v>
      </c>
      <c r="AD68" s="121"/>
    </row>
    <row r="69" spans="2:30" hidden="1" outlineLevel="1" x14ac:dyDescent="0.25">
      <c r="B69" s="23" t="s">
        <v>1733</v>
      </c>
      <c r="C69" s="26">
        <f>'ER año'!G69</f>
        <v>73860218</v>
      </c>
      <c r="D69" s="47">
        <f>C69/C$6</f>
        <v>2.8070508039683994E-3</v>
      </c>
      <c r="E69" s="26">
        <f>'ER año'!P69</f>
        <v>99999999.999999985</v>
      </c>
      <c r="F69" s="47">
        <f>E69/E$6</f>
        <v>2.6634820584191623E-3</v>
      </c>
      <c r="G69" s="26">
        <f t="shared" si="11"/>
        <v>-26139781.999999985</v>
      </c>
      <c r="H69" s="43">
        <f t="shared" si="12"/>
        <v>-0.26139781999999989</v>
      </c>
      <c r="I69" s="26">
        <f>'ER año'!F69</f>
        <v>99978317</v>
      </c>
      <c r="J69" s="47">
        <f>I69/I$6</f>
        <v>2.7802851951091632E-3</v>
      </c>
      <c r="K69" s="26">
        <f t="shared" si="29"/>
        <v>21682.999999985099</v>
      </c>
      <c r="L69" s="43">
        <f t="shared" si="30"/>
        <v>2.1687702544527829E-4</v>
      </c>
      <c r="M69" s="26">
        <f>C69-I69</f>
        <v>-26118099</v>
      </c>
      <c r="N69" s="43">
        <f>IFERROR(M69/I69,"")</f>
        <v>-0.26123763415621409</v>
      </c>
      <c r="O69" s="121"/>
      <c r="P69" s="26">
        <f>'ER año'!E69</f>
        <v>85928638</v>
      </c>
      <c r="Q69" s="47">
        <f>P69/P$6</f>
        <v>2.5829253929440738E-3</v>
      </c>
      <c r="R69" s="26">
        <f>I69-P69</f>
        <v>14049679</v>
      </c>
      <c r="S69" s="43">
        <f t="shared" si="13"/>
        <v>0.16350403459205301</v>
      </c>
      <c r="T69" s="121"/>
      <c r="U69" s="26">
        <f>'ER año'!D69</f>
        <v>68414185</v>
      </c>
      <c r="V69" s="47">
        <f>U69/U$6</f>
        <v>2.0316725062965594E-3</v>
      </c>
      <c r="W69" s="26">
        <f t="shared" si="14"/>
        <v>17514453</v>
      </c>
      <c r="X69" s="43">
        <f t="shared" si="15"/>
        <v>0.25600616304937346</v>
      </c>
      <c r="Y69" s="121"/>
      <c r="Z69" s="26">
        <f>'ER año'!C69</f>
        <v>101289043</v>
      </c>
      <c r="AA69" s="47">
        <f>Z69/Z$6</f>
        <v>3.5782922147545564E-3</v>
      </c>
      <c r="AB69" s="26">
        <f t="shared" si="16"/>
        <v>-32874858</v>
      </c>
      <c r="AC69" s="43">
        <f t="shared" si="17"/>
        <v>-0.32456480016303441</v>
      </c>
      <c r="AD69" s="121"/>
    </row>
    <row r="70" spans="2:30" x14ac:dyDescent="0.25">
      <c r="B70" s="38" t="s">
        <v>1707</v>
      </c>
      <c r="C70" s="39">
        <f>'ER año'!G70</f>
        <v>3589657960.2899961</v>
      </c>
      <c r="D70" s="47">
        <f>C70/C$6</f>
        <v>0.13642462121359564</v>
      </c>
      <c r="E70" s="39">
        <f>'ER año'!P70</f>
        <v>7624264789.4892273</v>
      </c>
      <c r="F70" s="47">
        <f>E70/E$6</f>
        <v>0.2030709247544151</v>
      </c>
      <c r="G70" s="39">
        <f t="shared" si="11"/>
        <v>-4034606829.1992311</v>
      </c>
      <c r="H70" s="43">
        <f t="shared" si="12"/>
        <v>-0.52917978855631032</v>
      </c>
      <c r="I70" s="39">
        <f>'ER año'!F70</f>
        <v>6615403593.0799952</v>
      </c>
      <c r="J70" s="47">
        <f>I70/I$6</f>
        <v>0.183966976254584</v>
      </c>
      <c r="K70" s="39">
        <f t="shared" si="29"/>
        <v>1008861196.4092321</v>
      </c>
      <c r="L70" s="43">
        <f t="shared" si="30"/>
        <v>0.15250183639053339</v>
      </c>
      <c r="M70" s="39">
        <f>C70-I70</f>
        <v>-3025745632.789999</v>
      </c>
      <c r="N70" s="43">
        <f>IFERROR(M70/I70,"")</f>
        <v>-0.45737884170136844</v>
      </c>
      <c r="O70" s="119"/>
      <c r="P70" s="39">
        <f>'ER año'!E70</f>
        <v>7110926862.9700022</v>
      </c>
      <c r="Q70" s="47">
        <f>P70/P$6</f>
        <v>0.21374705789859444</v>
      </c>
      <c r="R70" s="39">
        <f>I70-P70</f>
        <v>-495523269.89000702</v>
      </c>
      <c r="S70" s="43">
        <f t="shared" si="13"/>
        <v>-6.9684765353224723E-2</v>
      </c>
      <c r="T70" s="119"/>
      <c r="U70" s="39">
        <f>'ER año'!D70</f>
        <v>6691256370.4499969</v>
      </c>
      <c r="V70" s="47">
        <f>U70/U$6</f>
        <v>0.19870793754869645</v>
      </c>
      <c r="W70" s="39">
        <f t="shared" si="14"/>
        <v>419670492.52000523</v>
      </c>
      <c r="X70" s="43">
        <f t="shared" si="15"/>
        <v>6.2719236759984101E-2</v>
      </c>
      <c r="Y70" s="119"/>
      <c r="Z70" s="39">
        <f>'ER año'!C70</f>
        <v>6785053799.7000046</v>
      </c>
      <c r="AA70" s="47">
        <f>Z70/Z$6</f>
        <v>0.23969922579046726</v>
      </c>
      <c r="AB70" s="39">
        <f t="shared" si="16"/>
        <v>-93797429.250007629</v>
      </c>
      <c r="AC70" s="43">
        <f t="shared" si="17"/>
        <v>-1.3824124615512232E-2</v>
      </c>
      <c r="AD70" s="119"/>
    </row>
    <row r="71" spans="2:30" x14ac:dyDescent="0.25"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</row>
    <row r="72" spans="2:30" x14ac:dyDescent="0.25">
      <c r="C72" s="123"/>
      <c r="E72" s="30"/>
      <c r="I72" s="123"/>
      <c r="N72" s="166">
        <f>Q27-J27</f>
        <v>2.2615774701943314E-2</v>
      </c>
      <c r="P72" s="123"/>
    </row>
    <row r="73" spans="2:30" x14ac:dyDescent="0.25">
      <c r="B73" s="35" t="s">
        <v>1926</v>
      </c>
      <c r="I73" s="30">
        <f>I12+I52</f>
        <v>25787729167.950005</v>
      </c>
      <c r="J73" s="47">
        <f>I73/I$6</f>
        <v>0.71712791105631568</v>
      </c>
      <c r="N73" s="166">
        <f>Q74-J74</f>
        <v>2.1128716911262169E-2</v>
      </c>
      <c r="P73" s="30">
        <f>P12+P52</f>
        <v>23154467785</v>
      </c>
      <c r="Q73" s="47">
        <f>P73/P$6</f>
        <v>0.69599919414505351</v>
      </c>
      <c r="R73" s="26">
        <f>I73-P73</f>
        <v>2633261382.9500046</v>
      </c>
      <c r="S73" s="47">
        <f>IFERROR(R73/P73,"")</f>
        <v>0.11372584364283649</v>
      </c>
    </row>
    <row r="74" spans="2:30" x14ac:dyDescent="0.25">
      <c r="I74" s="30">
        <f>I6-I73</f>
        <v>10172005170.049995</v>
      </c>
      <c r="J74" s="47">
        <f>I74/I$6</f>
        <v>0.28287208894368432</v>
      </c>
      <c r="P74" s="30">
        <f>P6-P73</f>
        <v>10113484218.080002</v>
      </c>
      <c r="Q74" s="47">
        <f>P74/P$6</f>
        <v>0.30400080585494649</v>
      </c>
      <c r="R74" s="26">
        <f>I74-P74</f>
        <v>58520951.969993591</v>
      </c>
      <c r="S74" s="47">
        <f>IFERROR(R74/P74,"")</f>
        <v>5.7864283671274193E-3</v>
      </c>
    </row>
  </sheetData>
  <mergeCells count="13">
    <mergeCell ref="B1:AD1"/>
    <mergeCell ref="R3:S3"/>
    <mergeCell ref="W3:X3"/>
    <mergeCell ref="Z3:AA3"/>
    <mergeCell ref="AB3:AC3"/>
    <mergeCell ref="U3:V3"/>
    <mergeCell ref="P3:Q3"/>
    <mergeCell ref="I3:J3"/>
    <mergeCell ref="C3:D3"/>
    <mergeCell ref="M3:N3"/>
    <mergeCell ref="K3:L3"/>
    <mergeCell ref="E3:F3"/>
    <mergeCell ref="G3:H3"/>
  </mergeCells>
  <pageMargins left="0.7" right="0.7" top="0.75" bottom="0.75" header="0.3" footer="0.3"/>
  <pageSetup scale="7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9">
    <tabColor theme="9"/>
    <outlinePr summaryBelow="0"/>
    <pageSetUpPr fitToPage="1"/>
  </sheetPr>
  <dimension ref="A1:AN136"/>
  <sheetViews>
    <sheetView showGridLines="0" workbookViewId="0">
      <pane xSplit="2" ySplit="4" topLeftCell="C47" activePane="bottomRight" state="frozen"/>
      <selection activeCell="E39" sqref="E39"/>
      <selection pane="topRight" activeCell="E39" sqref="E39"/>
      <selection pane="bottomLeft" activeCell="E39" sqref="E39"/>
      <selection pane="bottomRight" activeCell="B60" sqref="B60"/>
    </sheetView>
  </sheetViews>
  <sheetFormatPr baseColWidth="10" defaultRowHeight="12.75" outlineLevelRow="2" outlineLevelCol="1" x14ac:dyDescent="0.25"/>
  <cols>
    <col min="1" max="1" width="2.7109375" style="24" customWidth="1"/>
    <col min="2" max="2" width="27" style="24" customWidth="1"/>
    <col min="3" max="3" width="12.85546875" style="24" customWidth="1"/>
    <col min="4" max="4" width="6.42578125" style="24" customWidth="1"/>
    <col min="5" max="5" width="12.85546875" style="24" customWidth="1"/>
    <col min="6" max="6" width="6.42578125" style="24" customWidth="1"/>
    <col min="7" max="7" width="12.85546875" style="24" customWidth="1"/>
    <col min="8" max="8" width="6.42578125" style="24" customWidth="1"/>
    <col min="9" max="9" width="11.42578125" style="24" customWidth="1"/>
    <col min="10" max="10" width="5.140625" style="24" customWidth="1"/>
    <col min="11" max="11" width="11.42578125" style="24" customWidth="1" outlineLevel="1"/>
    <col min="12" max="12" width="5.140625" style="24" customWidth="1" outlineLevel="1"/>
    <col min="13" max="13" width="11.42578125" style="24" hidden="1" customWidth="1"/>
    <col min="14" max="14" width="5.140625" style="24" hidden="1" customWidth="1"/>
    <col min="15" max="15" width="11.42578125" style="24" hidden="1" customWidth="1"/>
    <col min="16" max="16" width="5.140625" style="24" hidden="1" customWidth="1"/>
    <col min="17" max="17" width="11.42578125" style="24" hidden="1" customWidth="1"/>
    <col min="18" max="18" width="5.140625" style="24" hidden="1" customWidth="1"/>
    <col min="19" max="19" width="11.42578125" style="24" hidden="1" customWidth="1"/>
    <col min="20" max="20" width="5.140625" style="24" hidden="1" customWidth="1"/>
    <col min="21" max="21" width="11.42578125" style="24" hidden="1" customWidth="1"/>
    <col min="22" max="22" width="5.140625" style="24" hidden="1" customWidth="1"/>
    <col min="23" max="23" width="11.42578125" style="24" hidden="1" customWidth="1"/>
    <col min="24" max="24" width="5.140625" style="24" hidden="1" customWidth="1"/>
    <col min="25" max="25" width="12.85546875" style="24" hidden="1" customWidth="1"/>
    <col min="26" max="26" width="6.42578125" style="24" hidden="1" customWidth="1"/>
    <col min="27" max="27" width="12.85546875" style="24" hidden="1" customWidth="1"/>
    <col min="28" max="28" width="6.42578125" style="24" hidden="1" customWidth="1"/>
    <col min="29" max="29" width="3.85546875" style="24" customWidth="1"/>
    <col min="30" max="30" width="8" style="24" customWidth="1"/>
    <col min="31" max="31" width="8.85546875" style="24" bestFit="1" customWidth="1"/>
    <col min="32" max="32" width="2" style="24" customWidth="1"/>
    <col min="33" max="34" width="8" style="24" customWidth="1"/>
    <col min="35" max="35" width="6.42578125" style="24" customWidth="1"/>
    <col min="36" max="37" width="8" style="24" customWidth="1"/>
    <col min="38" max="38" width="2" style="24" customWidth="1"/>
    <col min="39" max="40" width="8" style="24" customWidth="1"/>
    <col min="41" max="16384" width="11.42578125" style="24"/>
  </cols>
  <sheetData>
    <row r="1" spans="1:28" ht="27.75" customHeight="1" collapsed="1" x14ac:dyDescent="0.25">
      <c r="B1" s="216" t="s">
        <v>1768</v>
      </c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45"/>
      <c r="Z1" s="45"/>
      <c r="AA1" s="45"/>
      <c r="AB1" s="45"/>
    </row>
    <row r="2" spans="1:28" ht="15.75" hidden="1" customHeight="1" outlineLevel="1" x14ac:dyDescent="0.25">
      <c r="C2" s="30"/>
      <c r="I2" s="250" t="s">
        <v>1968</v>
      </c>
      <c r="J2" s="250"/>
      <c r="K2" s="250"/>
      <c r="L2" s="250"/>
      <c r="M2" s="250"/>
      <c r="N2" s="250"/>
      <c r="O2" s="250"/>
      <c r="P2" s="250"/>
      <c r="Q2" s="250"/>
      <c r="R2" s="250"/>
      <c r="S2" s="250"/>
      <c r="T2" s="250"/>
      <c r="U2" s="250"/>
      <c r="V2" s="250"/>
      <c r="W2" s="250"/>
      <c r="X2" s="250"/>
    </row>
    <row r="3" spans="1:28" x14ac:dyDescent="0.25">
      <c r="C3" s="218" t="s">
        <v>2107</v>
      </c>
      <c r="D3" s="219"/>
      <c r="E3" s="218" t="s">
        <v>2108</v>
      </c>
      <c r="F3" s="219"/>
      <c r="G3" s="218" t="s">
        <v>2100</v>
      </c>
      <c r="H3" s="219"/>
      <c r="I3" s="218" t="s">
        <v>2010</v>
      </c>
      <c r="J3" s="219"/>
      <c r="K3" s="218" t="s">
        <v>2109</v>
      </c>
      <c r="L3" s="219"/>
      <c r="M3" s="218" t="s">
        <v>2043</v>
      </c>
      <c r="N3" s="219"/>
      <c r="O3" s="218" t="s">
        <v>1911</v>
      </c>
      <c r="P3" s="219"/>
      <c r="Q3" s="218" t="s">
        <v>2044</v>
      </c>
      <c r="R3" s="219"/>
      <c r="S3" s="218" t="s">
        <v>1924</v>
      </c>
      <c r="T3" s="219"/>
      <c r="U3" s="218" t="s">
        <v>2045</v>
      </c>
      <c r="V3" s="219"/>
      <c r="W3" s="218" t="s">
        <v>1925</v>
      </c>
      <c r="X3" s="219"/>
      <c r="Y3" s="218" t="s">
        <v>1832</v>
      </c>
      <c r="Z3" s="219"/>
      <c r="AA3" s="218" t="s">
        <v>1842</v>
      </c>
      <c r="AB3" s="219"/>
    </row>
    <row r="4" spans="1:28" x14ac:dyDescent="0.25">
      <c r="C4" s="58" t="s">
        <v>1830</v>
      </c>
      <c r="D4" s="59" t="s">
        <v>1828</v>
      </c>
      <c r="E4" s="58" t="s">
        <v>1830</v>
      </c>
      <c r="F4" s="59" t="s">
        <v>1828</v>
      </c>
      <c r="G4" s="58" t="s">
        <v>1830</v>
      </c>
      <c r="H4" s="59" t="s">
        <v>1828</v>
      </c>
      <c r="I4" s="58" t="s">
        <v>1830</v>
      </c>
      <c r="J4" s="59" t="s">
        <v>1828</v>
      </c>
      <c r="K4" s="58" t="s">
        <v>1830</v>
      </c>
      <c r="L4" s="59" t="s">
        <v>1828</v>
      </c>
      <c r="M4" s="58" t="s">
        <v>1830</v>
      </c>
      <c r="N4" s="59" t="s">
        <v>1828</v>
      </c>
      <c r="O4" s="58" t="s">
        <v>1830</v>
      </c>
      <c r="P4" s="59" t="s">
        <v>1828</v>
      </c>
      <c r="Q4" s="58" t="s">
        <v>1830</v>
      </c>
      <c r="R4" s="59" t="s">
        <v>1828</v>
      </c>
      <c r="S4" s="58" t="s">
        <v>1830</v>
      </c>
      <c r="T4" s="59" t="s">
        <v>1828</v>
      </c>
      <c r="U4" s="58" t="s">
        <v>1830</v>
      </c>
      <c r="V4" s="59" t="s">
        <v>1828</v>
      </c>
      <c r="W4" s="58" t="s">
        <v>1830</v>
      </c>
      <c r="X4" s="59" t="s">
        <v>1828</v>
      </c>
      <c r="Y4" s="58" t="s">
        <v>1830</v>
      </c>
      <c r="Z4" s="59" t="s">
        <v>1828</v>
      </c>
      <c r="AA4" s="58" t="s">
        <v>1830</v>
      </c>
      <c r="AB4" s="59" t="s">
        <v>1828</v>
      </c>
    </row>
    <row r="5" spans="1:28" x14ac:dyDescent="0.25">
      <c r="B5" s="40" t="s">
        <v>1797</v>
      </c>
      <c r="D5" s="42"/>
    </row>
    <row r="6" spans="1:28" x14ac:dyDescent="0.25">
      <c r="B6" s="38" t="s">
        <v>1798</v>
      </c>
      <c r="C6" s="39">
        <f>'ESF mes'!BN6+Datos!J432</f>
        <v>18282788351.290001</v>
      </c>
      <c r="D6" s="43">
        <f>C6/C$37</f>
        <v>0.76918467394196932</v>
      </c>
      <c r="E6" s="39">
        <f>'ESF mes'!BB6+Datos!I432</f>
        <v>22379845019.220001</v>
      </c>
      <c r="F6" s="43">
        <f>E6/E$37</f>
        <v>0.93944140270455623</v>
      </c>
      <c r="G6" s="39">
        <f>C6-E6</f>
        <v>-4097056667.9300003</v>
      </c>
      <c r="H6" s="43">
        <f>G6/E6</f>
        <v>-0.18306903664486565</v>
      </c>
      <c r="I6" s="39">
        <f>'ESF mes'!BF6</f>
        <v>15905963494.219999</v>
      </c>
      <c r="J6" s="43">
        <f>I6/I$37</f>
        <v>0.74194706549098022</v>
      </c>
      <c r="K6" s="39">
        <f>C6-I6</f>
        <v>2376824857.0700016</v>
      </c>
      <c r="L6" s="43">
        <f>IFERROR(K6/I6,"")</f>
        <v>0.14942979455055999</v>
      </c>
      <c r="M6" s="39">
        <f>'ESF mes'!AT6</f>
        <v>22977464489.639999</v>
      </c>
      <c r="N6" s="43">
        <f>M6/M$37</f>
        <v>0.93985901164263908</v>
      </c>
      <c r="O6" s="39">
        <f>I6-M6</f>
        <v>-7071500995.4200001</v>
      </c>
      <c r="P6" s="43">
        <f>IFERROR(O6/M6,"")</f>
        <v>-0.30775810788907426</v>
      </c>
      <c r="Q6" s="39">
        <f>'ESF mes'!AH6</f>
        <v>14841847790.039999</v>
      </c>
      <c r="R6" s="43">
        <f>Q6/Q$37</f>
        <v>0.92657262585396416</v>
      </c>
      <c r="S6" s="39">
        <f>M6-Q6</f>
        <v>8135616699.6000004</v>
      </c>
      <c r="T6" s="43">
        <f>IFERROR(S6/Q6,"")</f>
        <v>0.54815389665022796</v>
      </c>
      <c r="U6" s="39">
        <f>'ESF mes'!U6</f>
        <v>12000275685.459999</v>
      </c>
      <c r="V6" s="43">
        <f>U6/U$37</f>
        <v>0.90429618993992278</v>
      </c>
      <c r="W6" s="39">
        <f>Q6-U6</f>
        <v>2841572104.5799999</v>
      </c>
      <c r="X6" s="43">
        <f>IFERROR(W6/U6,"")</f>
        <v>0.23679223536697239</v>
      </c>
      <c r="Y6" s="39">
        <f>Y7+Y10+Y16</f>
        <v>10384120208</v>
      </c>
      <c r="AA6" s="39">
        <f>O6-Y6</f>
        <v>-17455621203.419998</v>
      </c>
      <c r="AB6" s="43">
        <f>AA6/Y6</f>
        <v>-1.6809918273068587</v>
      </c>
    </row>
    <row r="7" spans="1:28" collapsed="1" x14ac:dyDescent="0.25">
      <c r="B7" s="23" t="s">
        <v>1800</v>
      </c>
      <c r="C7" s="26">
        <f>'ESF mes'!BN7</f>
        <v>2973386602.6500001</v>
      </c>
      <c r="D7" s="43">
        <f>C7/C$37</f>
        <v>0.12509489037001228</v>
      </c>
      <c r="E7" s="26">
        <f>'ESF mes'!BB7</f>
        <v>4332195732.2299995</v>
      </c>
      <c r="F7" s="43">
        <f>E7/E$37</f>
        <v>0.18185309290487162</v>
      </c>
      <c r="G7" s="26">
        <f t="shared" ref="G7:G62" si="0">C7-E7</f>
        <v>-1358809129.5799994</v>
      </c>
      <c r="H7" s="43">
        <f>G7/E7</f>
        <v>-0.31365367900414598</v>
      </c>
      <c r="I7" s="26">
        <f>'ESF mes'!BF7</f>
        <v>4370501117.2299995</v>
      </c>
      <c r="J7" s="43">
        <f>I7/I$37</f>
        <v>0.20386570608138216</v>
      </c>
      <c r="K7" s="26">
        <f t="shared" ref="K7:K37" si="1">C7-I7</f>
        <v>-1397114514.5799994</v>
      </c>
      <c r="L7" s="43">
        <f t="shared" ref="L7:L62" si="2">IFERROR(K7/I7,"")</f>
        <v>-0.31966918142912709</v>
      </c>
      <c r="M7" s="26">
        <f>'ESF mes'!AT7</f>
        <v>3946256739.1199999</v>
      </c>
      <c r="N7" s="43">
        <f>M7/M$37</f>
        <v>0.16141576283099879</v>
      </c>
      <c r="O7" s="26">
        <f t="shared" ref="O7:O37" si="3">I7-M7</f>
        <v>424244378.10999966</v>
      </c>
      <c r="P7" s="43">
        <f t="shared" ref="P7:P62" si="4">IFERROR(O7/M7,"")</f>
        <v>0.10750551881340709</v>
      </c>
      <c r="Q7" s="26">
        <f>'ESF mes'!AH7</f>
        <v>2042850652.0899999</v>
      </c>
      <c r="R7" s="43">
        <f>Q7/Q$37</f>
        <v>0.12753462504882709</v>
      </c>
      <c r="S7" s="26">
        <f t="shared" ref="S7:S37" si="5">M7-Q7</f>
        <v>1903406087.03</v>
      </c>
      <c r="T7" s="43">
        <f t="shared" ref="T7:T37" si="6">IFERROR(S7/Q7,"")</f>
        <v>0.93174020581615358</v>
      </c>
      <c r="U7" s="26">
        <f>'ESF mes'!U7</f>
        <v>2026334330.26</v>
      </c>
      <c r="V7" s="43">
        <f>U7/U$37</f>
        <v>0.15269702650404923</v>
      </c>
      <c r="W7" s="26">
        <f t="shared" ref="W7:W37" si="7">Q7-U7</f>
        <v>16516321.829999924</v>
      </c>
      <c r="X7" s="43">
        <f t="shared" ref="X7:X62" si="8">IFERROR(W7/U7,"")</f>
        <v>8.1508374917976661E-3</v>
      </c>
      <c r="Y7" s="26">
        <f>Datos!M3</f>
        <v>4093906673</v>
      </c>
      <c r="AA7" s="26">
        <f t="shared" ref="AA7:AA37" si="9">O7-Y7</f>
        <v>-3669662294.8900003</v>
      </c>
      <c r="AB7" s="43">
        <f t="shared" ref="AB7:AB37" si="10">AA7/Y7</f>
        <v>-0.89637175148423331</v>
      </c>
    </row>
    <row r="8" spans="1:28" s="52" customFormat="1" hidden="1" outlineLevel="1" x14ac:dyDescent="0.25">
      <c r="A8" s="24"/>
      <c r="B8" s="60" t="s">
        <v>1801</v>
      </c>
      <c r="C8" s="48">
        <f>'ESF mes'!BN8</f>
        <v>746552500.34000003</v>
      </c>
      <c r="D8" s="50">
        <f>C8/C$37</f>
        <v>3.1408597557498266E-2</v>
      </c>
      <c r="E8" s="48">
        <f>'ESF mes'!BB8</f>
        <v>2198558760.5699997</v>
      </c>
      <c r="F8" s="50">
        <f>E8/E$37</f>
        <v>9.2289161260253286E-2</v>
      </c>
      <c r="G8" s="48">
        <f t="shared" si="0"/>
        <v>-1452006260.2299995</v>
      </c>
      <c r="H8" s="50">
        <f>G8/E8</f>
        <v>-0.66043550268974915</v>
      </c>
      <c r="I8" s="48">
        <f>'ESF mes'!BF8</f>
        <v>1454850806.5700002</v>
      </c>
      <c r="J8" s="50">
        <f>I8/I$37</f>
        <v>6.7862741358236112E-2</v>
      </c>
      <c r="K8" s="48">
        <f t="shared" si="1"/>
        <v>-708298306.23000014</v>
      </c>
      <c r="L8" s="50">
        <f t="shared" si="2"/>
        <v>-0.48685288074308142</v>
      </c>
      <c r="M8" s="48">
        <f>'ESF mes'!AT8</f>
        <v>2445579497.1199999</v>
      </c>
      <c r="N8" s="50">
        <f>M8/M$37</f>
        <v>0.10003279213392083</v>
      </c>
      <c r="O8" s="48">
        <f t="shared" si="3"/>
        <v>-990728690.54999971</v>
      </c>
      <c r="P8" s="50">
        <f t="shared" si="4"/>
        <v>-0.40510999201486458</v>
      </c>
      <c r="Q8" s="48">
        <f>'ESF mes'!AH8</f>
        <v>1589848432.0899999</v>
      </c>
      <c r="R8" s="50">
        <f>Q8/Q$37</f>
        <v>9.9253816456735741E-2</v>
      </c>
      <c r="S8" s="48">
        <f t="shared" si="5"/>
        <v>855731065.02999997</v>
      </c>
      <c r="T8" s="50">
        <f t="shared" si="6"/>
        <v>0.53824694716656973</v>
      </c>
      <c r="U8" s="48">
        <f>'ESF mes'!U8</f>
        <v>2026334330.26</v>
      </c>
      <c r="V8" s="50">
        <f>U8/U$37</f>
        <v>0.15269702650404923</v>
      </c>
      <c r="W8" s="48">
        <f t="shared" si="7"/>
        <v>-436485898.17000008</v>
      </c>
      <c r="X8" s="50">
        <f t="shared" si="8"/>
        <v>-0.21540665410035981</v>
      </c>
      <c r="Y8" s="48">
        <f>Datos!M4+Datos!M10+Datos!M20</f>
        <v>4093906673</v>
      </c>
      <c r="AA8" s="48">
        <f t="shared" si="9"/>
        <v>-5084635363.5499992</v>
      </c>
      <c r="AB8" s="50">
        <f t="shared" si="10"/>
        <v>-1.2420008001364615</v>
      </c>
    </row>
    <row r="9" spans="1:28" s="52" customFormat="1" hidden="1" outlineLevel="1" x14ac:dyDescent="0.25">
      <c r="A9" s="24"/>
      <c r="B9" s="60" t="s">
        <v>1800</v>
      </c>
      <c r="C9" s="48">
        <f>'ESF mes'!BN9</f>
        <v>2226834102.3099999</v>
      </c>
      <c r="D9" s="50">
        <f>C9/C$37</f>
        <v>9.3686292812514005E-2</v>
      </c>
      <c r="E9" s="48">
        <f>'ESF mes'!BB9</f>
        <v>2133636971.6600001</v>
      </c>
      <c r="F9" s="50">
        <f>E9/E$37</f>
        <v>8.9563931644618316E-2</v>
      </c>
      <c r="G9" s="48">
        <f t="shared" si="0"/>
        <v>93197130.649999857</v>
      </c>
      <c r="H9" s="50">
        <f>G9/E9</f>
        <v>4.3679938006272526E-2</v>
      </c>
      <c r="I9" s="48">
        <f>'ESF mes'!BF9</f>
        <v>2915650310.6599998</v>
      </c>
      <c r="J9" s="50">
        <f>I9/I$37</f>
        <v>0.13600296472314607</v>
      </c>
      <c r="K9" s="48">
        <f t="shared" si="1"/>
        <v>-688816208.3499999</v>
      </c>
      <c r="L9" s="50">
        <f t="shared" si="2"/>
        <v>-0.23624788124680024</v>
      </c>
      <c r="M9" s="48">
        <f>'ESF mes'!AT9</f>
        <v>1500677242</v>
      </c>
      <c r="N9" s="50">
        <f>M9/M$37</f>
        <v>6.138297069707796E-2</v>
      </c>
      <c r="O9" s="48">
        <f t="shared" si="3"/>
        <v>1414973068.6599998</v>
      </c>
      <c r="P9" s="50">
        <f t="shared" si="4"/>
        <v>0.94288966944965491</v>
      </c>
      <c r="Q9" s="48">
        <f>'ESF mes'!AH9</f>
        <v>453002220</v>
      </c>
      <c r="R9" s="50">
        <f>Q9/Q$37</f>
        <v>2.8280808592091346E-2</v>
      </c>
      <c r="S9" s="48">
        <f t="shared" si="5"/>
        <v>1047675022</v>
      </c>
      <c r="T9" s="50">
        <f t="shared" si="6"/>
        <v>2.3127370589927794</v>
      </c>
      <c r="U9" s="48">
        <f>'ESF mes'!U9</f>
        <v>0</v>
      </c>
      <c r="V9" s="50">
        <f>U9/U$37</f>
        <v>0</v>
      </c>
      <c r="W9" s="48">
        <f t="shared" si="7"/>
        <v>453002220</v>
      </c>
      <c r="X9" s="50" t="str">
        <f t="shared" si="8"/>
        <v/>
      </c>
      <c r="Y9" s="48">
        <f>Datos!M27</f>
        <v>0</v>
      </c>
      <c r="AA9" s="48">
        <f t="shared" si="9"/>
        <v>1414973068.6599998</v>
      </c>
      <c r="AB9" s="50" t="e">
        <f t="shared" si="10"/>
        <v>#DIV/0!</v>
      </c>
    </row>
    <row r="10" spans="1:28" collapsed="1" x14ac:dyDescent="0.25">
      <c r="B10" s="23" t="s">
        <v>1802</v>
      </c>
      <c r="C10" s="26">
        <f>'ESF mes'!BN10</f>
        <v>1433422272.4899998</v>
      </c>
      <c r="D10" s="43">
        <f>C10/C$37</f>
        <v>6.0306252093575326E-2</v>
      </c>
      <c r="E10" s="26">
        <f>'ESF mes'!BB10</f>
        <v>1469675404.8</v>
      </c>
      <c r="F10" s="43">
        <f>E10/E$37</f>
        <v>6.1692738382234727E-2</v>
      </c>
      <c r="G10" s="26">
        <f t="shared" si="0"/>
        <v>-36253132.310000181</v>
      </c>
      <c r="H10" s="43">
        <f>G10/E10</f>
        <v>-2.4667441662013574E-2</v>
      </c>
      <c r="I10" s="26">
        <f>'ESF mes'!BF10</f>
        <v>1495149437</v>
      </c>
      <c r="J10" s="43">
        <f>I10/I$37</f>
        <v>6.9742504919978784E-2</v>
      </c>
      <c r="K10" s="26">
        <f t="shared" si="1"/>
        <v>-61727164.510000229</v>
      </c>
      <c r="L10" s="43">
        <f t="shared" si="2"/>
        <v>-4.1284946495953656E-2</v>
      </c>
      <c r="M10" s="26">
        <f>'ESF mes'!AT10</f>
        <v>1954411943</v>
      </c>
      <c r="N10" s="43">
        <f>M10/M$37</f>
        <v>7.9942313823126665E-2</v>
      </c>
      <c r="O10" s="26">
        <f t="shared" si="3"/>
        <v>-459262506</v>
      </c>
      <c r="P10" s="43">
        <f t="shared" si="4"/>
        <v>-0.23498756628300035</v>
      </c>
      <c r="Q10" s="26">
        <f>'ESF mes'!AH10</f>
        <v>2304033344</v>
      </c>
      <c r="R10" s="43">
        <f>Q10/Q$37</f>
        <v>0.14384019131619302</v>
      </c>
      <c r="S10" s="26">
        <f t="shared" si="5"/>
        <v>-349621401</v>
      </c>
      <c r="T10" s="43">
        <f t="shared" si="6"/>
        <v>-0.151743203678219</v>
      </c>
      <c r="U10" s="26">
        <f>'ESF mes'!U10</f>
        <v>3165152593</v>
      </c>
      <c r="V10" s="43">
        <f>U10/U$37</f>
        <v>0.23851413962900561</v>
      </c>
      <c r="W10" s="26">
        <f t="shared" si="7"/>
        <v>-861119249</v>
      </c>
      <c r="X10" s="43">
        <f t="shared" si="8"/>
        <v>-0.27206247525141042</v>
      </c>
      <c r="Y10" s="26">
        <f>Datos!M35</f>
        <v>2586847974</v>
      </c>
      <c r="AA10" s="26">
        <f t="shared" si="9"/>
        <v>-3046110480</v>
      </c>
      <c r="AB10" s="43">
        <f t="shared" si="10"/>
        <v>-1.1775374937437277</v>
      </c>
    </row>
    <row r="11" spans="1:28" s="64" customFormat="1" hidden="1" outlineLevel="2" x14ac:dyDescent="0.25">
      <c r="A11" s="24"/>
      <c r="B11" s="61" t="s">
        <v>1928</v>
      </c>
      <c r="C11" s="62">
        <f>'ESF mes'!BN11</f>
        <v>0</v>
      </c>
      <c r="D11" s="63"/>
      <c r="E11" s="62">
        <f>'ESF mes'!BB11</f>
        <v>136802250</v>
      </c>
      <c r="F11" s="63"/>
      <c r="G11" s="62">
        <f t="shared" si="0"/>
        <v>-136802250</v>
      </c>
      <c r="H11" s="63"/>
      <c r="I11" s="62">
        <f>'ESF mes'!BF11</f>
        <v>136460700</v>
      </c>
      <c r="J11" s="63"/>
      <c r="K11" s="62">
        <f t="shared" si="1"/>
        <v>-136460700</v>
      </c>
      <c r="L11" s="63">
        <f t="shared" si="2"/>
        <v>-1</v>
      </c>
      <c r="M11" s="62">
        <f>'ESF mes'!AT11</f>
        <v>1278407910</v>
      </c>
      <c r="N11" s="63"/>
      <c r="O11" s="62"/>
      <c r="P11" s="63">
        <f t="shared" si="4"/>
        <v>0</v>
      </c>
      <c r="Q11" s="62">
        <f>'ESF mes'!AH11</f>
        <v>1545618310</v>
      </c>
      <c r="R11" s="63"/>
      <c r="S11" s="62">
        <f t="shared" si="5"/>
        <v>-267210400</v>
      </c>
      <c r="T11" s="63">
        <f t="shared" si="6"/>
        <v>-0.17288252751094804</v>
      </c>
      <c r="U11" s="62">
        <f>'ESF mes'!U11</f>
        <v>0</v>
      </c>
      <c r="V11" s="63"/>
      <c r="W11" s="62">
        <f t="shared" si="7"/>
        <v>1545618310</v>
      </c>
      <c r="X11" s="63" t="str">
        <f t="shared" si="8"/>
        <v/>
      </c>
      <c r="Y11" s="62"/>
      <c r="AA11" s="62"/>
      <c r="AB11" s="63"/>
    </row>
    <row r="12" spans="1:28" s="64" customFormat="1" hidden="1" outlineLevel="2" x14ac:dyDescent="0.25">
      <c r="A12" s="24"/>
      <c r="B12" s="61" t="s">
        <v>1927</v>
      </c>
      <c r="C12" s="62">
        <f>'ESF mes'!BN12</f>
        <v>1433422272.4900002</v>
      </c>
      <c r="D12" s="63"/>
      <c r="E12" s="62">
        <f>'ESF mes'!BB12</f>
        <v>725235831.79999995</v>
      </c>
      <c r="F12" s="63"/>
      <c r="G12" s="62">
        <f t="shared" si="0"/>
        <v>708186440.6900003</v>
      </c>
      <c r="H12" s="63"/>
      <c r="I12" s="62">
        <f>'ESF mes'!BF12</f>
        <v>1358688737</v>
      </c>
      <c r="J12" s="63"/>
      <c r="K12" s="62">
        <f t="shared" si="1"/>
        <v>74733535.490000248</v>
      </c>
      <c r="L12" s="63">
        <f t="shared" si="2"/>
        <v>5.5004162068063314E-2</v>
      </c>
      <c r="M12" s="62">
        <f>'ESF mes'!AT12</f>
        <v>680040442</v>
      </c>
      <c r="N12" s="63"/>
      <c r="O12" s="62"/>
      <c r="P12" s="63">
        <f t="shared" si="4"/>
        <v>0</v>
      </c>
      <c r="Q12" s="62">
        <f>'ESF mes'!AH12</f>
        <v>641191667</v>
      </c>
      <c r="R12" s="63"/>
      <c r="S12" s="62">
        <f t="shared" si="5"/>
        <v>38848775</v>
      </c>
      <c r="T12" s="63">
        <f t="shared" si="6"/>
        <v>6.0588396573781428E-2</v>
      </c>
      <c r="U12" s="62">
        <f>'ESF mes'!U12</f>
        <v>0</v>
      </c>
      <c r="V12" s="63"/>
      <c r="W12" s="62">
        <f t="shared" si="7"/>
        <v>641191667</v>
      </c>
      <c r="X12" s="63" t="str">
        <f t="shared" si="8"/>
        <v/>
      </c>
      <c r="Y12" s="62"/>
      <c r="AA12" s="62"/>
      <c r="AB12" s="63"/>
    </row>
    <row r="13" spans="1:28" s="64" customFormat="1" hidden="1" outlineLevel="2" x14ac:dyDescent="0.25">
      <c r="A13" s="24"/>
      <c r="B13" s="61" t="s">
        <v>1865</v>
      </c>
      <c r="C13" s="62">
        <f>'ESF mes'!BN13</f>
        <v>0</v>
      </c>
      <c r="D13" s="63"/>
      <c r="E13" s="62">
        <f>'ESF mes'!BB13</f>
        <v>0</v>
      </c>
      <c r="F13" s="63"/>
      <c r="G13" s="62">
        <f t="shared" si="0"/>
        <v>0</v>
      </c>
      <c r="H13" s="63"/>
      <c r="I13" s="62">
        <f>'ESF mes'!BF13</f>
        <v>0</v>
      </c>
      <c r="J13" s="63"/>
      <c r="K13" s="62">
        <f t="shared" si="1"/>
        <v>0</v>
      </c>
      <c r="L13" s="63" t="str">
        <f t="shared" si="2"/>
        <v/>
      </c>
      <c r="M13" s="62">
        <f>'ESF mes'!AT13</f>
        <v>0</v>
      </c>
      <c r="N13" s="63"/>
      <c r="O13" s="62"/>
      <c r="P13" s="63" t="str">
        <f t="shared" si="4"/>
        <v/>
      </c>
      <c r="Q13" s="62">
        <f>'ESF mes'!AH13</f>
        <v>0</v>
      </c>
      <c r="R13" s="63"/>
      <c r="S13" s="62">
        <f t="shared" si="5"/>
        <v>0</v>
      </c>
      <c r="T13" s="63" t="str">
        <f t="shared" si="6"/>
        <v/>
      </c>
      <c r="U13" s="62">
        <f>'ESF mes'!U13</f>
        <v>0</v>
      </c>
      <c r="V13" s="63"/>
      <c r="W13" s="62">
        <f t="shared" si="7"/>
        <v>0</v>
      </c>
      <c r="X13" s="63" t="str">
        <f t="shared" si="8"/>
        <v/>
      </c>
      <c r="Y13" s="62"/>
      <c r="AA13" s="62"/>
      <c r="AB13" s="63"/>
    </row>
    <row r="14" spans="1:28" s="64" customFormat="1" hidden="1" outlineLevel="2" x14ac:dyDescent="0.25">
      <c r="A14" s="24"/>
      <c r="B14" s="61" t="s">
        <v>1978</v>
      </c>
      <c r="C14" s="62">
        <f>'ESF mes'!BN14</f>
        <v>0</v>
      </c>
      <c r="D14" s="63"/>
      <c r="E14" s="62">
        <f>'ESF mes'!BB14</f>
        <v>0</v>
      </c>
      <c r="F14" s="63"/>
      <c r="G14" s="62">
        <f t="shared" si="0"/>
        <v>0</v>
      </c>
      <c r="H14" s="63"/>
      <c r="I14" s="62"/>
      <c r="J14" s="63"/>
      <c r="K14" s="62">
        <f t="shared" si="1"/>
        <v>0</v>
      </c>
      <c r="L14" s="63"/>
      <c r="M14" s="62"/>
      <c r="N14" s="63"/>
      <c r="O14" s="62"/>
      <c r="P14" s="63"/>
      <c r="Q14" s="62"/>
      <c r="R14" s="63"/>
      <c r="S14" s="62"/>
      <c r="T14" s="63"/>
      <c r="U14" s="62"/>
      <c r="V14" s="63"/>
      <c r="W14" s="62"/>
      <c r="X14" s="63"/>
      <c r="Y14" s="62"/>
      <c r="AA14" s="62"/>
      <c r="AB14" s="63"/>
    </row>
    <row r="15" spans="1:28" s="64" customFormat="1" hidden="1" outlineLevel="2" x14ac:dyDescent="0.25">
      <c r="A15" s="24"/>
      <c r="B15" s="61" t="s">
        <v>1866</v>
      </c>
      <c r="C15" s="62">
        <f>'ESF mes'!BN15</f>
        <v>0</v>
      </c>
      <c r="D15" s="63"/>
      <c r="E15" s="62">
        <f>'ESF mes'!BB15</f>
        <v>0</v>
      </c>
      <c r="F15" s="63"/>
      <c r="G15" s="62">
        <f t="shared" si="0"/>
        <v>0</v>
      </c>
      <c r="H15" s="63"/>
      <c r="I15" s="62">
        <f>'ESF mes'!BF15</f>
        <v>0</v>
      </c>
      <c r="J15" s="63"/>
      <c r="K15" s="62">
        <f t="shared" si="1"/>
        <v>0</v>
      </c>
      <c r="L15" s="63" t="str">
        <f t="shared" si="2"/>
        <v/>
      </c>
      <c r="M15" s="62">
        <f>'ESF mes'!AT15</f>
        <v>0</v>
      </c>
      <c r="N15" s="63"/>
      <c r="O15" s="62"/>
      <c r="P15" s="63" t="str">
        <f t="shared" si="4"/>
        <v/>
      </c>
      <c r="Q15" s="62">
        <f>'ESF mes'!AH15</f>
        <v>0</v>
      </c>
      <c r="R15" s="63"/>
      <c r="S15" s="62">
        <f t="shared" si="5"/>
        <v>0</v>
      </c>
      <c r="T15" s="63" t="str">
        <f t="shared" si="6"/>
        <v/>
      </c>
      <c r="U15" s="62">
        <f>'ESF mes'!U15</f>
        <v>0</v>
      </c>
      <c r="V15" s="63"/>
      <c r="W15" s="62">
        <f t="shared" si="7"/>
        <v>0</v>
      </c>
      <c r="X15" s="63" t="str">
        <f t="shared" si="8"/>
        <v/>
      </c>
      <c r="Y15" s="62"/>
      <c r="AA15" s="62"/>
      <c r="AB15" s="63"/>
    </row>
    <row r="16" spans="1:28" collapsed="1" x14ac:dyDescent="0.25">
      <c r="B16" s="23" t="s">
        <v>1831</v>
      </c>
      <c r="C16" s="26">
        <f>'ESF mes'!BN16+Datos!J432</f>
        <v>13875979476.15</v>
      </c>
      <c r="D16" s="43">
        <f>C16/C$37</f>
        <v>0.58378353147838169</v>
      </c>
      <c r="E16" s="26">
        <f>'ESF mes'!BB16+Datos!I432</f>
        <v>16577973882.190002</v>
      </c>
      <c r="F16" s="43">
        <f>E16/E$37</f>
        <v>0.69589557141744995</v>
      </c>
      <c r="G16" s="26">
        <f t="shared" si="0"/>
        <v>-2701994406.0400028</v>
      </c>
      <c r="H16" s="43">
        <f>G16/E16</f>
        <v>-0.16298701067099647</v>
      </c>
      <c r="I16" s="26">
        <f>'ESF mes'!BF16</f>
        <v>10040312939.99</v>
      </c>
      <c r="J16" s="43">
        <f>I16/I$37</f>
        <v>0.46833885448961926</v>
      </c>
      <c r="K16" s="26">
        <f t="shared" si="1"/>
        <v>3835666536.1599998</v>
      </c>
      <c r="L16" s="43">
        <f t="shared" si="2"/>
        <v>0.38202659210777751</v>
      </c>
      <c r="M16" s="26">
        <f>'ESF mes'!AT16</f>
        <v>17076795807.52</v>
      </c>
      <c r="N16" s="43">
        <f>M16/M$37</f>
        <v>0.69850093498851362</v>
      </c>
      <c r="O16" s="26">
        <f t="shared" si="3"/>
        <v>-7036482867.5300007</v>
      </c>
      <c r="P16" s="43">
        <f t="shared" si="4"/>
        <v>-0.41204936493012284</v>
      </c>
      <c r="Q16" s="26">
        <f>'ESF mes'!AH16</f>
        <v>10494963793.949999</v>
      </c>
      <c r="R16" s="43">
        <f>Q16/Q$37</f>
        <v>0.65519780948894402</v>
      </c>
      <c r="S16" s="26">
        <f t="shared" si="5"/>
        <v>6581832013.5700016</v>
      </c>
      <c r="T16" s="43">
        <f t="shared" si="6"/>
        <v>0.62714194567914672</v>
      </c>
      <c r="U16" s="26">
        <f>'ESF mes'!U16</f>
        <v>6808788762.1999998</v>
      </c>
      <c r="V16" s="43">
        <f>U16/U$37</f>
        <v>0.51308502380686805</v>
      </c>
      <c r="W16" s="26">
        <f t="shared" si="7"/>
        <v>3686175031.749999</v>
      </c>
      <c r="X16" s="43">
        <f t="shared" si="8"/>
        <v>0.54138484251624108</v>
      </c>
      <c r="Y16" s="26">
        <f>Datos!M101</f>
        <v>3703365561</v>
      </c>
      <c r="Z16" s="30"/>
      <c r="AA16" s="26">
        <f t="shared" si="9"/>
        <v>-10739848428.530001</v>
      </c>
      <c r="AB16" s="43">
        <f t="shared" si="10"/>
        <v>-2.9000238436169874</v>
      </c>
    </row>
    <row r="17" spans="1:28" s="52" customFormat="1" hidden="1" outlineLevel="1" x14ac:dyDescent="0.25">
      <c r="A17" s="24"/>
      <c r="B17" s="60" t="s">
        <v>1803</v>
      </c>
      <c r="C17" s="48">
        <f>'ESF mes'!BN17</f>
        <v>5169067195</v>
      </c>
      <c r="D17" s="50">
        <f>C17/C$37</f>
        <v>0.21747050770238052</v>
      </c>
      <c r="E17" s="48">
        <f>'ESF mes'!BB17</f>
        <v>3784765685.5100002</v>
      </c>
      <c r="F17" s="50">
        <f>E17/E$37</f>
        <v>0.15887355705323411</v>
      </c>
      <c r="G17" s="48">
        <f t="shared" si="0"/>
        <v>1384301509.4899998</v>
      </c>
      <c r="H17" s="50">
        <f>G17/E17</f>
        <v>0.3657561985382099</v>
      </c>
      <c r="I17" s="48">
        <f>'ESF mes'!BF17</f>
        <v>4807173729.5100002</v>
      </c>
      <c r="J17" s="50">
        <f>I17/I$37</f>
        <v>0.22423466791001703</v>
      </c>
      <c r="K17" s="48">
        <f t="shared" si="1"/>
        <v>361893465.48999977</v>
      </c>
      <c r="L17" s="50">
        <f t="shared" si="2"/>
        <v>7.5281961055085042E-2</v>
      </c>
      <c r="M17" s="48">
        <f>'ESF mes'!AT17</f>
        <v>3968723179.21</v>
      </c>
      <c r="N17" s="50">
        <f>M17/M$37</f>
        <v>0.1623347191495968</v>
      </c>
      <c r="O17" s="48">
        <f t="shared" si="3"/>
        <v>838450550.30000019</v>
      </c>
      <c r="P17" s="50">
        <f t="shared" si="4"/>
        <v>0.21126455850894069</v>
      </c>
      <c r="Q17" s="48">
        <f>'ESF mes'!AH17</f>
        <v>3259345980.21</v>
      </c>
      <c r="R17" s="50">
        <f>Q17/Q$37</f>
        <v>0.20348010612778311</v>
      </c>
      <c r="S17" s="48">
        <f t="shared" si="5"/>
        <v>709377199</v>
      </c>
      <c r="T17" s="50">
        <f t="shared" si="6"/>
        <v>0.21764403144286473</v>
      </c>
      <c r="U17" s="48">
        <f>'ESF mes'!U17</f>
        <v>3971949144.1999998</v>
      </c>
      <c r="V17" s="50">
        <f>U17/U$37</f>
        <v>0.29931133016278816</v>
      </c>
      <c r="W17" s="48">
        <f t="shared" si="7"/>
        <v>-712603163.98999977</v>
      </c>
      <c r="X17" s="50">
        <f t="shared" si="8"/>
        <v>-0.17940893453547149</v>
      </c>
      <c r="Y17" s="48">
        <f>Datos!M102</f>
        <v>2945007542</v>
      </c>
      <c r="AA17" s="48">
        <f t="shared" si="9"/>
        <v>-2106556991.6999998</v>
      </c>
      <c r="AB17" s="50">
        <f t="shared" si="10"/>
        <v>-0.71529765600172435</v>
      </c>
    </row>
    <row r="18" spans="1:28" s="52" customFormat="1" hidden="1" outlineLevel="1" collapsed="1" x14ac:dyDescent="0.25">
      <c r="A18" s="24"/>
      <c r="B18" s="60" t="s">
        <v>1804</v>
      </c>
      <c r="C18" s="48">
        <f>'ESF mes'!BN18</f>
        <v>67927079</v>
      </c>
      <c r="D18" s="50">
        <f>C18/C$37</f>
        <v>2.8577953815649149E-3</v>
      </c>
      <c r="E18" s="48">
        <f>'ESF mes'!BB18</f>
        <v>306269262</v>
      </c>
      <c r="F18" s="50">
        <f>E18/E$37</f>
        <v>1.2856301053535944E-2</v>
      </c>
      <c r="G18" s="48">
        <f t="shared" si="0"/>
        <v>-238342183</v>
      </c>
      <c r="H18" s="50">
        <f>G18/E18</f>
        <v>-0.77821124275932074</v>
      </c>
      <c r="I18" s="48">
        <f>'ESF mes'!BF18</f>
        <v>44263019</v>
      </c>
      <c r="J18" s="50">
        <f>I18/I$37</f>
        <v>2.0646858059717907E-3</v>
      </c>
      <c r="K18" s="48">
        <f t="shared" si="1"/>
        <v>23664060</v>
      </c>
      <c r="L18" s="50">
        <f t="shared" si="2"/>
        <v>0.53462372279667592</v>
      </c>
      <c r="M18" s="48">
        <f>'ESF mes'!AT18</f>
        <v>1290730</v>
      </c>
      <c r="N18" s="50">
        <f>M18/M$37</f>
        <v>5.2795391007761703E-5</v>
      </c>
      <c r="O18" s="48">
        <f t="shared" si="3"/>
        <v>42972289</v>
      </c>
      <c r="P18" s="50">
        <f t="shared" si="4"/>
        <v>33.293011706553656</v>
      </c>
      <c r="Q18" s="48">
        <f>'ESF mes'!AH18</f>
        <v>773787395</v>
      </c>
      <c r="R18" s="50">
        <f>Q18/Q$37</f>
        <v>4.830734208977603E-2</v>
      </c>
      <c r="S18" s="48">
        <f t="shared" si="5"/>
        <v>-772496665</v>
      </c>
      <c r="T18" s="50">
        <f t="shared" si="6"/>
        <v>-0.99833193199018189</v>
      </c>
      <c r="U18" s="48">
        <f>'ESF mes'!U18</f>
        <v>0</v>
      </c>
      <c r="V18" s="50">
        <f>U18/U$37</f>
        <v>0</v>
      </c>
      <c r="W18" s="48">
        <f t="shared" si="7"/>
        <v>773787395</v>
      </c>
      <c r="X18" s="50" t="str">
        <f t="shared" si="8"/>
        <v/>
      </c>
      <c r="Y18" s="48">
        <f>Datos!M105</f>
        <v>0</v>
      </c>
      <c r="AA18" s="48">
        <f t="shared" si="9"/>
        <v>42972289</v>
      </c>
      <c r="AB18" s="50" t="e">
        <f t="shared" si="10"/>
        <v>#DIV/0!</v>
      </c>
    </row>
    <row r="19" spans="1:28" s="64" customFormat="1" hidden="1" outlineLevel="2" x14ac:dyDescent="0.25">
      <c r="A19" s="24"/>
      <c r="B19" s="61" t="s">
        <v>1860</v>
      </c>
      <c r="C19" s="62">
        <f>'ESF mes'!BN19</f>
        <v>67927079</v>
      </c>
      <c r="D19" s="63"/>
      <c r="E19" s="62">
        <f>'ESF mes'!BB19</f>
        <v>304250048</v>
      </c>
      <c r="F19" s="63"/>
      <c r="G19" s="62">
        <f t="shared" si="0"/>
        <v>-236322969</v>
      </c>
      <c r="H19" s="63"/>
      <c r="I19" s="62">
        <f>'ESF mes'!BF19</f>
        <v>44263019</v>
      </c>
      <c r="J19" s="63"/>
      <c r="K19" s="62">
        <f t="shared" si="1"/>
        <v>23664060</v>
      </c>
      <c r="L19" s="63">
        <f t="shared" si="2"/>
        <v>0.53462372279667592</v>
      </c>
      <c r="M19" s="62">
        <f>'ESF mes'!AT19</f>
        <v>0</v>
      </c>
      <c r="N19" s="63"/>
      <c r="O19" s="62"/>
      <c r="P19" s="63" t="str">
        <f t="shared" si="4"/>
        <v/>
      </c>
      <c r="Q19" s="62">
        <f>'ESF mes'!AH19</f>
        <v>85000000</v>
      </c>
      <c r="R19" s="63"/>
      <c r="S19" s="62">
        <f t="shared" si="5"/>
        <v>-85000000</v>
      </c>
      <c r="T19" s="63">
        <f t="shared" si="6"/>
        <v>-1</v>
      </c>
      <c r="U19" s="62">
        <f>'ESF mes'!U19</f>
        <v>0</v>
      </c>
      <c r="V19" s="63"/>
      <c r="W19" s="62">
        <f t="shared" si="7"/>
        <v>85000000</v>
      </c>
      <c r="X19" s="63" t="str">
        <f t="shared" si="8"/>
        <v/>
      </c>
      <c r="Y19" s="62"/>
      <c r="AA19" s="62"/>
      <c r="AB19" s="63"/>
    </row>
    <row r="20" spans="1:28" s="52" customFormat="1" hidden="1" outlineLevel="1" x14ac:dyDescent="0.25">
      <c r="A20" s="24"/>
      <c r="B20" s="60" t="s">
        <v>1805</v>
      </c>
      <c r="C20" s="48">
        <f>'ESF mes'!BN20</f>
        <v>611383084</v>
      </c>
      <c r="D20" s="50">
        <f t="shared" ref="D20:D26" si="11">C20/C$37</f>
        <v>2.5721814915994172E-2</v>
      </c>
      <c r="E20" s="48">
        <f>'ESF mes'!BB20</f>
        <v>1071824414</v>
      </c>
      <c r="F20" s="50">
        <f t="shared" ref="F20:F26" si="12">E20/E$37</f>
        <v>4.4992100261480844E-2</v>
      </c>
      <c r="G20" s="48">
        <f t="shared" si="0"/>
        <v>-460441330</v>
      </c>
      <c r="H20" s="50">
        <f t="shared" ref="H20:H26" si="13">G20/E20</f>
        <v>-0.42958652927269486</v>
      </c>
      <c r="I20" s="48">
        <f>'ESF mes'!BF20</f>
        <v>0</v>
      </c>
      <c r="J20" s="50">
        <f t="shared" ref="J20:J26" si="14">I20/I$37</f>
        <v>0</v>
      </c>
      <c r="K20" s="48">
        <f t="shared" si="1"/>
        <v>611383084</v>
      </c>
      <c r="L20" s="50" t="str">
        <f t="shared" si="2"/>
        <v/>
      </c>
      <c r="M20" s="48">
        <f>'ESF mes'!AT20</f>
        <v>0</v>
      </c>
      <c r="N20" s="50">
        <f t="shared" ref="N20:N26" si="15">M20/M$37</f>
        <v>0</v>
      </c>
      <c r="O20" s="48">
        <f t="shared" si="3"/>
        <v>0</v>
      </c>
      <c r="P20" s="50" t="str">
        <f t="shared" si="4"/>
        <v/>
      </c>
      <c r="Q20" s="48">
        <f>'ESF mes'!AH20</f>
        <v>401731822</v>
      </c>
      <c r="R20" s="50">
        <f t="shared" ref="R20:R26" si="16">Q20/Q$37</f>
        <v>2.5080011226731098E-2</v>
      </c>
      <c r="S20" s="48">
        <f t="shared" si="5"/>
        <v>-401731822</v>
      </c>
      <c r="T20" s="50">
        <f t="shared" si="6"/>
        <v>-1</v>
      </c>
      <c r="U20" s="48">
        <f>'ESF mes'!U20</f>
        <v>392202156</v>
      </c>
      <c r="V20" s="50">
        <f t="shared" ref="V20:V26" si="17">U20/U$37</f>
        <v>2.9554897291797343E-2</v>
      </c>
      <c r="W20" s="48">
        <f t="shared" si="7"/>
        <v>9529666</v>
      </c>
      <c r="X20" s="50">
        <f t="shared" si="8"/>
        <v>2.4297841952709714E-2</v>
      </c>
      <c r="Y20" s="48">
        <f>Datos!M109</f>
        <v>0</v>
      </c>
      <c r="AA20" s="48">
        <f t="shared" si="9"/>
        <v>0</v>
      </c>
      <c r="AB20" s="50" t="e">
        <f t="shared" si="10"/>
        <v>#DIV/0!</v>
      </c>
    </row>
    <row r="21" spans="1:28" s="52" customFormat="1" hidden="1" outlineLevel="1" x14ac:dyDescent="0.25">
      <c r="A21" s="24"/>
      <c r="B21" s="60" t="s">
        <v>1861</v>
      </c>
      <c r="C21" s="48">
        <f>'ESF mes'!BN21</f>
        <v>87423292</v>
      </c>
      <c r="D21" s="50">
        <f t="shared" si="11"/>
        <v>3.6780306734343895E-3</v>
      </c>
      <c r="E21" s="48">
        <f>'ESF mes'!BB21</f>
        <v>1034102178</v>
      </c>
      <c r="F21" s="50">
        <f t="shared" si="12"/>
        <v>4.3408629497024794E-2</v>
      </c>
      <c r="G21" s="48">
        <f t="shared" si="0"/>
        <v>-946678886</v>
      </c>
      <c r="H21" s="50">
        <f t="shared" si="13"/>
        <v>-0.91545971581930075</v>
      </c>
      <c r="I21" s="48">
        <f>'ESF mes'!BF21</f>
        <v>75430558</v>
      </c>
      <c r="J21" s="50">
        <f t="shared" si="14"/>
        <v>3.5185219164361996E-3</v>
      </c>
      <c r="K21" s="48">
        <f t="shared" si="1"/>
        <v>11992734</v>
      </c>
      <c r="L21" s="50">
        <f t="shared" si="2"/>
        <v>0.15899039219622371</v>
      </c>
      <c r="M21" s="48">
        <f>'ESF mes'!AT21</f>
        <v>304641302</v>
      </c>
      <c r="N21" s="50">
        <f t="shared" si="15"/>
        <v>1.2460899379578701E-2</v>
      </c>
      <c r="O21" s="48">
        <f t="shared" si="3"/>
        <v>-229210744</v>
      </c>
      <c r="P21" s="50">
        <f t="shared" si="4"/>
        <v>-0.75239549757438995</v>
      </c>
      <c r="Q21" s="48">
        <f>'ESF mes'!AH21</f>
        <v>13750094</v>
      </c>
      <c r="R21" s="50">
        <f t="shared" si="16"/>
        <v>8.5841472595269764E-4</v>
      </c>
      <c r="S21" s="48">
        <f t="shared" si="5"/>
        <v>290891208</v>
      </c>
      <c r="T21" s="50">
        <f t="shared" si="6"/>
        <v>21.155579590946797</v>
      </c>
      <c r="U21" s="48">
        <f>'ESF mes'!U21</f>
        <v>69544038</v>
      </c>
      <c r="V21" s="50">
        <f t="shared" si="17"/>
        <v>5.2405803203867431E-3</v>
      </c>
      <c r="W21" s="48">
        <f t="shared" si="7"/>
        <v>-55793944</v>
      </c>
      <c r="X21" s="50">
        <f t="shared" si="8"/>
        <v>-0.80228220282520835</v>
      </c>
      <c r="Y21" s="48">
        <f>Datos!M119</f>
        <v>77277809</v>
      </c>
      <c r="AA21" s="48">
        <f t="shared" si="9"/>
        <v>-306488553</v>
      </c>
      <c r="AB21" s="50">
        <f t="shared" si="10"/>
        <v>-3.9660616283776884</v>
      </c>
    </row>
    <row r="22" spans="1:28" s="52" customFormat="1" hidden="1" outlineLevel="1" x14ac:dyDescent="0.25">
      <c r="A22" s="24"/>
      <c r="B22" s="60" t="s">
        <v>1848</v>
      </c>
      <c r="C22" s="48">
        <f>'ESF mes'!BN22</f>
        <v>6901698801</v>
      </c>
      <c r="D22" s="50">
        <f t="shared" si="11"/>
        <v>0.29036495089756342</v>
      </c>
      <c r="E22" s="48">
        <f>'ESF mes'!BB22</f>
        <v>3488752279</v>
      </c>
      <c r="F22" s="50">
        <f t="shared" si="12"/>
        <v>0.14644776725923486</v>
      </c>
      <c r="G22" s="48">
        <f t="shared" si="0"/>
        <v>3412946522</v>
      </c>
      <c r="H22" s="50">
        <f t="shared" si="13"/>
        <v>0.97827138445561157</v>
      </c>
      <c r="I22" s="48">
        <f>'ESF mes'!BF22</f>
        <v>4019089644</v>
      </c>
      <c r="J22" s="50">
        <f t="shared" si="14"/>
        <v>0.18747382190299802</v>
      </c>
      <c r="K22" s="48">
        <f t="shared" si="1"/>
        <v>2882609157</v>
      </c>
      <c r="L22" s="50">
        <f t="shared" si="2"/>
        <v>0.71722937588699376</v>
      </c>
      <c r="M22" s="48">
        <f>'ESF mes'!AT22</f>
        <v>3310002655</v>
      </c>
      <c r="N22" s="50">
        <f t="shared" si="15"/>
        <v>0.13539073579095115</v>
      </c>
      <c r="O22" s="48">
        <f t="shared" si="3"/>
        <v>709086989</v>
      </c>
      <c r="P22" s="50">
        <f t="shared" si="4"/>
        <v>0.21422550460159676</v>
      </c>
      <c r="Q22" s="48">
        <f>'ESF mes'!AH22</f>
        <v>3220140697.9200001</v>
      </c>
      <c r="R22" s="50">
        <f t="shared" si="16"/>
        <v>0.20103253074008989</v>
      </c>
      <c r="S22" s="48">
        <f t="shared" si="5"/>
        <v>89861957.079999924</v>
      </c>
      <c r="T22" s="50">
        <f t="shared" si="6"/>
        <v>2.7906220724468613E-2</v>
      </c>
      <c r="U22" s="48">
        <f>'ESF mes'!U22</f>
        <v>0</v>
      </c>
      <c r="V22" s="50">
        <f t="shared" si="17"/>
        <v>0</v>
      </c>
      <c r="W22" s="48">
        <f t="shared" si="7"/>
        <v>3220140697.9200001</v>
      </c>
      <c r="X22" s="50" t="str">
        <f t="shared" si="8"/>
        <v/>
      </c>
      <c r="Y22" s="48">
        <f>Datos!M131</f>
        <v>0</v>
      </c>
      <c r="AA22" s="48">
        <f t="shared" si="9"/>
        <v>709086989</v>
      </c>
      <c r="AB22" s="50" t="e">
        <f t="shared" si="10"/>
        <v>#DIV/0!</v>
      </c>
    </row>
    <row r="23" spans="1:28" s="52" customFormat="1" hidden="1" outlineLevel="1" x14ac:dyDescent="0.25">
      <c r="A23" s="24"/>
      <c r="B23" s="60" t="s">
        <v>1862</v>
      </c>
      <c r="C23" s="48">
        <f>'ESF mes'!BN23</f>
        <v>496417659.60000002</v>
      </c>
      <c r="D23" s="50">
        <f t="shared" si="11"/>
        <v>2.0885044901344043E-2</v>
      </c>
      <c r="E23" s="48">
        <f>'ESF mes'!BB23</f>
        <v>400054176.60000002</v>
      </c>
      <c r="F23" s="50">
        <f t="shared" si="12"/>
        <v>1.6793121511795836E-2</v>
      </c>
      <c r="G23" s="48">
        <f t="shared" si="0"/>
        <v>96363483</v>
      </c>
      <c r="H23" s="50">
        <f t="shared" si="13"/>
        <v>0.24087608288202031</v>
      </c>
      <c r="I23" s="48">
        <f>'ESF mes'!BF23</f>
        <v>467758309.60000002</v>
      </c>
      <c r="J23" s="50">
        <f t="shared" si="14"/>
        <v>2.181898036499676E-2</v>
      </c>
      <c r="K23" s="48">
        <f t="shared" si="1"/>
        <v>28659350</v>
      </c>
      <c r="L23" s="50">
        <f t="shared" si="2"/>
        <v>6.1269568945782761E-2</v>
      </c>
      <c r="M23" s="48">
        <f>'ESF mes'!AT23</f>
        <v>328060718.60000002</v>
      </c>
      <c r="N23" s="50">
        <f t="shared" si="15"/>
        <v>1.3418835785000955E-2</v>
      </c>
      <c r="O23" s="48">
        <f t="shared" si="3"/>
        <v>139697591</v>
      </c>
      <c r="P23" s="50">
        <f t="shared" si="4"/>
        <v>0.42582846125607426</v>
      </c>
      <c r="Q23" s="48">
        <f>'ESF mes'!AH23</f>
        <v>194173412.59999999</v>
      </c>
      <c r="R23" s="50">
        <f t="shared" si="16"/>
        <v>1.2122194711129181E-2</v>
      </c>
      <c r="S23" s="48">
        <f t="shared" si="5"/>
        <v>133887306.00000003</v>
      </c>
      <c r="T23" s="50">
        <f t="shared" si="6"/>
        <v>0.68952440093232437</v>
      </c>
      <c r="U23" s="48">
        <f>'ESF mes'!U23</f>
        <v>86741795</v>
      </c>
      <c r="V23" s="50">
        <f t="shared" si="17"/>
        <v>6.5365393915150739E-3</v>
      </c>
      <c r="W23" s="48">
        <f t="shared" si="7"/>
        <v>107431617.59999999</v>
      </c>
      <c r="X23" s="50">
        <f t="shared" si="8"/>
        <v>1.2385219558806686</v>
      </c>
      <c r="Y23" s="48">
        <f>Datos!M137</f>
        <v>40162903</v>
      </c>
      <c r="AA23" s="48">
        <f t="shared" si="9"/>
        <v>99534688</v>
      </c>
      <c r="AB23" s="50">
        <f t="shared" si="10"/>
        <v>2.4782742422777555</v>
      </c>
    </row>
    <row r="24" spans="1:28" s="52" customFormat="1" hidden="1" outlineLevel="1" x14ac:dyDescent="0.25">
      <c r="A24" s="24"/>
      <c r="B24" s="60" t="s">
        <v>1806</v>
      </c>
      <c r="C24" s="48">
        <f>'ESF mes'!BN24+Datos!J432</f>
        <v>254980695</v>
      </c>
      <c r="D24" s="50">
        <f t="shared" si="11"/>
        <v>1.0727425104783502E-2</v>
      </c>
      <c r="E24" s="48">
        <f>'ESF mes'!BB24+Datos!I432</f>
        <v>737481541.20000005</v>
      </c>
      <c r="F24" s="50">
        <f t="shared" si="12"/>
        <v>3.095734992528526E-2</v>
      </c>
      <c r="G24" s="48">
        <f t="shared" si="0"/>
        <v>-482500846.20000005</v>
      </c>
      <c r="H24" s="50">
        <f t="shared" si="13"/>
        <v>-0.65425481079145964</v>
      </c>
      <c r="I24" s="48">
        <f>'ESF mes'!BF24+Datos!H432</f>
        <v>176879000</v>
      </c>
      <c r="J24" s="50">
        <f t="shared" si="14"/>
        <v>8.2506699480775231E-3</v>
      </c>
      <c r="K24" s="48">
        <f t="shared" si="1"/>
        <v>78101695</v>
      </c>
      <c r="L24" s="50">
        <f t="shared" si="2"/>
        <v>0.44155436767507733</v>
      </c>
      <c r="M24" s="48">
        <f>'ESF mes'!AT24</f>
        <v>663868056</v>
      </c>
      <c r="N24" s="50">
        <f t="shared" si="15"/>
        <v>2.7154535490832819E-2</v>
      </c>
      <c r="O24" s="48">
        <f>I24-M24</f>
        <v>-486989056</v>
      </c>
      <c r="P24" s="50">
        <f t="shared" si="4"/>
        <v>-0.73356301993840778</v>
      </c>
      <c r="Q24" s="48">
        <f>'ESF mes'!AH24</f>
        <v>1033571980</v>
      </c>
      <c r="R24" s="50">
        <f t="shared" si="16"/>
        <v>6.4525624913116017E-2</v>
      </c>
      <c r="S24" s="48">
        <f t="shared" si="5"/>
        <v>-369703924</v>
      </c>
      <c r="T24" s="50">
        <f t="shared" si="6"/>
        <v>-0.35769538179624411</v>
      </c>
      <c r="U24" s="48">
        <f>'ESF mes'!U24</f>
        <v>2050606597</v>
      </c>
      <c r="V24" s="50">
        <f t="shared" si="17"/>
        <v>0.15452609434461412</v>
      </c>
      <c r="W24" s="48">
        <f t="shared" si="7"/>
        <v>-1017034617</v>
      </c>
      <c r="X24" s="50">
        <f t="shared" si="8"/>
        <v>-0.49596768999373309</v>
      </c>
      <c r="Y24" s="48">
        <f>Datos!M140</f>
        <v>477903672</v>
      </c>
      <c r="AA24" s="48">
        <f>O24-Y24</f>
        <v>-964892728</v>
      </c>
      <c r="AB24" s="50">
        <f>AA24/Y24</f>
        <v>-2.0190109106338903</v>
      </c>
    </row>
    <row r="25" spans="1:28" s="52" customFormat="1" hidden="1" outlineLevel="1" x14ac:dyDescent="0.25">
      <c r="A25" s="24"/>
      <c r="B25" s="60" t="s">
        <v>1807</v>
      </c>
      <c r="C25" s="48">
        <f>'ESF mes'!BN25</f>
        <v>4000000</v>
      </c>
      <c r="D25" s="50">
        <f t="shared" si="11"/>
        <v>1.6828607522280855E-4</v>
      </c>
      <c r="E25" s="48">
        <f>'ESF mes'!BB25</f>
        <v>4546875</v>
      </c>
      <c r="F25" s="50">
        <f t="shared" si="12"/>
        <v>1.9086470993225641E-4</v>
      </c>
      <c r="G25" s="48">
        <f t="shared" si="0"/>
        <v>-546875</v>
      </c>
      <c r="H25" s="50">
        <f t="shared" si="13"/>
        <v>-0.12027491408934708</v>
      </c>
      <c r="I25" s="48">
        <f>'ESF mes'!BF25</f>
        <v>4000000</v>
      </c>
      <c r="J25" s="50">
        <f t="shared" si="14"/>
        <v>1.8658336937855873E-4</v>
      </c>
      <c r="K25" s="48">
        <f t="shared" si="1"/>
        <v>0</v>
      </c>
      <c r="L25" s="50">
        <f t="shared" si="2"/>
        <v>0</v>
      </c>
      <c r="M25" s="48">
        <f>'ESF mes'!AT25</f>
        <v>229150</v>
      </c>
      <c r="N25" s="50">
        <f t="shared" si="15"/>
        <v>9.3730399459442285E-6</v>
      </c>
      <c r="O25" s="48">
        <f t="shared" si="3"/>
        <v>3770850</v>
      </c>
      <c r="P25" s="50">
        <f t="shared" si="4"/>
        <v>16.455814968361334</v>
      </c>
      <c r="Q25" s="48">
        <f>'ESF mes'!AH25</f>
        <v>0</v>
      </c>
      <c r="R25" s="50">
        <f t="shared" si="16"/>
        <v>0</v>
      </c>
      <c r="S25" s="48">
        <f t="shared" si="5"/>
        <v>229150</v>
      </c>
      <c r="T25" s="50" t="str">
        <f t="shared" si="6"/>
        <v/>
      </c>
      <c r="U25" s="48">
        <f>'ESF mes'!U25</f>
        <v>72777223</v>
      </c>
      <c r="V25" s="50">
        <f t="shared" si="17"/>
        <v>5.4842211294402763E-3</v>
      </c>
      <c r="W25" s="48">
        <f t="shared" si="7"/>
        <v>-72777223</v>
      </c>
      <c r="X25" s="50">
        <f t="shared" si="8"/>
        <v>-1</v>
      </c>
      <c r="Y25" s="48">
        <f>Datos!M186</f>
        <v>6510571</v>
      </c>
      <c r="AA25" s="48">
        <f t="shared" si="9"/>
        <v>-2739721</v>
      </c>
      <c r="AB25" s="50">
        <f t="shared" si="10"/>
        <v>-0.42081117001872803</v>
      </c>
    </row>
    <row r="26" spans="1:28" s="52" customFormat="1" hidden="1" outlineLevel="1" collapsed="1" x14ac:dyDescent="0.25">
      <c r="A26" s="24"/>
      <c r="B26" s="60" t="s">
        <v>1808</v>
      </c>
      <c r="C26" s="48">
        <f>'ESF mes'!BN26</f>
        <v>196596743.55000001</v>
      </c>
      <c r="D26" s="50">
        <f t="shared" si="11"/>
        <v>8.2711235934036266E-3</v>
      </c>
      <c r="E26" s="48">
        <f>'ESF mes'!BB26</f>
        <v>5747621914.8800001</v>
      </c>
      <c r="F26" s="50">
        <f t="shared" si="12"/>
        <v>0.24126860526930066</v>
      </c>
      <c r="G26" s="48">
        <f t="shared" si="0"/>
        <v>-5551025171.3299999</v>
      </c>
      <c r="H26" s="50">
        <f t="shared" si="13"/>
        <v>-0.96579511553447317</v>
      </c>
      <c r="I26" s="48">
        <f>'ESF mes'!BF26</f>
        <v>356033752.88</v>
      </c>
      <c r="J26" s="50">
        <f t="shared" si="14"/>
        <v>1.6607494306210883E-2</v>
      </c>
      <c r="K26" s="48">
        <f t="shared" si="1"/>
        <v>-159437009.32999998</v>
      </c>
      <c r="L26" s="50">
        <f t="shared" si="2"/>
        <v>-0.44781430985207099</v>
      </c>
      <c r="M26" s="48">
        <f>'ESF mes'!AT26</f>
        <v>8497424460.71</v>
      </c>
      <c r="N26" s="50">
        <f t="shared" si="15"/>
        <v>0.34757450974417814</v>
      </c>
      <c r="O26" s="48">
        <f t="shared" si="3"/>
        <v>-8141390707.8299999</v>
      </c>
      <c r="P26" s="50">
        <f t="shared" si="4"/>
        <v>-0.95810098053519477</v>
      </c>
      <c r="Q26" s="48">
        <f>'ESF mes'!AH26</f>
        <v>1590479856.22</v>
      </c>
      <c r="R26" s="50">
        <f t="shared" si="16"/>
        <v>9.9293236097904303E-2</v>
      </c>
      <c r="S26" s="48">
        <f t="shared" si="5"/>
        <v>6906944604.4899998</v>
      </c>
      <c r="T26" s="50">
        <f t="shared" si="6"/>
        <v>4.3426797123387209</v>
      </c>
      <c r="U26" s="48">
        <f>'ESF mes'!U26</f>
        <v>122140265</v>
      </c>
      <c r="V26" s="50">
        <f t="shared" si="17"/>
        <v>9.2040365715580358E-3</v>
      </c>
      <c r="W26" s="48">
        <f t="shared" si="7"/>
        <v>1468339591.22</v>
      </c>
      <c r="X26" s="50">
        <f t="shared" si="8"/>
        <v>12.021748857512303</v>
      </c>
      <c r="Y26" s="48">
        <f>Datos!M190</f>
        <v>68680520</v>
      </c>
      <c r="AA26" s="48">
        <f t="shared" si="9"/>
        <v>-8210071227.8299999</v>
      </c>
      <c r="AB26" s="50">
        <f t="shared" si="10"/>
        <v>-119.54002718427292</v>
      </c>
    </row>
    <row r="27" spans="1:28" s="64" customFormat="1" hidden="1" outlineLevel="2" x14ac:dyDescent="0.25">
      <c r="A27" s="24"/>
      <c r="B27" s="61" t="s">
        <v>1863</v>
      </c>
      <c r="C27" s="62">
        <f>'ESF mes'!BN27</f>
        <v>0</v>
      </c>
      <c r="D27" s="63"/>
      <c r="E27" s="62">
        <f>'ESF mes'!BB27</f>
        <v>0</v>
      </c>
      <c r="F27" s="63"/>
      <c r="G27" s="62">
        <f t="shared" si="0"/>
        <v>0</v>
      </c>
      <c r="H27" s="63"/>
      <c r="I27" s="62">
        <f>'ESF mes'!BF27</f>
        <v>0</v>
      </c>
      <c r="J27" s="63"/>
      <c r="K27" s="62">
        <f t="shared" si="1"/>
        <v>0</v>
      </c>
      <c r="L27" s="63" t="str">
        <f t="shared" si="2"/>
        <v/>
      </c>
      <c r="M27" s="62">
        <f>'ESF mes'!AT27</f>
        <v>0</v>
      </c>
      <c r="N27" s="63"/>
      <c r="O27" s="62"/>
      <c r="P27" s="63" t="str">
        <f t="shared" si="4"/>
        <v/>
      </c>
      <c r="Q27" s="62">
        <f>'ESF mes'!AH27</f>
        <v>0</v>
      </c>
      <c r="R27" s="63"/>
      <c r="S27" s="62">
        <f t="shared" si="5"/>
        <v>0</v>
      </c>
      <c r="T27" s="63" t="str">
        <f t="shared" si="6"/>
        <v/>
      </c>
      <c r="U27" s="62">
        <f>'ESF mes'!U27</f>
        <v>0</v>
      </c>
      <c r="V27" s="63"/>
      <c r="W27" s="62">
        <f t="shared" si="7"/>
        <v>0</v>
      </c>
      <c r="X27" s="63" t="str">
        <f t="shared" si="8"/>
        <v/>
      </c>
      <c r="Y27" s="62"/>
      <c r="AA27" s="62"/>
      <c r="AB27" s="63"/>
    </row>
    <row r="28" spans="1:28" s="64" customFormat="1" hidden="1" outlineLevel="2" x14ac:dyDescent="0.25">
      <c r="A28" s="24"/>
      <c r="B28" s="61" t="s">
        <v>1728</v>
      </c>
      <c r="C28" s="62">
        <f>'ESF mes'!BN28</f>
        <v>0</v>
      </c>
      <c r="D28" s="63"/>
      <c r="E28" s="62">
        <f>'ESF mes'!BB28</f>
        <v>0</v>
      </c>
      <c r="F28" s="63"/>
      <c r="G28" s="62">
        <f t="shared" si="0"/>
        <v>0</v>
      </c>
      <c r="H28" s="63"/>
      <c r="I28" s="62">
        <f>'ESF mes'!BF28</f>
        <v>0</v>
      </c>
      <c r="J28" s="63"/>
      <c r="K28" s="62">
        <f t="shared" si="1"/>
        <v>0</v>
      </c>
      <c r="L28" s="63" t="str">
        <f t="shared" si="2"/>
        <v/>
      </c>
      <c r="M28" s="62">
        <f>'ESF mes'!AT28</f>
        <v>0</v>
      </c>
      <c r="N28" s="63"/>
      <c r="O28" s="62"/>
      <c r="P28" s="63" t="str">
        <f t="shared" si="4"/>
        <v/>
      </c>
      <c r="Q28" s="62">
        <f>'ESF mes'!AH28</f>
        <v>0</v>
      </c>
      <c r="R28" s="63"/>
      <c r="S28" s="62">
        <f t="shared" si="5"/>
        <v>0</v>
      </c>
      <c r="T28" s="63" t="str">
        <f t="shared" si="6"/>
        <v/>
      </c>
      <c r="U28" s="62">
        <f>'ESF mes'!U28</f>
        <v>0</v>
      </c>
      <c r="V28" s="63"/>
      <c r="W28" s="62">
        <f t="shared" si="7"/>
        <v>0</v>
      </c>
      <c r="X28" s="63" t="str">
        <f t="shared" si="8"/>
        <v/>
      </c>
      <c r="Y28" s="62"/>
      <c r="AA28" s="62"/>
      <c r="AB28" s="63"/>
    </row>
    <row r="29" spans="1:28" s="64" customFormat="1" hidden="1" outlineLevel="2" x14ac:dyDescent="0.25">
      <c r="A29" s="24"/>
      <c r="B29" s="61" t="s">
        <v>1864</v>
      </c>
      <c r="C29" s="62">
        <f>'ESF mes'!BN29</f>
        <v>0</v>
      </c>
      <c r="D29" s="63"/>
      <c r="E29" s="62">
        <f>'ESF mes'!BB29</f>
        <v>0</v>
      </c>
      <c r="F29" s="63"/>
      <c r="G29" s="62">
        <f t="shared" si="0"/>
        <v>0</v>
      </c>
      <c r="H29" s="63"/>
      <c r="I29" s="62">
        <f>'ESF mes'!BF29</f>
        <v>0</v>
      </c>
      <c r="J29" s="63"/>
      <c r="K29" s="62">
        <f t="shared" si="1"/>
        <v>0</v>
      </c>
      <c r="L29" s="63" t="str">
        <f t="shared" si="2"/>
        <v/>
      </c>
      <c r="M29" s="62">
        <f>'ESF mes'!AT29</f>
        <v>0</v>
      </c>
      <c r="N29" s="63"/>
      <c r="O29" s="62"/>
      <c r="P29" s="63" t="str">
        <f t="shared" si="4"/>
        <v/>
      </c>
      <c r="Q29" s="62">
        <f>'ESF mes'!AH29</f>
        <v>0</v>
      </c>
      <c r="R29" s="63"/>
      <c r="S29" s="62">
        <f t="shared" si="5"/>
        <v>0</v>
      </c>
      <c r="T29" s="63" t="str">
        <f t="shared" si="6"/>
        <v/>
      </c>
      <c r="U29" s="62">
        <f>'ESF mes'!U29</f>
        <v>0</v>
      </c>
      <c r="V29" s="63"/>
      <c r="W29" s="62">
        <f t="shared" si="7"/>
        <v>0</v>
      </c>
      <c r="X29" s="63" t="str">
        <f t="shared" si="8"/>
        <v/>
      </c>
      <c r="Y29" s="62"/>
      <c r="AA29" s="62"/>
      <c r="AB29" s="63"/>
    </row>
    <row r="30" spans="1:28" s="64" customFormat="1" hidden="1" outlineLevel="2" x14ac:dyDescent="0.25">
      <c r="A30" s="24"/>
      <c r="B30" s="61" t="s">
        <v>1787</v>
      </c>
      <c r="C30" s="62">
        <f>'ESF mes'!BN30</f>
        <v>0</v>
      </c>
      <c r="D30" s="63"/>
      <c r="E30" s="62">
        <f>'ESF mes'!BB30</f>
        <v>0</v>
      </c>
      <c r="F30" s="63"/>
      <c r="G30" s="62">
        <f t="shared" si="0"/>
        <v>0</v>
      </c>
      <c r="H30" s="63"/>
      <c r="I30" s="62">
        <f>'ESF mes'!BF30</f>
        <v>0</v>
      </c>
      <c r="J30" s="63"/>
      <c r="K30" s="62">
        <f t="shared" si="1"/>
        <v>0</v>
      </c>
      <c r="L30" s="63" t="str">
        <f t="shared" si="2"/>
        <v/>
      </c>
      <c r="M30" s="62">
        <f>'ESF mes'!AT30</f>
        <v>0</v>
      </c>
      <c r="N30" s="63"/>
      <c r="O30" s="62"/>
      <c r="P30" s="63" t="str">
        <f t="shared" si="4"/>
        <v/>
      </c>
      <c r="Q30" s="62">
        <f>'ESF mes'!AH30</f>
        <v>0</v>
      </c>
      <c r="R30" s="63"/>
      <c r="S30" s="62">
        <f t="shared" si="5"/>
        <v>0</v>
      </c>
      <c r="T30" s="63" t="str">
        <f t="shared" si="6"/>
        <v/>
      </c>
      <c r="U30" s="62">
        <f>'ESF mes'!U30</f>
        <v>0</v>
      </c>
      <c r="V30" s="63"/>
      <c r="W30" s="62">
        <f t="shared" si="7"/>
        <v>0</v>
      </c>
      <c r="X30" s="63" t="str">
        <f t="shared" si="8"/>
        <v/>
      </c>
      <c r="Y30" s="62"/>
      <c r="AA30" s="62"/>
      <c r="AB30" s="63"/>
    </row>
    <row r="31" spans="1:28" s="52" customFormat="1" hidden="1" outlineLevel="1" x14ac:dyDescent="0.25">
      <c r="A31" s="24"/>
      <c r="B31" s="60" t="s">
        <v>1787</v>
      </c>
      <c r="C31" s="48">
        <f>'ESF mes'!BN31</f>
        <v>86484927</v>
      </c>
      <c r="D31" s="50">
        <f t="shared" ref="D31:D37" si="18">C31/C$37</f>
        <v>3.638552232690277E-3</v>
      </c>
      <c r="E31" s="48">
        <f>'ESF mes'!BB31</f>
        <v>2555556</v>
      </c>
      <c r="F31" s="50">
        <f t="shared" ref="F31:F37" si="19">E31/E$37</f>
        <v>1.0727487662529485E-4</v>
      </c>
      <c r="G31" s="48">
        <f t="shared" si="0"/>
        <v>83929371</v>
      </c>
      <c r="H31" s="50">
        <f t="shared" ref="H31:H37" si="20">G31/E31</f>
        <v>32.841922070970078</v>
      </c>
      <c r="I31" s="48">
        <f>'ESF mes'!BF31</f>
        <v>89684927</v>
      </c>
      <c r="J31" s="50">
        <f t="shared" ref="J31:J37" si="21">I31/I$37</f>
        <v>4.1834289655325188E-3</v>
      </c>
      <c r="K31" s="48">
        <f t="shared" si="1"/>
        <v>-3200000</v>
      </c>
      <c r="L31" s="50">
        <f t="shared" si="2"/>
        <v>-3.5680466127825473E-2</v>
      </c>
      <c r="M31" s="48">
        <f>'ESF mes'!AT31</f>
        <v>2555556</v>
      </c>
      <c r="N31" s="50">
        <f>M31/M$37</f>
        <v>1.045312174213286E-4</v>
      </c>
      <c r="O31" s="48">
        <f t="shared" si="3"/>
        <v>87129371</v>
      </c>
      <c r="P31" s="50">
        <f t="shared" si="4"/>
        <v>34.094095766244216</v>
      </c>
      <c r="Q31" s="48">
        <f>'ESF mes'!AH31</f>
        <v>7982556</v>
      </c>
      <c r="R31" s="50">
        <f>Q31/Q$37</f>
        <v>4.9834885646178584E-4</v>
      </c>
      <c r="S31" s="48">
        <f t="shared" si="5"/>
        <v>-5427000</v>
      </c>
      <c r="T31" s="50">
        <f t="shared" si="6"/>
        <v>-0.67985742912420533</v>
      </c>
      <c r="U31" s="48">
        <f>'ESF mes'!U31</f>
        <v>42827544</v>
      </c>
      <c r="V31" s="50">
        <f>U31/U$37</f>
        <v>3.2273245947682439E-3</v>
      </c>
      <c r="W31" s="48">
        <f t="shared" si="7"/>
        <v>-34844988</v>
      </c>
      <c r="X31" s="50">
        <f t="shared" si="8"/>
        <v>-0.81361163273803416</v>
      </c>
      <c r="Y31" s="48">
        <f>Datos!M242+Datos!M244+Datos!M126</f>
        <v>87822544</v>
      </c>
      <c r="AA31" s="48">
        <f t="shared" si="9"/>
        <v>-693173</v>
      </c>
      <c r="AB31" s="50">
        <f t="shared" si="10"/>
        <v>-7.8928822649455468E-3</v>
      </c>
    </row>
    <row r="32" spans="1:28" collapsed="1" x14ac:dyDescent="0.25">
      <c r="B32" s="38" t="s">
        <v>1799</v>
      </c>
      <c r="C32" s="39">
        <f>'ESF mes'!BN32</f>
        <v>5486260838.9300003</v>
      </c>
      <c r="D32" s="43">
        <f t="shared" si="18"/>
        <v>0.23081532605803071</v>
      </c>
      <c r="E32" s="39">
        <f>'ESF mes'!BB32</f>
        <v>1442657326.0999999</v>
      </c>
      <c r="F32" s="43">
        <f t="shared" si="19"/>
        <v>6.0558597295443828E-2</v>
      </c>
      <c r="G32" s="39">
        <f t="shared" si="0"/>
        <v>4043603512.8300004</v>
      </c>
      <c r="H32" s="43">
        <f t="shared" si="20"/>
        <v>2.8028856469756782</v>
      </c>
      <c r="I32" s="39">
        <f>'ESF mes'!BF32</f>
        <v>5532174391.9300003</v>
      </c>
      <c r="J32" s="43">
        <f t="shared" si="21"/>
        <v>0.25805293450901967</v>
      </c>
      <c r="K32" s="39">
        <f t="shared" si="1"/>
        <v>-45913553</v>
      </c>
      <c r="L32" s="43">
        <f t="shared" si="2"/>
        <v>-8.2993683400465288E-3</v>
      </c>
      <c r="M32" s="39">
        <f>'ESF mes'!AT32</f>
        <v>1470313533.45</v>
      </c>
      <c r="N32" s="43">
        <f>M32/M$37</f>
        <v>6.0140988357360925E-2</v>
      </c>
      <c r="O32" s="39">
        <f t="shared" si="3"/>
        <v>4061860858.4800005</v>
      </c>
      <c r="P32" s="43">
        <f t="shared" si="4"/>
        <v>2.7625814263908013</v>
      </c>
      <c r="Q32" s="39">
        <f>'ESF mes'!AH32</f>
        <v>1176160270.97</v>
      </c>
      <c r="R32" s="43">
        <f>Q32/Q$37</f>
        <v>7.3427374146035895E-2</v>
      </c>
      <c r="S32" s="39">
        <f t="shared" si="5"/>
        <v>294153262.48000002</v>
      </c>
      <c r="T32" s="43">
        <f t="shared" si="6"/>
        <v>0.2500962409123092</v>
      </c>
      <c r="U32" s="39">
        <f>'ESF mes'!U32</f>
        <v>1270017631</v>
      </c>
      <c r="V32" s="43">
        <f>U32/U$37</f>
        <v>9.5703810060077221E-2</v>
      </c>
      <c r="W32" s="39">
        <f t="shared" si="7"/>
        <v>-93857360.029999971</v>
      </c>
      <c r="X32" s="43">
        <f t="shared" si="8"/>
        <v>-7.3902407131228226E-2</v>
      </c>
      <c r="Y32" s="39">
        <f>Y34+Y35+Y36</f>
        <v>3021402986</v>
      </c>
      <c r="AA32" s="39">
        <f t="shared" si="9"/>
        <v>1040457872.4800005</v>
      </c>
      <c r="AB32" s="43">
        <f t="shared" si="10"/>
        <v>0.3443624956025646</v>
      </c>
    </row>
    <row r="33" spans="1:31" x14ac:dyDescent="0.25">
      <c r="B33" s="23" t="s">
        <v>2041</v>
      </c>
      <c r="C33" s="26">
        <f>'ESF mes'!BN33</f>
        <v>5016943443</v>
      </c>
      <c r="D33" s="43">
        <f t="shared" si="18"/>
        <v>0.21107043040931855</v>
      </c>
      <c r="E33" s="26">
        <f>'ESF mes'!BB33</f>
        <v>311996432</v>
      </c>
      <c r="F33" s="43">
        <f t="shared" si="19"/>
        <v>1.3096711146354136E-2</v>
      </c>
      <c r="G33" s="26">
        <f t="shared" si="0"/>
        <v>4704947011</v>
      </c>
      <c r="H33" s="43">
        <f t="shared" si="20"/>
        <v>15.080130823419161</v>
      </c>
      <c r="I33" s="26">
        <f>'ESF mes'!BF33</f>
        <v>5016943443</v>
      </c>
      <c r="J33" s="43">
        <f t="shared" si="21"/>
        <v>0.2340195528941518</v>
      </c>
      <c r="K33" s="26">
        <f t="shared" si="1"/>
        <v>0</v>
      </c>
      <c r="L33" s="43">
        <f t="shared" si="2"/>
        <v>0</v>
      </c>
      <c r="M33" s="26"/>
      <c r="N33" s="43"/>
      <c r="O33" s="26"/>
      <c r="P33" s="43"/>
      <c r="Q33" s="26"/>
      <c r="R33" s="43"/>
      <c r="S33" s="26"/>
      <c r="T33" s="43"/>
      <c r="U33" s="26"/>
      <c r="V33" s="43"/>
      <c r="W33" s="26"/>
      <c r="X33" s="43"/>
      <c r="Y33" s="26"/>
      <c r="AA33" s="26"/>
      <c r="AB33" s="43"/>
    </row>
    <row r="34" spans="1:31" x14ac:dyDescent="0.25">
      <c r="B34" s="23" t="s">
        <v>1809</v>
      </c>
      <c r="C34" s="26">
        <f>'ESF mes'!BN34</f>
        <v>195563746.93000001</v>
      </c>
      <c r="D34" s="43">
        <f t="shared" si="18"/>
        <v>8.2276638566790693E-3</v>
      </c>
      <c r="E34" s="26">
        <f>'ESF mes'!BB34</f>
        <v>172590419.09999999</v>
      </c>
      <c r="F34" s="43">
        <f t="shared" si="19"/>
        <v>7.2448484461543512E-3</v>
      </c>
      <c r="G34" s="26">
        <f t="shared" si="0"/>
        <v>22973327.830000013</v>
      </c>
      <c r="H34" s="43">
        <f t="shared" si="20"/>
        <v>0.13310894051824002</v>
      </c>
      <c r="I34" s="26">
        <f>'ESF mes'!BF34</f>
        <v>184824713.93000001</v>
      </c>
      <c r="J34" s="43">
        <f t="shared" si="21"/>
        <v>8.62130446737191E-3</v>
      </c>
      <c r="K34" s="26">
        <f t="shared" si="1"/>
        <v>10739033</v>
      </c>
      <c r="L34" s="43">
        <f t="shared" si="2"/>
        <v>5.8103880004203717E-2</v>
      </c>
      <c r="M34" s="26">
        <f>'ESF mes'!AT34</f>
        <v>175481794.44999999</v>
      </c>
      <c r="N34" s="43">
        <f>M34/M$37</f>
        <v>7.1778218161284053E-3</v>
      </c>
      <c r="O34" s="26">
        <f t="shared" si="3"/>
        <v>9342919.4800000191</v>
      </c>
      <c r="P34" s="43">
        <f t="shared" si="4"/>
        <v>5.3241531460758433E-2</v>
      </c>
      <c r="Q34" s="26">
        <f>'ESF mes'!AH34</f>
        <v>169400340.97</v>
      </c>
      <c r="R34" s="43">
        <f>Q34/Q$37</f>
        <v>1.0575618411776391E-2</v>
      </c>
      <c r="S34" s="26">
        <f t="shared" si="5"/>
        <v>6081453.4799999893</v>
      </c>
      <c r="T34" s="43">
        <f t="shared" si="6"/>
        <v>3.5899889251562879E-2</v>
      </c>
      <c r="U34" s="26">
        <f>'ESF mes'!U34</f>
        <v>64305279</v>
      </c>
      <c r="V34" s="43">
        <f>U34/U$37</f>
        <v>4.8458069061848106E-3</v>
      </c>
      <c r="W34" s="26">
        <f t="shared" si="7"/>
        <v>105095061.97</v>
      </c>
      <c r="X34" s="43">
        <f t="shared" si="8"/>
        <v>1.6343146877568169</v>
      </c>
      <c r="Y34" s="26">
        <f>Datos!M248</f>
        <v>966509280</v>
      </c>
      <c r="AA34" s="26">
        <f t="shared" si="9"/>
        <v>-957166360.51999998</v>
      </c>
      <c r="AB34" s="43">
        <f t="shared" si="10"/>
        <v>-0.99033333701669168</v>
      </c>
    </row>
    <row r="35" spans="1:31" x14ac:dyDescent="0.25">
      <c r="B35" s="23" t="s">
        <v>1810</v>
      </c>
      <c r="C35" s="26">
        <f>'ESF mes'!BN35</f>
        <v>189551883</v>
      </c>
      <c r="D35" s="43">
        <f t="shared" si="18"/>
        <v>7.9747356102907521E-3</v>
      </c>
      <c r="E35" s="26">
        <f>'ESF mes'!BB35</f>
        <v>274208227</v>
      </c>
      <c r="F35" s="43">
        <f t="shared" si="19"/>
        <v>1.1510471193378601E-2</v>
      </c>
      <c r="G35" s="26">
        <f t="shared" si="0"/>
        <v>-84656344</v>
      </c>
      <c r="H35" s="43">
        <f t="shared" si="20"/>
        <v>-0.3087301388663295</v>
      </c>
      <c r="I35" s="26">
        <f>'ESF mes'!BF35</f>
        <v>238827269</v>
      </c>
      <c r="J35" s="43">
        <f t="shared" si="21"/>
        <v>1.1140299137374852E-2</v>
      </c>
      <c r="K35" s="26">
        <f t="shared" si="1"/>
        <v>-49275386</v>
      </c>
      <c r="L35" s="43">
        <f t="shared" si="2"/>
        <v>-0.20632227721031304</v>
      </c>
      <c r="M35" s="26">
        <f>'ESF mes'!AT35</f>
        <v>281219924</v>
      </c>
      <c r="N35" s="43">
        <f>M35/M$37</f>
        <v>1.1502882746006547E-2</v>
      </c>
      <c r="O35" s="26">
        <f t="shared" si="3"/>
        <v>-42392655</v>
      </c>
      <c r="P35" s="43">
        <f t="shared" si="4"/>
        <v>-0.15074556026122815</v>
      </c>
      <c r="Q35" s="26">
        <f>'ESF mes'!AH35</f>
        <v>320264707</v>
      </c>
      <c r="R35" s="43">
        <f>Q35/Q$37</f>
        <v>1.9994040818319209E-2</v>
      </c>
      <c r="S35" s="26">
        <f t="shared" si="5"/>
        <v>-39044783</v>
      </c>
      <c r="T35" s="43">
        <f t="shared" si="6"/>
        <v>-0.12191409838986723</v>
      </c>
      <c r="U35" s="26">
        <f>'ESF mes'!U35</f>
        <v>1205712352</v>
      </c>
      <c r="V35" s="43">
        <f>U35/U$37</f>
        <v>9.0858003153892419E-2</v>
      </c>
      <c r="W35" s="26">
        <f t="shared" si="7"/>
        <v>-885447645</v>
      </c>
      <c r="X35" s="43">
        <f t="shared" si="8"/>
        <v>-0.73437718667412311</v>
      </c>
      <c r="Y35" s="26">
        <f>Datos!M281</f>
        <v>2054893706</v>
      </c>
      <c r="AA35" s="26">
        <f t="shared" si="9"/>
        <v>-2097286361</v>
      </c>
      <c r="AB35" s="43">
        <f t="shared" si="10"/>
        <v>-1.0206300962800263</v>
      </c>
    </row>
    <row r="36" spans="1:31" x14ac:dyDescent="0.25">
      <c r="B36" s="23" t="s">
        <v>1867</v>
      </c>
      <c r="C36" s="26">
        <f>'ESF mes'!BN36</f>
        <v>84201766</v>
      </c>
      <c r="D36" s="43">
        <f t="shared" si="18"/>
        <v>3.5424961817423308E-3</v>
      </c>
      <c r="E36" s="26">
        <f>'ESF mes'!BB36</f>
        <v>683862248</v>
      </c>
      <c r="F36" s="43">
        <f t="shared" si="19"/>
        <v>2.870656650955674E-2</v>
      </c>
      <c r="G36" s="26">
        <f t="shared" si="0"/>
        <v>-599660482</v>
      </c>
      <c r="H36" s="43">
        <f t="shared" si="20"/>
        <v>-0.87687320619576004</v>
      </c>
      <c r="I36" s="26">
        <f>'ESF mes'!BF36</f>
        <v>91578966</v>
      </c>
      <c r="J36" s="43">
        <f t="shared" si="21"/>
        <v>4.2717780101211179E-3</v>
      </c>
      <c r="K36" s="26">
        <f t="shared" si="1"/>
        <v>-7377200</v>
      </c>
      <c r="L36" s="43">
        <f t="shared" si="2"/>
        <v>-8.0555615795006905E-2</v>
      </c>
      <c r="M36" s="26">
        <f>'ESF mes'!AT36</f>
        <v>686000031</v>
      </c>
      <c r="N36" s="43">
        <f>M36/M$37</f>
        <v>2.8059811012358625E-2</v>
      </c>
      <c r="O36" s="26">
        <f t="shared" si="3"/>
        <v>-594421065</v>
      </c>
      <c r="P36" s="43">
        <f t="shared" si="4"/>
        <v>-0.86650297104724183</v>
      </c>
      <c r="Q36" s="26">
        <f>'ESF mes'!AH36</f>
        <v>685495223</v>
      </c>
      <c r="R36" s="43">
        <f>Q36/Q$37</f>
        <v>4.2795285180845188E-2</v>
      </c>
      <c r="S36" s="26">
        <f t="shared" si="5"/>
        <v>504808</v>
      </c>
      <c r="T36" s="43">
        <f t="shared" si="6"/>
        <v>7.3641359277568596E-4</v>
      </c>
      <c r="U36" s="26">
        <f>'ESF mes'!U36</f>
        <v>0</v>
      </c>
      <c r="V36" s="43">
        <f>U36/U$37</f>
        <v>0</v>
      </c>
      <c r="W36" s="26">
        <f t="shared" si="7"/>
        <v>685495223</v>
      </c>
      <c r="X36" s="43" t="str">
        <f t="shared" si="8"/>
        <v/>
      </c>
      <c r="Y36" s="26">
        <f>Datos!M291</f>
        <v>0</v>
      </c>
      <c r="AA36" s="26">
        <f t="shared" si="9"/>
        <v>-594421065</v>
      </c>
      <c r="AB36" s="43" t="e">
        <f t="shared" si="10"/>
        <v>#DIV/0!</v>
      </c>
    </row>
    <row r="37" spans="1:31" x14ac:dyDescent="0.25">
      <c r="B37" s="40" t="s">
        <v>1825</v>
      </c>
      <c r="C37" s="41">
        <f>C6+C32</f>
        <v>23769049190.220001</v>
      </c>
      <c r="D37" s="43">
        <f t="shared" si="18"/>
        <v>1</v>
      </c>
      <c r="E37" s="41">
        <f>E6+E32</f>
        <v>23822502345.32</v>
      </c>
      <c r="F37" s="43">
        <f t="shared" si="19"/>
        <v>1</v>
      </c>
      <c r="G37" s="41">
        <f t="shared" si="0"/>
        <v>-53453155.099998474</v>
      </c>
      <c r="H37" s="43">
        <f t="shared" si="20"/>
        <v>-2.2438094170447002E-3</v>
      </c>
      <c r="I37" s="41">
        <f>'ESF mes'!BF37</f>
        <v>21438137886.150002</v>
      </c>
      <c r="J37" s="43">
        <f t="shared" si="21"/>
        <v>1</v>
      </c>
      <c r="K37" s="41">
        <f t="shared" si="1"/>
        <v>2330911304.0699997</v>
      </c>
      <c r="L37" s="43">
        <f t="shared" si="2"/>
        <v>0.10872732120898769</v>
      </c>
      <c r="M37" s="41">
        <f>'ESF mes'!AT37</f>
        <v>24447778023.09</v>
      </c>
      <c r="N37" s="43">
        <f>M37/M$37</f>
        <v>1</v>
      </c>
      <c r="O37" s="41">
        <f t="shared" si="3"/>
        <v>-3009640136.9399986</v>
      </c>
      <c r="P37" s="43">
        <f t="shared" si="4"/>
        <v>-0.12310485370480326</v>
      </c>
      <c r="Q37" s="41">
        <f>'ESF mes'!AH37</f>
        <v>16018008061.009998</v>
      </c>
      <c r="R37" s="43">
        <f>Q37/Q$37</f>
        <v>1</v>
      </c>
      <c r="S37" s="41">
        <f t="shared" si="5"/>
        <v>8429769962.0800018</v>
      </c>
      <c r="T37" s="43">
        <f t="shared" si="6"/>
        <v>0.52626830564526961</v>
      </c>
      <c r="U37" s="41">
        <f>'ESF mes'!U37</f>
        <v>13270293316.459999</v>
      </c>
      <c r="V37" s="43">
        <f>U37/U$37</f>
        <v>1</v>
      </c>
      <c r="W37" s="41">
        <f t="shared" si="7"/>
        <v>2747714744.5499992</v>
      </c>
      <c r="X37" s="43">
        <f t="shared" si="8"/>
        <v>0.20705757431464095</v>
      </c>
      <c r="Y37" s="41" t="str">
        <f>IF(Datos!M2=(Y6+Y32),Datos!M2,"DESCUADRE")</f>
        <v>DESCUADRE</v>
      </c>
      <c r="Z37" s="30"/>
      <c r="AA37" s="41" t="e">
        <f t="shared" si="9"/>
        <v>#VALUE!</v>
      </c>
      <c r="AB37" s="43" t="e">
        <f t="shared" si="10"/>
        <v>#VALUE!</v>
      </c>
      <c r="AE37" s="53">
        <f>(30000*781242)-C37</f>
        <v>-331789190.22000122</v>
      </c>
    </row>
    <row r="38" spans="1:31" x14ac:dyDescent="0.25">
      <c r="H38" s="43"/>
      <c r="L38" s="43"/>
      <c r="P38" s="43" t="str">
        <f t="shared" si="4"/>
        <v/>
      </c>
      <c r="T38" s="43" t="str">
        <f t="shared" ref="T38:T62" si="22">IFERROR(S38/Q38,"")</f>
        <v/>
      </c>
      <c r="X38" s="43" t="str">
        <f t="shared" si="8"/>
        <v/>
      </c>
      <c r="AB38" s="43"/>
    </row>
    <row r="39" spans="1:31" x14ac:dyDescent="0.25">
      <c r="B39" s="40" t="s">
        <v>1812</v>
      </c>
      <c r="H39" s="43"/>
      <c r="I39" s="30"/>
      <c r="L39" s="43"/>
      <c r="P39" s="43" t="str">
        <f t="shared" si="4"/>
        <v/>
      </c>
      <c r="Q39" s="30"/>
      <c r="T39" s="43" t="str">
        <f t="shared" si="22"/>
        <v/>
      </c>
      <c r="U39" s="30"/>
      <c r="X39" s="43" t="str">
        <f t="shared" si="8"/>
        <v/>
      </c>
      <c r="AB39" s="43"/>
    </row>
    <row r="40" spans="1:31" x14ac:dyDescent="0.25">
      <c r="B40" s="38" t="s">
        <v>1813</v>
      </c>
      <c r="C40" s="39">
        <f>'ESF mes'!BN40+Datos!J432</f>
        <v>4184035845.0900002</v>
      </c>
      <c r="D40" s="43">
        <f>C40/C$37</f>
        <v>0.17602874274043578</v>
      </c>
      <c r="E40" s="39">
        <f>'ESF mes'!BB40+Datos!I432</f>
        <v>5900670678.1999998</v>
      </c>
      <c r="F40" s="43">
        <f>E40/E$37</f>
        <v>0.24769315131830405</v>
      </c>
      <c r="G40" s="39">
        <f t="shared" si="0"/>
        <v>-1716634833.1099997</v>
      </c>
      <c r="H40" s="43">
        <f>G40/E40</f>
        <v>-0.29092198611457831</v>
      </c>
      <c r="I40" s="39">
        <f>'ESF mes'!BF40</f>
        <v>4283723673.3099995</v>
      </c>
      <c r="J40" s="43">
        <f t="shared" ref="J40:J52" si="23">I40/I$37</f>
        <v>0.19981789911321901</v>
      </c>
      <c r="K40" s="39">
        <f t="shared" ref="K40:K52" si="24">C40-I40</f>
        <v>-99687828.219999313</v>
      </c>
      <c r="L40" s="43">
        <f t="shared" si="2"/>
        <v>-2.3271302218000285E-2</v>
      </c>
      <c r="M40" s="39">
        <f>'ESF mes'!AT40</f>
        <v>10139651341.809999</v>
      </c>
      <c r="N40" s="43">
        <f t="shared" ref="N40:N52" si="25">M40/M$37</f>
        <v>0.41474735790849715</v>
      </c>
      <c r="O40" s="39">
        <f t="shared" ref="O40:O52" si="26">I40-M40</f>
        <v>-5855927668.5</v>
      </c>
      <c r="P40" s="43">
        <f t="shared" si="4"/>
        <v>-0.57752751757386123</v>
      </c>
      <c r="Q40" s="39">
        <f>'ESF mes'!AH40</f>
        <v>5619926694.1800003</v>
      </c>
      <c r="R40" s="43">
        <f t="shared" ref="R40:R52" si="27">Q40/Q$37</f>
        <v>0.35085053477152778</v>
      </c>
      <c r="S40" s="39">
        <f t="shared" ref="S40:S52" si="28">M40-Q40</f>
        <v>4519724647.6299992</v>
      </c>
      <c r="T40" s="43">
        <f t="shared" si="22"/>
        <v>0.80423195774255007</v>
      </c>
      <c r="U40" s="39">
        <f>'ESF mes'!U40</f>
        <v>4433874732.46</v>
      </c>
      <c r="V40" s="43">
        <f t="shared" ref="V40:V52" si="29">U40/U$37</f>
        <v>0.33412032625988602</v>
      </c>
      <c r="W40" s="39">
        <f t="shared" ref="W40:W52" si="30">Q40-U40</f>
        <v>1186051961.7200003</v>
      </c>
      <c r="X40" s="43">
        <f t="shared" si="8"/>
        <v>0.26749785081590599</v>
      </c>
      <c r="Y40" s="39">
        <f>Y42+Y43+Y47+Y48</f>
        <v>3859643986.46</v>
      </c>
      <c r="AA40" s="39">
        <f t="shared" ref="AA40:AA52" si="31">O40-Y40</f>
        <v>-9715571654.9599991</v>
      </c>
      <c r="AB40" s="43">
        <f t="shared" ref="AB40:AB52" si="32">AA40/Y40</f>
        <v>-2.5172196422890694</v>
      </c>
    </row>
    <row r="41" spans="1:31" x14ac:dyDescent="0.25">
      <c r="B41" s="23" t="s">
        <v>1929</v>
      </c>
      <c r="C41" s="26">
        <f>'ESF mes'!BN41</f>
        <v>0</v>
      </c>
      <c r="D41" s="43"/>
      <c r="E41" s="26">
        <f>'ESF mes'!BB41</f>
        <v>0</v>
      </c>
      <c r="F41" s="43"/>
      <c r="G41" s="26">
        <f t="shared" si="0"/>
        <v>0</v>
      </c>
      <c r="H41" s="43"/>
      <c r="I41" s="26">
        <f>'ESF mes'!BF41</f>
        <v>0</v>
      </c>
      <c r="J41" s="43">
        <f t="shared" si="23"/>
        <v>0</v>
      </c>
      <c r="K41" s="26">
        <f t="shared" si="24"/>
        <v>0</v>
      </c>
      <c r="L41" s="43" t="str">
        <f t="shared" si="2"/>
        <v/>
      </c>
      <c r="M41" s="26">
        <f>'ESF mes'!AT41</f>
        <v>0</v>
      </c>
      <c r="N41" s="43">
        <f t="shared" si="25"/>
        <v>0</v>
      </c>
      <c r="O41" s="26">
        <f>I41-M41</f>
        <v>0</v>
      </c>
      <c r="P41" s="43" t="str">
        <f t="shared" si="4"/>
        <v/>
      </c>
      <c r="Q41" s="26">
        <f>'ESF mes'!AH41</f>
        <v>0</v>
      </c>
      <c r="R41" s="43">
        <f t="shared" si="27"/>
        <v>0</v>
      </c>
      <c r="S41" s="26">
        <f t="shared" si="28"/>
        <v>0</v>
      </c>
      <c r="T41" s="43" t="str">
        <f t="shared" si="22"/>
        <v/>
      </c>
      <c r="U41" s="26">
        <f>'ESF mes'!U41</f>
        <v>0</v>
      </c>
      <c r="V41" s="43">
        <f t="shared" si="29"/>
        <v>0</v>
      </c>
      <c r="W41" s="26">
        <f t="shared" si="30"/>
        <v>0</v>
      </c>
      <c r="X41" s="43" t="str">
        <f t="shared" si="8"/>
        <v/>
      </c>
      <c r="Y41" s="26"/>
      <c r="AA41" s="26"/>
      <c r="AB41" s="43"/>
    </row>
    <row r="42" spans="1:31" x14ac:dyDescent="0.25">
      <c r="B42" s="23" t="s">
        <v>1814</v>
      </c>
      <c r="C42" s="26">
        <f>'ESF mes'!BN42</f>
        <v>499859106</v>
      </c>
      <c r="D42" s="43">
        <f t="shared" ref="D42:D52" si="33">C42/C$37</f>
        <v>2.102983177828046E-2</v>
      </c>
      <c r="E42" s="26">
        <f>'ESF mes'!BB42</f>
        <v>2383723422</v>
      </c>
      <c r="F42" s="43">
        <f t="shared" ref="F42:F52" si="34">E42/E$37</f>
        <v>0.10006184016467479</v>
      </c>
      <c r="G42" s="26">
        <f t="shared" si="0"/>
        <v>-1883864316</v>
      </c>
      <c r="H42" s="43">
        <f t="shared" ref="H42:H52" si="35">G42/E42</f>
        <v>-0.79030322839190525</v>
      </c>
      <c r="I42" s="26">
        <f>'ESF mes'!BF42</f>
        <v>149047877</v>
      </c>
      <c r="J42" s="43">
        <f t="shared" si="23"/>
        <v>6.9524637723452467E-3</v>
      </c>
      <c r="K42" s="26">
        <f t="shared" si="24"/>
        <v>350811229</v>
      </c>
      <c r="L42" s="43">
        <f t="shared" si="2"/>
        <v>2.353681488532708</v>
      </c>
      <c r="M42" s="26">
        <f>'ESF mes'!AT42</f>
        <v>7132566831</v>
      </c>
      <c r="N42" s="43">
        <f t="shared" si="25"/>
        <v>0.29174703828967857</v>
      </c>
      <c r="O42" s="26">
        <f t="shared" si="26"/>
        <v>-6983518954</v>
      </c>
      <c r="P42" s="43">
        <f t="shared" si="4"/>
        <v>-0.97910319236656862</v>
      </c>
      <c r="Q42" s="26">
        <f>'ESF mes'!AH42</f>
        <v>948658950</v>
      </c>
      <c r="R42" s="43">
        <f t="shared" si="27"/>
        <v>5.9224526944093907E-2</v>
      </c>
      <c r="S42" s="26">
        <f t="shared" si="28"/>
        <v>6183907881</v>
      </c>
      <c r="T42" s="43">
        <f t="shared" si="22"/>
        <v>6.5185785481705514</v>
      </c>
      <c r="U42" s="26">
        <f>'ESF mes'!U42</f>
        <v>16839950</v>
      </c>
      <c r="V42" s="43">
        <f t="shared" si="29"/>
        <v>1.2689960650012404E-3</v>
      </c>
      <c r="W42" s="26">
        <f t="shared" si="30"/>
        <v>931819000</v>
      </c>
      <c r="X42" s="43">
        <f t="shared" si="8"/>
        <v>55.333834126585884</v>
      </c>
      <c r="Y42" s="26">
        <f>-Datos!M320</f>
        <v>2057161305</v>
      </c>
      <c r="AA42" s="26">
        <f t="shared" si="31"/>
        <v>-9040680259</v>
      </c>
      <c r="AB42" s="43">
        <f t="shared" si="32"/>
        <v>-4.394735715194682</v>
      </c>
    </row>
    <row r="43" spans="1:31" collapsed="1" x14ac:dyDescent="0.25">
      <c r="B43" s="23" t="s">
        <v>1815</v>
      </c>
      <c r="C43" s="26">
        <f>'ESF mes'!BN43</f>
        <v>734478195.20000005</v>
      </c>
      <c r="D43" s="43">
        <f t="shared" si="33"/>
        <v>3.0900613201734969E-2</v>
      </c>
      <c r="E43" s="26">
        <f>'ESF mes'!BB43</f>
        <v>705755876.20000005</v>
      </c>
      <c r="F43" s="43">
        <f t="shared" si="34"/>
        <v>2.9625597931304135E-2</v>
      </c>
      <c r="G43" s="26">
        <f t="shared" si="0"/>
        <v>28722319</v>
      </c>
      <c r="H43" s="43">
        <f t="shared" si="35"/>
        <v>4.069724386093606E-2</v>
      </c>
      <c r="I43" s="26">
        <f>'ESF mes'!BF43</f>
        <v>842517184.20000005</v>
      </c>
      <c r="J43" s="43">
        <f t="shared" si="23"/>
        <v>3.9299923746842956E-2</v>
      </c>
      <c r="K43" s="26">
        <f t="shared" si="24"/>
        <v>-108038989</v>
      </c>
      <c r="L43" s="43">
        <f t="shared" si="2"/>
        <v>-0.12823357318531947</v>
      </c>
      <c r="M43" s="26">
        <f>'ESF mes'!AT43</f>
        <v>686947513.46000004</v>
      </c>
      <c r="N43" s="43">
        <f t="shared" si="25"/>
        <v>2.8098566373238671E-2</v>
      </c>
      <c r="O43" s="26">
        <f t="shared" si="26"/>
        <v>155569670.74000001</v>
      </c>
      <c r="P43" s="43">
        <f t="shared" si="4"/>
        <v>0.22646514863476336</v>
      </c>
      <c r="Q43" s="26">
        <f>'ESF mes'!AH43</f>
        <v>1848539961.46</v>
      </c>
      <c r="R43" s="43">
        <f t="shared" si="27"/>
        <v>0.11540386010665063</v>
      </c>
      <c r="S43" s="26">
        <f t="shared" si="28"/>
        <v>-1161592448</v>
      </c>
      <c r="T43" s="43">
        <f t="shared" si="22"/>
        <v>-0.62838373647197743</v>
      </c>
      <c r="U43" s="26">
        <f>'ESF mes'!U43</f>
        <v>1437484444.46</v>
      </c>
      <c r="V43" s="43">
        <f t="shared" si="29"/>
        <v>0.10832348691773042</v>
      </c>
      <c r="W43" s="26">
        <f t="shared" si="30"/>
        <v>411055517</v>
      </c>
      <c r="X43" s="43">
        <f t="shared" si="8"/>
        <v>0.28595475838656159</v>
      </c>
      <c r="Y43" s="26">
        <f>-Datos!M325</f>
        <v>308039162.45999998</v>
      </c>
      <c r="Z43" s="30"/>
      <c r="AA43" s="26">
        <f t="shared" si="31"/>
        <v>-152469491.71999997</v>
      </c>
      <c r="AB43" s="43">
        <f t="shared" si="32"/>
        <v>-0.49496788168874045</v>
      </c>
    </row>
    <row r="44" spans="1:31" s="52" customFormat="1" hidden="1" outlineLevel="1" x14ac:dyDescent="0.25">
      <c r="A44" s="24"/>
      <c r="B44" s="60" t="s">
        <v>1703</v>
      </c>
      <c r="C44" s="48">
        <f>'ESF mes'!BN44</f>
        <v>131736086.2</v>
      </c>
      <c r="D44" s="50">
        <f t="shared" si="33"/>
        <v>5.5423372279528984E-3</v>
      </c>
      <c r="E44" s="48">
        <f>'ESF mes'!BB44</f>
        <v>257353274.19999999</v>
      </c>
      <c r="F44" s="50">
        <f t="shared" si="34"/>
        <v>1.0802948845151768E-2</v>
      </c>
      <c r="G44" s="48">
        <f t="shared" si="0"/>
        <v>-125617187.99999999</v>
      </c>
      <c r="H44" s="50">
        <f t="shared" si="35"/>
        <v>-0.48811187030936165</v>
      </c>
      <c r="I44" s="48">
        <f>'ESF mes'!BF44</f>
        <v>378754340.19999999</v>
      </c>
      <c r="J44" s="43">
        <f t="shared" si="23"/>
        <v>1.7667315240317224E-2</v>
      </c>
      <c r="K44" s="48">
        <f t="shared" si="24"/>
        <v>-247018254</v>
      </c>
      <c r="L44" s="50">
        <f t="shared" si="2"/>
        <v>-0.65218593632369415</v>
      </c>
      <c r="M44" s="48">
        <f>'ESF mes'!AT44</f>
        <v>208343715</v>
      </c>
      <c r="N44" s="43">
        <f t="shared" si="25"/>
        <v>8.5219898022318129E-3</v>
      </c>
      <c r="O44" s="48">
        <f t="shared" si="26"/>
        <v>170410625.19999999</v>
      </c>
      <c r="P44" s="50">
        <f t="shared" si="4"/>
        <v>0.81793024186018759</v>
      </c>
      <c r="Q44" s="48">
        <f>'ESF mes'!AH44</f>
        <v>152916655</v>
      </c>
      <c r="R44" s="43">
        <f t="shared" si="27"/>
        <v>9.5465462632785061E-3</v>
      </c>
      <c r="S44" s="48">
        <f t="shared" si="28"/>
        <v>55427060</v>
      </c>
      <c r="T44" s="50">
        <f t="shared" si="22"/>
        <v>0.36246581512000769</v>
      </c>
      <c r="U44" s="48">
        <f>'ESF mes'!U44</f>
        <v>63574354</v>
      </c>
      <c r="V44" s="43">
        <f t="shared" si="29"/>
        <v>4.790727113856981E-3</v>
      </c>
      <c r="W44" s="48">
        <f t="shared" si="30"/>
        <v>89342301</v>
      </c>
      <c r="X44" s="50">
        <f t="shared" si="8"/>
        <v>1.4053198401355365</v>
      </c>
      <c r="Y44" s="48">
        <f>-(Datos!M339+Datos!M394+Datos!M404)</f>
        <v>44400819</v>
      </c>
      <c r="AA44" s="48">
        <f t="shared" si="31"/>
        <v>126009806.19999999</v>
      </c>
      <c r="AB44" s="50">
        <f t="shared" si="32"/>
        <v>2.8380063484864997</v>
      </c>
    </row>
    <row r="45" spans="1:31" s="52" customFormat="1" hidden="1" outlineLevel="1" x14ac:dyDescent="0.25">
      <c r="A45" s="24"/>
      <c r="B45" s="60" t="s">
        <v>2042</v>
      </c>
      <c r="C45" s="48">
        <f>'ESF mes'!BN45</f>
        <v>579851212</v>
      </c>
      <c r="D45" s="50">
        <f t="shared" si="33"/>
        <v>2.4395221170167177E-2</v>
      </c>
      <c r="E45" s="48">
        <f>'ESF mes'!BB45</f>
        <v>408724782</v>
      </c>
      <c r="F45" s="50">
        <f t="shared" si="34"/>
        <v>1.7157088540713069E-2</v>
      </c>
      <c r="G45" s="48">
        <f t="shared" si="0"/>
        <v>171126430</v>
      </c>
      <c r="H45" s="50">
        <f t="shared" si="35"/>
        <v>0.41868376358935827</v>
      </c>
      <c r="I45" s="48">
        <f>'ESF mes'!BF45</f>
        <v>444362438</v>
      </c>
      <c r="J45" s="43">
        <f t="shared" si="23"/>
        <v>2.0727660226827725E-2</v>
      </c>
      <c r="K45" s="48">
        <f t="shared" si="24"/>
        <v>135488774</v>
      </c>
      <c r="L45" s="50">
        <f t="shared" si="2"/>
        <v>0.30490600107833599</v>
      </c>
      <c r="M45" s="48">
        <f>'ESF mes'!AT45</f>
        <v>401408323.46000004</v>
      </c>
      <c r="N45" s="43">
        <f t="shared" si="25"/>
        <v>1.6419010475344019E-2</v>
      </c>
      <c r="O45" s="48">
        <f t="shared" si="26"/>
        <v>42954114.539999962</v>
      </c>
      <c r="P45" s="50">
        <f t="shared" si="4"/>
        <v>0.10700852979268204</v>
      </c>
      <c r="Q45" s="48">
        <f>'ESF mes'!AH45</f>
        <v>318814625.46000004</v>
      </c>
      <c r="R45" s="43">
        <f t="shared" si="27"/>
        <v>1.9903512611910718E-2</v>
      </c>
      <c r="S45" s="48">
        <f t="shared" si="28"/>
        <v>82593698</v>
      </c>
      <c r="T45" s="50">
        <f t="shared" si="22"/>
        <v>0.25906495939711083</v>
      </c>
      <c r="U45" s="48">
        <f>'ESF mes'!U45</f>
        <v>326998057.46000004</v>
      </c>
      <c r="V45" s="43">
        <f t="shared" si="29"/>
        <v>2.464135868454417E-2</v>
      </c>
      <c r="W45" s="48">
        <f t="shared" si="30"/>
        <v>-8183432</v>
      </c>
      <c r="X45" s="50">
        <f t="shared" si="8"/>
        <v>-2.5025934599018335E-2</v>
      </c>
      <c r="Y45" s="48">
        <f>-(Datos!M414+Datos!M423)</f>
        <v>263638343.45999998</v>
      </c>
      <c r="AA45" s="48">
        <f t="shared" si="31"/>
        <v>-220684228.92000002</v>
      </c>
      <c r="AB45" s="50">
        <f t="shared" si="32"/>
        <v>-0.83707182355848364</v>
      </c>
    </row>
    <row r="46" spans="1:31" s="52" customFormat="1" hidden="1" outlineLevel="1" x14ac:dyDescent="0.25">
      <c r="A46" s="24"/>
      <c r="B46" s="60" t="s">
        <v>1868</v>
      </c>
      <c r="C46" s="48">
        <f>'ESF mes'!BN46</f>
        <v>22890897</v>
      </c>
      <c r="D46" s="50">
        <f t="shared" si="33"/>
        <v>9.6305480361489075E-4</v>
      </c>
      <c r="E46" s="48">
        <f>'ESF mes'!BB46</f>
        <v>39677820</v>
      </c>
      <c r="F46" s="50">
        <f t="shared" si="34"/>
        <v>1.6655605454392924E-3</v>
      </c>
      <c r="G46" s="48">
        <f t="shared" si="0"/>
        <v>-16786923</v>
      </c>
      <c r="H46" s="50">
        <f t="shared" si="35"/>
        <v>-0.42308077913554726</v>
      </c>
      <c r="I46" s="48">
        <f>'ESF mes'!BF46</f>
        <v>19400406</v>
      </c>
      <c r="J46" s="43">
        <f t="shared" si="23"/>
        <v>9.0494827969800178E-4</v>
      </c>
      <c r="K46" s="48">
        <f t="shared" si="24"/>
        <v>3490491</v>
      </c>
      <c r="L46" s="50">
        <f t="shared" si="2"/>
        <v>0.17991845119117611</v>
      </c>
      <c r="M46" s="48">
        <f>'ESF mes'!AT46</f>
        <v>77195475</v>
      </c>
      <c r="N46" s="43">
        <f t="shared" si="25"/>
        <v>3.1575660956628367E-3</v>
      </c>
      <c r="O46" s="48">
        <f t="shared" si="26"/>
        <v>-57795069</v>
      </c>
      <c r="P46" s="50">
        <f t="shared" si="4"/>
        <v>-0.74868467355113755</v>
      </c>
      <c r="Q46" s="48">
        <f>'ESF mes'!AH46</f>
        <v>1376808681</v>
      </c>
      <c r="R46" s="43">
        <f t="shared" si="27"/>
        <v>8.5953801231461416E-2</v>
      </c>
      <c r="S46" s="48">
        <f t="shared" si="28"/>
        <v>-1299613206</v>
      </c>
      <c r="T46" s="50">
        <f t="shared" si="22"/>
        <v>-0.94393158899613305</v>
      </c>
      <c r="U46" s="48">
        <f>'ESF mes'!U46</f>
        <v>1046912033</v>
      </c>
      <c r="V46" s="43">
        <f t="shared" si="29"/>
        <v>7.8891401119329269E-2</v>
      </c>
      <c r="W46" s="48">
        <f t="shared" si="30"/>
        <v>329896648</v>
      </c>
      <c r="X46" s="50">
        <f t="shared" si="8"/>
        <v>0.31511400920157351</v>
      </c>
      <c r="Y46" s="48">
        <f>-(Datos!M326+Datos!M336)</f>
        <v>0</v>
      </c>
      <c r="AA46" s="48">
        <f t="shared" si="31"/>
        <v>-57795069</v>
      </c>
      <c r="AB46" s="50" t="e">
        <f t="shared" si="32"/>
        <v>#DIV/0!</v>
      </c>
    </row>
    <row r="47" spans="1:31" x14ac:dyDescent="0.25">
      <c r="B47" s="23" t="s">
        <v>1816</v>
      </c>
      <c r="C47" s="26">
        <f>'ESF mes'!BN47+Datos!J432</f>
        <v>800174896</v>
      </c>
      <c r="D47" s="43">
        <f t="shared" si="33"/>
        <v>3.3664573184914753E-2</v>
      </c>
      <c r="E47" s="26">
        <f>'ESF mes'!BB47+Datos!I432</f>
        <v>1058671558</v>
      </c>
      <c r="F47" s="43">
        <f t="shared" si="34"/>
        <v>4.4439981268717524E-2</v>
      </c>
      <c r="G47" s="26">
        <f t="shared" si="0"/>
        <v>-258496662</v>
      </c>
      <c r="H47" s="43">
        <f t="shared" si="35"/>
        <v>-0.24417078181295582</v>
      </c>
      <c r="I47" s="26">
        <f>'ESF mes'!BF47+Datos!H432</f>
        <v>1298211035</v>
      </c>
      <c r="J47" s="43">
        <f t="shared" si="23"/>
        <v>6.0556147268681512E-2</v>
      </c>
      <c r="K47" s="26">
        <f t="shared" si="24"/>
        <v>-498036139</v>
      </c>
      <c r="L47" s="43">
        <f t="shared" si="2"/>
        <v>-0.38363264952527537</v>
      </c>
      <c r="M47" s="26">
        <f>'ESF mes'!AT47</f>
        <v>1306780548</v>
      </c>
      <c r="N47" s="43">
        <f t="shared" si="25"/>
        <v>5.3451914802473882E-2</v>
      </c>
      <c r="O47" s="26">
        <f t="shared" si="26"/>
        <v>-8569513</v>
      </c>
      <c r="P47" s="43">
        <f t="shared" si="4"/>
        <v>-6.5577292324372734E-3</v>
      </c>
      <c r="Q47" s="26">
        <f>'ESF mes'!AH47</f>
        <v>1562096490.3699999</v>
      </c>
      <c r="R47" s="43">
        <f t="shared" si="27"/>
        <v>9.7521270086781534E-2</v>
      </c>
      <c r="S47" s="26">
        <f t="shared" si="28"/>
        <v>-255315942.36999989</v>
      </c>
      <c r="T47" s="43">
        <f t="shared" si="22"/>
        <v>-0.16344441200909776</v>
      </c>
      <c r="U47" s="26">
        <f>'ESF mes'!U47</f>
        <v>2932653845</v>
      </c>
      <c r="V47" s="43">
        <f t="shared" si="29"/>
        <v>0.22099389780348266</v>
      </c>
      <c r="W47" s="26">
        <f t="shared" si="30"/>
        <v>-1370557354.6300001</v>
      </c>
      <c r="X47" s="43">
        <f t="shared" si="8"/>
        <v>-0.46734371905730326</v>
      </c>
      <c r="Y47" s="26">
        <f>-Datos!M431</f>
        <v>887070182</v>
      </c>
      <c r="AA47" s="26">
        <f t="shared" si="31"/>
        <v>-895639695</v>
      </c>
      <c r="AB47" s="43">
        <f t="shared" si="32"/>
        <v>-1.0096604678794174</v>
      </c>
    </row>
    <row r="48" spans="1:31" x14ac:dyDescent="0.25">
      <c r="B48" s="23" t="s">
        <v>1817</v>
      </c>
      <c r="C48" s="26">
        <f>'ESF mes'!BN48</f>
        <v>2149523647.8899999</v>
      </c>
      <c r="D48" s="43">
        <f t="shared" si="33"/>
        <v>9.0433724575505595E-2</v>
      </c>
      <c r="E48" s="26">
        <f>'ESF mes'!BB48</f>
        <v>1752519822</v>
      </c>
      <c r="F48" s="43">
        <f t="shared" si="34"/>
        <v>7.3565731953607619E-2</v>
      </c>
      <c r="G48" s="26">
        <f t="shared" si="0"/>
        <v>397003825.88999987</v>
      </c>
      <c r="H48" s="43">
        <f t="shared" si="35"/>
        <v>0.22653314439372993</v>
      </c>
      <c r="I48" s="26">
        <f>'ESF mes'!BF48</f>
        <v>1993947577.1099999</v>
      </c>
      <c r="J48" s="43">
        <f t="shared" si="23"/>
        <v>9.3009364325349328E-2</v>
      </c>
      <c r="K48" s="26">
        <f t="shared" si="24"/>
        <v>155576070.77999997</v>
      </c>
      <c r="L48" s="43">
        <f t="shared" si="2"/>
        <v>7.8024152974718514E-2</v>
      </c>
      <c r="M48" s="26">
        <f>'ESF mes'!AT48</f>
        <v>1013356449.35</v>
      </c>
      <c r="N48" s="43">
        <f t="shared" si="25"/>
        <v>4.1449838443106089E-2</v>
      </c>
      <c r="O48" s="26">
        <f t="shared" si="26"/>
        <v>980591127.75999987</v>
      </c>
      <c r="P48" s="43">
        <f t="shared" si="4"/>
        <v>0.96766653864884666</v>
      </c>
      <c r="Q48" s="26">
        <f>'ESF mes'!AH48</f>
        <v>1260631292.3499999</v>
      </c>
      <c r="R48" s="43">
        <f t="shared" si="27"/>
        <v>7.8700877634001645E-2</v>
      </c>
      <c r="S48" s="26">
        <f t="shared" si="28"/>
        <v>-247274842.99999988</v>
      </c>
      <c r="T48" s="43">
        <f t="shared" si="22"/>
        <v>-0.19615159840990751</v>
      </c>
      <c r="U48" s="26">
        <f>'ESF mes'!U48</f>
        <v>46896493</v>
      </c>
      <c r="V48" s="43">
        <f t="shared" si="29"/>
        <v>3.5339454736717283E-3</v>
      </c>
      <c r="W48" s="26">
        <f t="shared" si="30"/>
        <v>1213734799.3499999</v>
      </c>
      <c r="X48" s="43">
        <f t="shared" si="8"/>
        <v>25.881142100540437</v>
      </c>
      <c r="Y48" s="26">
        <f>-Datos!M467</f>
        <v>607373337</v>
      </c>
      <c r="AA48" s="26">
        <f t="shared" si="31"/>
        <v>373217790.75999987</v>
      </c>
      <c r="AB48" s="43">
        <f t="shared" si="32"/>
        <v>0.61447839084184208</v>
      </c>
    </row>
    <row r="49" spans="2:32" x14ac:dyDescent="0.25">
      <c r="B49" s="38" t="s">
        <v>1819</v>
      </c>
      <c r="C49" s="39">
        <f>'ESF mes'!BN49</f>
        <v>3322271897</v>
      </c>
      <c r="D49" s="43">
        <f t="shared" si="33"/>
        <v>0.13977302459229121</v>
      </c>
      <c r="E49" s="39">
        <f>'ESF mes'!BB49</f>
        <v>5565411910</v>
      </c>
      <c r="F49" s="43">
        <f t="shared" si="34"/>
        <v>0.23361995433251961</v>
      </c>
      <c r="G49" s="39">
        <f t="shared" si="0"/>
        <v>-2243140013</v>
      </c>
      <c r="H49" s="43">
        <f t="shared" si="35"/>
        <v>-0.40305013344466001</v>
      </c>
      <c r="I49" s="39">
        <f>'ESF mes'!BF49</f>
        <v>2975933678</v>
      </c>
      <c r="J49" s="43">
        <f t="shared" si="23"/>
        <v>0.1388149331720917</v>
      </c>
      <c r="K49" s="39">
        <f t="shared" si="24"/>
        <v>346338219</v>
      </c>
      <c r="L49" s="43">
        <f t="shared" si="2"/>
        <v>0.1163796833109397</v>
      </c>
      <c r="M49" s="39">
        <f>'ESF mes'!AT49</f>
        <v>3736392494</v>
      </c>
      <c r="N49" s="43">
        <f t="shared" si="25"/>
        <v>0.15283157800562155</v>
      </c>
      <c r="O49" s="39">
        <f t="shared" si="26"/>
        <v>-760458816</v>
      </c>
      <c r="P49" s="43">
        <f t="shared" si="4"/>
        <v>-0.20352755156776631</v>
      </c>
      <c r="Q49" s="39">
        <f>'ESF mes'!AH49</f>
        <v>2666450314</v>
      </c>
      <c r="R49" s="43">
        <f t="shared" si="27"/>
        <v>0.16646578674726112</v>
      </c>
      <c r="S49" s="39">
        <f t="shared" si="28"/>
        <v>1069942180</v>
      </c>
      <c r="T49" s="43">
        <f t="shared" si="22"/>
        <v>0.40126087269743893</v>
      </c>
      <c r="U49" s="39">
        <f>'ESF mes'!U49</f>
        <v>56936040</v>
      </c>
      <c r="V49" s="43">
        <f t="shared" si="29"/>
        <v>4.2904884347491068E-3</v>
      </c>
      <c r="W49" s="39">
        <f t="shared" si="30"/>
        <v>2609514274</v>
      </c>
      <c r="X49" s="43">
        <f t="shared" si="8"/>
        <v>45.83238093130467</v>
      </c>
      <c r="Y49" s="39">
        <f>Y50+Y51</f>
        <v>63106600</v>
      </c>
      <c r="AA49" s="39">
        <f t="shared" si="31"/>
        <v>-823565416</v>
      </c>
      <c r="AB49" s="43">
        <f t="shared" si="32"/>
        <v>-13.050384840888274</v>
      </c>
    </row>
    <row r="50" spans="2:32" x14ac:dyDescent="0.25">
      <c r="B50" s="23" t="s">
        <v>1811</v>
      </c>
      <c r="C50" s="26">
        <f>'ESF mes'!BN50</f>
        <v>601711018</v>
      </c>
      <c r="D50" s="43">
        <f t="shared" si="33"/>
        <v>2.5314896409385178E-2</v>
      </c>
      <c r="E50" s="26">
        <f>'ESF mes'!BB50</f>
        <v>1993770742</v>
      </c>
      <c r="F50" s="43">
        <f t="shared" si="34"/>
        <v>8.3692750371023972E-2</v>
      </c>
      <c r="G50" s="26">
        <f t="shared" si="0"/>
        <v>-1392059724</v>
      </c>
      <c r="H50" s="43">
        <f t="shared" si="35"/>
        <v>-0.69820451001482298</v>
      </c>
      <c r="I50" s="26">
        <f>'ESF mes'!BF50</f>
        <v>261907334</v>
      </c>
      <c r="J50" s="43">
        <f t="shared" si="23"/>
        <v>1.2216888210668889E-2</v>
      </c>
      <c r="K50" s="26">
        <f t="shared" si="24"/>
        <v>339803684</v>
      </c>
      <c r="L50" s="43">
        <f t="shared" si="2"/>
        <v>1.2974195063968694</v>
      </c>
      <c r="M50" s="26">
        <f>'ESF mes'!AT50</f>
        <v>2005548652</v>
      </c>
      <c r="N50" s="43">
        <f t="shared" si="25"/>
        <v>8.2033984851540911E-2</v>
      </c>
      <c r="O50" s="26">
        <f t="shared" si="26"/>
        <v>-1743641318</v>
      </c>
      <c r="P50" s="43">
        <f t="shared" si="4"/>
        <v>-0.869408636016475</v>
      </c>
      <c r="Q50" s="26">
        <f>'ESF mes'!AH50</f>
        <v>1925049113</v>
      </c>
      <c r="R50" s="43">
        <f t="shared" si="27"/>
        <v>0.12018030616964355</v>
      </c>
      <c r="S50" s="26">
        <f t="shared" si="28"/>
        <v>80499539</v>
      </c>
      <c r="T50" s="43">
        <f t="shared" si="22"/>
        <v>4.1816875453400446E-2</v>
      </c>
      <c r="U50" s="26">
        <f>'ESF mes'!U50</f>
        <v>56936040</v>
      </c>
      <c r="V50" s="43">
        <f t="shared" si="29"/>
        <v>4.2904884347491068E-3</v>
      </c>
      <c r="W50" s="26">
        <f t="shared" si="30"/>
        <v>1868113073</v>
      </c>
      <c r="X50" s="43">
        <f t="shared" si="8"/>
        <v>32.810730654959492</v>
      </c>
      <c r="Y50" s="26">
        <f>-Datos!M506</f>
        <v>63106600</v>
      </c>
      <c r="AA50" s="26">
        <f t="shared" si="31"/>
        <v>-1806747918</v>
      </c>
      <c r="AB50" s="43">
        <f t="shared" si="32"/>
        <v>-28.630094443370425</v>
      </c>
    </row>
    <row r="51" spans="2:32" x14ac:dyDescent="0.25">
      <c r="B51" s="23" t="s">
        <v>1818</v>
      </c>
      <c r="C51" s="26">
        <f>'ESF mes'!BN51</f>
        <v>2720560879</v>
      </c>
      <c r="D51" s="43">
        <f t="shared" si="33"/>
        <v>0.11445812818290604</v>
      </c>
      <c r="E51" s="26">
        <f>'ESF mes'!BB51</f>
        <v>3571641168</v>
      </c>
      <c r="F51" s="43">
        <f t="shared" si="34"/>
        <v>0.14992720396149564</v>
      </c>
      <c r="G51" s="26">
        <f t="shared" si="0"/>
        <v>-851080289</v>
      </c>
      <c r="H51" s="43">
        <f t="shared" si="35"/>
        <v>-0.23828829632305323</v>
      </c>
      <c r="I51" s="26">
        <f>'ESF mes'!BF51</f>
        <v>2714026344</v>
      </c>
      <c r="J51" s="43">
        <f t="shared" si="23"/>
        <v>0.12659804496142282</v>
      </c>
      <c r="K51" s="26">
        <f t="shared" si="24"/>
        <v>6534535</v>
      </c>
      <c r="L51" s="43">
        <f t="shared" si="2"/>
        <v>2.4076903359638133E-3</v>
      </c>
      <c r="M51" s="26">
        <f>'ESF mes'!AT51</f>
        <v>1730843842</v>
      </c>
      <c r="N51" s="43">
        <f t="shared" si="25"/>
        <v>7.0797593154080657E-2</v>
      </c>
      <c r="O51" s="26">
        <f t="shared" si="26"/>
        <v>983182502</v>
      </c>
      <c r="P51" s="43">
        <f t="shared" si="4"/>
        <v>0.56803651383358011</v>
      </c>
      <c r="Q51" s="26">
        <f>'ESF mes'!AH51</f>
        <v>741401201</v>
      </c>
      <c r="R51" s="43">
        <f t="shared" si="27"/>
        <v>4.6285480577617576E-2</v>
      </c>
      <c r="S51" s="26">
        <f t="shared" si="28"/>
        <v>989442641</v>
      </c>
      <c r="T51" s="43">
        <f t="shared" si="22"/>
        <v>1.3345576452606798</v>
      </c>
      <c r="U51" s="26">
        <f>'ESF mes'!U51</f>
        <v>0</v>
      </c>
      <c r="V51" s="43">
        <f t="shared" si="29"/>
        <v>0</v>
      </c>
      <c r="W51" s="26">
        <f t="shared" si="30"/>
        <v>741401201</v>
      </c>
      <c r="X51" s="43" t="str">
        <f t="shared" si="8"/>
        <v/>
      </c>
      <c r="Y51" s="26">
        <f>-Datos!M516</f>
        <v>0</v>
      </c>
      <c r="AA51" s="26">
        <f t="shared" si="31"/>
        <v>983182502</v>
      </c>
      <c r="AB51" s="43" t="e">
        <f t="shared" si="32"/>
        <v>#DIV/0!</v>
      </c>
    </row>
    <row r="52" spans="2:32" x14ac:dyDescent="0.25">
      <c r="B52" s="40" t="s">
        <v>1826</v>
      </c>
      <c r="C52" s="41">
        <f>C40+C49</f>
        <v>7506307742.0900002</v>
      </c>
      <c r="D52" s="43">
        <f t="shared" si="33"/>
        <v>0.31580176733272702</v>
      </c>
      <c r="E52" s="41">
        <f>E40+E49</f>
        <v>11466082588.200001</v>
      </c>
      <c r="F52" s="43">
        <f t="shared" si="34"/>
        <v>0.48131310565082369</v>
      </c>
      <c r="G52" s="41">
        <f t="shared" si="0"/>
        <v>-3959774846.1100006</v>
      </c>
      <c r="H52" s="43">
        <f t="shared" si="35"/>
        <v>-0.34534679265131862</v>
      </c>
      <c r="I52" s="41">
        <f>'ESF mes'!BF52</f>
        <v>7259657351.3099995</v>
      </c>
      <c r="J52" s="43">
        <f t="shared" si="23"/>
        <v>0.33863283228531071</v>
      </c>
      <c r="K52" s="41">
        <f t="shared" si="24"/>
        <v>246650390.78000069</v>
      </c>
      <c r="L52" s="43">
        <f t="shared" si="2"/>
        <v>3.3975486561427425E-2</v>
      </c>
      <c r="M52" s="41">
        <f>'ESF mes'!AT52</f>
        <v>13876043835.809999</v>
      </c>
      <c r="N52" s="43">
        <f t="shared" si="25"/>
        <v>0.56757893591411868</v>
      </c>
      <c r="O52" s="41">
        <f t="shared" si="26"/>
        <v>-6616386484.5</v>
      </c>
      <c r="P52" s="43">
        <f t="shared" si="4"/>
        <v>-0.47682081166571749</v>
      </c>
      <c r="Q52" s="41">
        <f>'ESF mes'!AH52</f>
        <v>8286377008.1800003</v>
      </c>
      <c r="R52" s="43">
        <f t="shared" si="27"/>
        <v>0.51731632151878892</v>
      </c>
      <c r="S52" s="41">
        <f t="shared" si="28"/>
        <v>5589666827.6299992</v>
      </c>
      <c r="T52" s="43">
        <f t="shared" si="22"/>
        <v>0.67456100803910923</v>
      </c>
      <c r="U52" s="41">
        <f>'ESF mes'!U52</f>
        <v>4490810772.46</v>
      </c>
      <c r="V52" s="43">
        <f t="shared" si="29"/>
        <v>0.33841081469463513</v>
      </c>
      <c r="W52" s="41">
        <f t="shared" si="30"/>
        <v>3795566235.7200003</v>
      </c>
      <c r="X52" s="43">
        <f t="shared" si="8"/>
        <v>0.84518507415106359</v>
      </c>
      <c r="Y52" s="41">
        <f>-Datos!M311</f>
        <v>4575023970.3800001</v>
      </c>
      <c r="Z52" s="30">
        <f>G52-G40-G49</f>
        <v>0</v>
      </c>
      <c r="AA52" s="41">
        <f t="shared" si="31"/>
        <v>-11191410454.880001</v>
      </c>
      <c r="AB52" s="43">
        <f t="shared" si="32"/>
        <v>-2.446197118820876</v>
      </c>
    </row>
    <row r="53" spans="2:32" x14ac:dyDescent="0.25">
      <c r="H53" s="43"/>
      <c r="L53" s="43"/>
      <c r="P53" s="43" t="str">
        <f t="shared" si="4"/>
        <v/>
      </c>
      <c r="T53" s="43" t="str">
        <f t="shared" si="22"/>
        <v/>
      </c>
      <c r="X53" s="43" t="str">
        <f t="shared" si="8"/>
        <v/>
      </c>
      <c r="AB53" s="43"/>
    </row>
    <row r="54" spans="2:32" x14ac:dyDescent="0.25">
      <c r="B54" s="40" t="s">
        <v>918</v>
      </c>
      <c r="H54" s="43"/>
      <c r="L54" s="43"/>
      <c r="P54" s="43" t="str">
        <f t="shared" si="4"/>
        <v/>
      </c>
      <c r="T54" s="43" t="str">
        <f t="shared" si="22"/>
        <v/>
      </c>
      <c r="X54" s="43" t="str">
        <f t="shared" si="8"/>
        <v/>
      </c>
      <c r="AB54" s="43"/>
    </row>
    <row r="55" spans="2:32" x14ac:dyDescent="0.25">
      <c r="B55" s="23" t="s">
        <v>1820</v>
      </c>
      <c r="C55" s="26">
        <f>'ESF mes'!BN55</f>
        <v>200000000</v>
      </c>
      <c r="D55" s="43">
        <f t="shared" ref="D55:D60" si="36">C55/C$37</f>
        <v>8.4143037611404282E-3</v>
      </c>
      <c r="E55" s="26">
        <f>'ESF mes'!BB55</f>
        <v>200000000</v>
      </c>
      <c r="F55" s="43">
        <f t="shared" ref="F55:F60" si="37">E55/E$37</f>
        <v>8.3954236671233071E-3</v>
      </c>
      <c r="G55" s="26">
        <f t="shared" si="0"/>
        <v>0</v>
      </c>
      <c r="H55" s="43">
        <f t="shared" ref="H55:H60" si="38">G55/E55</f>
        <v>0</v>
      </c>
      <c r="I55" s="26">
        <f>'ESF mes'!BF55</f>
        <v>200000000</v>
      </c>
      <c r="J55" s="43">
        <f t="shared" ref="J55:J60" si="39">I55/I$37</f>
        <v>9.3291684689279369E-3</v>
      </c>
      <c r="K55" s="26">
        <f t="shared" ref="K55:K60" si="40">C55-I55</f>
        <v>0</v>
      </c>
      <c r="L55" s="43">
        <f t="shared" si="2"/>
        <v>0</v>
      </c>
      <c r="M55" s="26">
        <f>'ESF mes'!AT55</f>
        <v>200000000</v>
      </c>
      <c r="N55" s="43">
        <f t="shared" ref="N55:N60" si="41">M55/M$37</f>
        <v>8.1807025493730989E-3</v>
      </c>
      <c r="O55" s="26">
        <f t="shared" ref="O55:O60" si="42">I55-M55</f>
        <v>0</v>
      </c>
      <c r="P55" s="43">
        <f t="shared" si="4"/>
        <v>0</v>
      </c>
      <c r="Q55" s="26">
        <f>'ESF mes'!AH55</f>
        <v>200000000</v>
      </c>
      <c r="R55" s="43">
        <f t="shared" ref="R55:R60" si="43">Q55/Q$37</f>
        <v>1.2485947019019618E-2</v>
      </c>
      <c r="S55" s="26">
        <f t="shared" ref="S55:S62" si="44">M55-Q55</f>
        <v>0</v>
      </c>
      <c r="T55" s="43">
        <f t="shared" si="22"/>
        <v>0</v>
      </c>
      <c r="U55" s="26">
        <f>'ESF mes'!U55</f>
        <v>200000000</v>
      </c>
      <c r="V55" s="43">
        <f t="shared" ref="V55:V60" si="45">U55/U$37</f>
        <v>1.5071256921798943E-2</v>
      </c>
      <c r="W55" s="26">
        <f t="shared" ref="W55:W62" si="46">Q55-U55</f>
        <v>0</v>
      </c>
      <c r="X55" s="43">
        <f t="shared" si="8"/>
        <v>0</v>
      </c>
      <c r="Y55" s="26">
        <f>-Datos!M534</f>
        <v>200000000</v>
      </c>
      <c r="AA55" s="26">
        <f t="shared" ref="AA55:AA60" si="47">O55-Y55</f>
        <v>-200000000</v>
      </c>
      <c r="AB55" s="43">
        <f t="shared" ref="AB55:AB60" si="48">AA55/Y55</f>
        <v>-1</v>
      </c>
      <c r="AF55" s="55"/>
    </row>
    <row r="56" spans="2:32" x14ac:dyDescent="0.25">
      <c r="B56" s="23" t="s">
        <v>1821</v>
      </c>
      <c r="C56" s="26">
        <f>'ESF mes'!BN56</f>
        <v>252549997</v>
      </c>
      <c r="D56" s="43">
        <f t="shared" si="36"/>
        <v>1.0625161948165519E-2</v>
      </c>
      <c r="E56" s="26">
        <f>'ESF mes'!BB56</f>
        <v>252549997</v>
      </c>
      <c r="F56" s="43">
        <f t="shared" si="37"/>
        <v>1.06013211097286E-2</v>
      </c>
      <c r="G56" s="26">
        <f t="shared" si="0"/>
        <v>0</v>
      </c>
      <c r="H56" s="43">
        <f t="shared" si="38"/>
        <v>0</v>
      </c>
      <c r="I56" s="26">
        <f>'ESF mes'!BF56</f>
        <v>252549997</v>
      </c>
      <c r="J56" s="43">
        <f t="shared" si="39"/>
        <v>1.1780407344201224E-2</v>
      </c>
      <c r="K56" s="26">
        <f t="shared" si="40"/>
        <v>0</v>
      </c>
      <c r="L56" s="43">
        <f t="shared" si="2"/>
        <v>0</v>
      </c>
      <c r="M56" s="26">
        <f>'ESF mes'!AT56</f>
        <v>252549997</v>
      </c>
      <c r="N56" s="43">
        <f t="shared" si="41"/>
        <v>1.0330182021510342E-2</v>
      </c>
      <c r="O56" s="26">
        <f t="shared" si="42"/>
        <v>0</v>
      </c>
      <c r="P56" s="43">
        <f t="shared" si="4"/>
        <v>0</v>
      </c>
      <c r="Q56" s="26">
        <f>'ESF mes'!AH56</f>
        <v>252549997</v>
      </c>
      <c r="R56" s="43">
        <f t="shared" si="43"/>
        <v>1.5766629410977819E-2</v>
      </c>
      <c r="S56" s="26">
        <f t="shared" si="44"/>
        <v>0</v>
      </c>
      <c r="T56" s="43">
        <f t="shared" si="22"/>
        <v>0</v>
      </c>
      <c r="U56" s="26">
        <f>'ESF mes'!U56</f>
        <v>252549997</v>
      </c>
      <c r="V56" s="43">
        <f t="shared" si="45"/>
        <v>1.9031229451932759E-2</v>
      </c>
      <c r="W56" s="26">
        <f t="shared" si="46"/>
        <v>0</v>
      </c>
      <c r="X56" s="43">
        <f t="shared" si="8"/>
        <v>0</v>
      </c>
      <c r="Y56" s="26">
        <f>-Datos!M539</f>
        <v>252549997</v>
      </c>
      <c r="AA56" s="26">
        <f t="shared" si="47"/>
        <v>-252549997</v>
      </c>
      <c r="AB56" s="43">
        <f t="shared" si="48"/>
        <v>-1</v>
      </c>
      <c r="AF56" s="55"/>
    </row>
    <row r="57" spans="2:32" x14ac:dyDescent="0.25">
      <c r="B57" s="23" t="s">
        <v>1822</v>
      </c>
      <c r="C57" s="26">
        <f>'ESF mes'!BN57</f>
        <v>10295947409.34</v>
      </c>
      <c r="D57" s="43">
        <f t="shared" si="36"/>
        <v>0.43316614505456802</v>
      </c>
      <c r="E57" s="26">
        <f>'ESF mes'!BB57</f>
        <v>6539201060.7799997</v>
      </c>
      <c r="F57" s="43">
        <f t="shared" si="37"/>
        <v>0.2744968167487512</v>
      </c>
      <c r="G57" s="26">
        <f t="shared" si="0"/>
        <v>3756746348.5600004</v>
      </c>
      <c r="H57" s="43">
        <f t="shared" si="38"/>
        <v>0.57449622876588746</v>
      </c>
      <c r="I57" s="26">
        <f>'ESF mes'!BF57</f>
        <v>5251295424.7799997</v>
      </c>
      <c r="J57" s="43">
        <f t="shared" si="39"/>
        <v>0.24495109848941554</v>
      </c>
      <c r="K57" s="26">
        <f t="shared" si="40"/>
        <v>5044651984.5600004</v>
      </c>
      <c r="L57" s="43">
        <f t="shared" si="2"/>
        <v>0.96064905447046778</v>
      </c>
      <c r="M57" s="26">
        <f>'ESF mes'!AT57</f>
        <v>2765860499.3299999</v>
      </c>
      <c r="N57" s="43">
        <f t="shared" si="41"/>
        <v>0.11313341019039642</v>
      </c>
      <c r="O57" s="26">
        <f t="shared" si="42"/>
        <v>2485434925.4499998</v>
      </c>
      <c r="P57" s="43">
        <f t="shared" si="4"/>
        <v>0.89861181576296778</v>
      </c>
      <c r="Q57" s="26">
        <f>'ESF mes'!AH57</f>
        <v>0</v>
      </c>
      <c r="R57" s="43">
        <f t="shared" si="43"/>
        <v>0</v>
      </c>
      <c r="S57" s="26">
        <f t="shared" si="44"/>
        <v>2765860499.3299999</v>
      </c>
      <c r="T57" s="43" t="str">
        <f t="shared" si="22"/>
        <v/>
      </c>
      <c r="U57" s="26">
        <f>'ESF mes'!U57</f>
        <v>0</v>
      </c>
      <c r="V57" s="43">
        <f t="shared" si="45"/>
        <v>0</v>
      </c>
      <c r="W57" s="26">
        <f t="shared" si="46"/>
        <v>0</v>
      </c>
      <c r="X57" s="43" t="str">
        <f t="shared" si="8"/>
        <v/>
      </c>
      <c r="Y57" s="26">
        <f>-Datos!M556</f>
        <v>6375353525</v>
      </c>
      <c r="AA57" s="26">
        <f t="shared" si="47"/>
        <v>-3889918599.5500002</v>
      </c>
      <c r="AB57" s="43">
        <f t="shared" si="48"/>
        <v>-0.61014947395407382</v>
      </c>
    </row>
    <row r="58" spans="2:32" x14ac:dyDescent="0.25">
      <c r="B58" s="23" t="s">
        <v>1823</v>
      </c>
      <c r="C58" s="26">
        <f>'ESF mes'!BN58</f>
        <v>3429983129.5</v>
      </c>
      <c r="D58" s="43">
        <f t="shared" si="36"/>
        <v>0.14430459973600032</v>
      </c>
      <c r="E58" s="26">
        <f>'ESF mes'!BB58</f>
        <v>3429983129.5</v>
      </c>
      <c r="F58" s="43">
        <f t="shared" si="37"/>
        <v>0.14398080771618982</v>
      </c>
      <c r="G58" s="26">
        <f t="shared" si="0"/>
        <v>0</v>
      </c>
      <c r="H58" s="43">
        <f t="shared" si="38"/>
        <v>0</v>
      </c>
      <c r="I58" s="26">
        <f>'ESF mes'!BF58</f>
        <v>3429983129.5</v>
      </c>
      <c r="J58" s="43">
        <f t="shared" si="39"/>
        <v>0.15999445230343085</v>
      </c>
      <c r="K58" s="26">
        <f t="shared" si="40"/>
        <v>0</v>
      </c>
      <c r="L58" s="43">
        <f t="shared" si="2"/>
        <v>0</v>
      </c>
      <c r="M58" s="26">
        <f>'ESF mes'!AT58</f>
        <v>3429983129.5</v>
      </c>
      <c r="N58" s="43">
        <f t="shared" si="41"/>
        <v>0.14029835865903686</v>
      </c>
      <c r="O58" s="26">
        <f t="shared" si="42"/>
        <v>0</v>
      </c>
      <c r="P58" s="43">
        <f t="shared" si="4"/>
        <v>0</v>
      </c>
      <c r="Q58" s="26">
        <f>'ESF mes'!AH58</f>
        <v>3429983129.5</v>
      </c>
      <c r="R58" s="43">
        <f t="shared" si="43"/>
        <v>0.21413293815534051</v>
      </c>
      <c r="S58" s="26">
        <f t="shared" si="44"/>
        <v>0</v>
      </c>
      <c r="T58" s="43">
        <f t="shared" si="22"/>
        <v>0</v>
      </c>
      <c r="U58" s="26">
        <f>'ESF mes'!U58</f>
        <v>0</v>
      </c>
      <c r="V58" s="43">
        <f t="shared" si="45"/>
        <v>0</v>
      </c>
      <c r="W58" s="26">
        <f t="shared" si="46"/>
        <v>3429983129.5</v>
      </c>
      <c r="X58" s="43" t="str">
        <f t="shared" si="8"/>
        <v/>
      </c>
      <c r="Y58" s="26">
        <f>-Datos!M565</f>
        <v>0</v>
      </c>
      <c r="AA58" s="26">
        <f t="shared" si="47"/>
        <v>0</v>
      </c>
      <c r="AB58" s="43" t="e">
        <f t="shared" si="48"/>
        <v>#DIV/0!</v>
      </c>
      <c r="AF58" s="100"/>
    </row>
    <row r="59" spans="2:32" x14ac:dyDescent="0.25">
      <c r="B59" s="23" t="s">
        <v>1829</v>
      </c>
      <c r="C59" s="172">
        <f>'ESF mes'!BN59</f>
        <v>2084260912.2900009</v>
      </c>
      <c r="D59" s="43">
        <f t="shared" si="36"/>
        <v>8.7688022167398669E-2</v>
      </c>
      <c r="E59" s="172">
        <f>'ESF mes'!BB59</f>
        <v>1934685569.8400002</v>
      </c>
      <c r="F59" s="43">
        <f t="shared" si="37"/>
        <v>8.1212525107383388E-2</v>
      </c>
      <c r="G59" s="26">
        <f t="shared" si="0"/>
        <v>149575342.45000076</v>
      </c>
      <c r="H59" s="43">
        <f t="shared" si="38"/>
        <v>7.7312481563797858E-2</v>
      </c>
      <c r="I59" s="172">
        <f>'ESF mes'!BF59</f>
        <v>5044651983.5600033</v>
      </c>
      <c r="J59" s="43">
        <f t="shared" si="39"/>
        <v>0.23531204110871376</v>
      </c>
      <c r="K59" s="26">
        <f t="shared" si="40"/>
        <v>-2960391071.2700024</v>
      </c>
      <c r="L59" s="43">
        <f t="shared" si="2"/>
        <v>-0.58683752237371567</v>
      </c>
      <c r="M59" s="172">
        <f>'ESF mes'!AT59</f>
        <v>3923340561.4500008</v>
      </c>
      <c r="N59" s="43">
        <f t="shared" si="41"/>
        <v>0.16047841066556454</v>
      </c>
      <c r="O59" s="26">
        <f t="shared" si="42"/>
        <v>1121311422.1100025</v>
      </c>
      <c r="P59" s="43">
        <f t="shared" si="4"/>
        <v>0.2858052734773513</v>
      </c>
      <c r="Q59" s="172">
        <f>'ESF mes'!AH59</f>
        <v>3849097926.329998</v>
      </c>
      <c r="R59" s="43">
        <f t="shared" si="43"/>
        <v>0.24029816389587316</v>
      </c>
      <c r="S59" s="26">
        <f t="shared" si="44"/>
        <v>74242635.120002747</v>
      </c>
      <c r="T59" s="43">
        <f t="shared" si="22"/>
        <v>1.9288320676941292E-2</v>
      </c>
      <c r="U59" s="172">
        <f>'ESF mes'!U59</f>
        <v>8326932547</v>
      </c>
      <c r="V59" s="43">
        <f t="shared" si="45"/>
        <v>0.62748669893163322</v>
      </c>
      <c r="W59" s="26">
        <f t="shared" si="46"/>
        <v>-4477834620.670002</v>
      </c>
      <c r="X59" s="43">
        <f t="shared" si="8"/>
        <v>-0.53775319968014657</v>
      </c>
      <c r="Y59" s="172" t="e">
        <f>Y37-Y52-SUM(Y55:Y58)</f>
        <v>#VALUE!</v>
      </c>
      <c r="AA59" s="26" t="e">
        <f t="shared" si="47"/>
        <v>#VALUE!</v>
      </c>
      <c r="AB59" s="43" t="e">
        <f t="shared" si="48"/>
        <v>#VALUE!</v>
      </c>
      <c r="AF59" s="100"/>
    </row>
    <row r="60" spans="2:32" x14ac:dyDescent="0.25">
      <c r="B60" s="40" t="s">
        <v>1827</v>
      </c>
      <c r="C60" s="41">
        <f>'ESF mes'!BN60</f>
        <v>16262741448.130001</v>
      </c>
      <c r="D60" s="43">
        <f t="shared" si="36"/>
        <v>0.68419823266727298</v>
      </c>
      <c r="E60" s="41">
        <f>'ESF mes'!BB60</f>
        <v>12356419757.119999</v>
      </c>
      <c r="F60" s="43">
        <f t="shared" si="37"/>
        <v>0.51868689434917625</v>
      </c>
      <c r="G60" s="41">
        <f t="shared" si="0"/>
        <v>3906321691.0100021</v>
      </c>
      <c r="H60" s="43">
        <f t="shared" si="38"/>
        <v>0.316137017663155</v>
      </c>
      <c r="I60" s="41">
        <f>'ESF mes'!BF60</f>
        <v>14178480534.840002</v>
      </c>
      <c r="J60" s="43">
        <f t="shared" si="39"/>
        <v>0.66136716771468929</v>
      </c>
      <c r="K60" s="41">
        <f t="shared" si="40"/>
        <v>2084260913.289999</v>
      </c>
      <c r="L60" s="43">
        <f t="shared" si="2"/>
        <v>0.14700171207827659</v>
      </c>
      <c r="M60" s="41">
        <f>'ESF mes'!AT60</f>
        <v>10571734187.280001</v>
      </c>
      <c r="N60" s="43">
        <f t="shared" si="41"/>
        <v>0.43242106408588127</v>
      </c>
      <c r="O60" s="41">
        <f t="shared" si="42"/>
        <v>3606746347.5600014</v>
      </c>
      <c r="P60" s="43">
        <f t="shared" si="4"/>
        <v>0.3411688454955355</v>
      </c>
      <c r="Q60" s="41">
        <f>'ESF mes'!AH60</f>
        <v>7731631052.829998</v>
      </c>
      <c r="R60" s="43">
        <f t="shared" si="43"/>
        <v>0.48268367848121113</v>
      </c>
      <c r="S60" s="41">
        <f t="shared" si="44"/>
        <v>2840103134.4500027</v>
      </c>
      <c r="T60" s="43">
        <f t="shared" si="22"/>
        <v>0.36733557447887322</v>
      </c>
      <c r="U60" s="41">
        <f>'ESF mes'!U60</f>
        <v>8779482544</v>
      </c>
      <c r="V60" s="43">
        <f t="shared" si="45"/>
        <v>0.66158918530536492</v>
      </c>
      <c r="W60" s="41">
        <f t="shared" si="46"/>
        <v>-1047851491.170002</v>
      </c>
      <c r="X60" s="43">
        <f t="shared" si="8"/>
        <v>-0.11935230646208367</v>
      </c>
      <c r="Y60" s="41" t="e">
        <f>SUM(Y55:Y59)</f>
        <v>#VALUE!</v>
      </c>
      <c r="AA60" s="41" t="e">
        <f t="shared" si="47"/>
        <v>#VALUE!</v>
      </c>
      <c r="AB60" s="43" t="e">
        <f t="shared" si="48"/>
        <v>#VALUE!</v>
      </c>
    </row>
    <row r="61" spans="2:32" x14ac:dyDescent="0.25">
      <c r="H61" s="43"/>
      <c r="L61" s="43"/>
      <c r="P61" s="43" t="str">
        <f t="shared" si="4"/>
        <v/>
      </c>
      <c r="S61" s="24">
        <f t="shared" si="44"/>
        <v>0</v>
      </c>
      <c r="T61" s="43" t="str">
        <f t="shared" si="22"/>
        <v/>
      </c>
      <c r="W61" s="24">
        <f t="shared" si="46"/>
        <v>0</v>
      </c>
      <c r="X61" s="43" t="str">
        <f t="shared" si="8"/>
        <v/>
      </c>
      <c r="AB61" s="43"/>
    </row>
    <row r="62" spans="2:32" x14ac:dyDescent="0.25">
      <c r="B62" s="40" t="s">
        <v>1824</v>
      </c>
      <c r="C62" s="41">
        <f>C52+C60</f>
        <v>23769049190.220001</v>
      </c>
      <c r="D62" s="43">
        <f>C62/C$37</f>
        <v>1</v>
      </c>
      <c r="E62" s="41">
        <f>E52+E60</f>
        <v>23822502345.32</v>
      </c>
      <c r="F62" s="43">
        <f>E62/E$37</f>
        <v>1</v>
      </c>
      <c r="G62" s="41">
        <f t="shared" si="0"/>
        <v>-53453155.099998474</v>
      </c>
      <c r="H62" s="43">
        <f>G62/E62</f>
        <v>-2.2438094170447002E-3</v>
      </c>
      <c r="I62" s="41">
        <f>'ESF mes'!BF62</f>
        <v>21438137886.150002</v>
      </c>
      <c r="J62" s="43">
        <f>I62/I$37</f>
        <v>1</v>
      </c>
      <c r="K62" s="41">
        <f>C62-I62</f>
        <v>2330911304.0699997</v>
      </c>
      <c r="L62" s="43">
        <f t="shared" si="2"/>
        <v>0.10872732120898769</v>
      </c>
      <c r="M62" s="41">
        <f>'ESF mes'!AT62</f>
        <v>24447778023.09</v>
      </c>
      <c r="N62" s="43">
        <f>M62/M$37</f>
        <v>1</v>
      </c>
      <c r="O62" s="41">
        <f>I62-M62</f>
        <v>-3009640136.9399986</v>
      </c>
      <c r="P62" s="43">
        <f t="shared" si="4"/>
        <v>-0.12310485370480326</v>
      </c>
      <c r="Q62" s="41">
        <f>'ESF mes'!AH62</f>
        <v>16018008061.009998</v>
      </c>
      <c r="R62" s="43">
        <f>Q62/Q$37</f>
        <v>1</v>
      </c>
      <c r="S62" s="41">
        <f t="shared" si="44"/>
        <v>8429769962.0800018</v>
      </c>
      <c r="T62" s="43">
        <f t="shared" si="22"/>
        <v>0.52626830564526961</v>
      </c>
      <c r="U62" s="41">
        <f>'ESF mes'!U62</f>
        <v>13270293316.459999</v>
      </c>
      <c r="V62" s="43">
        <f>U62/U$37</f>
        <v>1</v>
      </c>
      <c r="W62" s="41">
        <f t="shared" si="46"/>
        <v>2747714744.5499992</v>
      </c>
      <c r="X62" s="43">
        <f t="shared" si="8"/>
        <v>0.20705757431464095</v>
      </c>
      <c r="Y62" s="41" t="e">
        <f>Y52+Y60</f>
        <v>#VALUE!</v>
      </c>
      <c r="AA62" s="41" t="e">
        <f>O62-Y62</f>
        <v>#VALUE!</v>
      </c>
      <c r="AB62" s="43" t="e">
        <f>AA62/Y62</f>
        <v>#VALUE!</v>
      </c>
    </row>
    <row r="63" spans="2:32" x14ac:dyDescent="0.25">
      <c r="C63" s="30" t="str">
        <f>IF((C37=C62),"","DESCUADRE")</f>
        <v/>
      </c>
      <c r="D63" s="42"/>
      <c r="E63" s="30" t="str">
        <f>IF((E37=E62),"","DESCUADRE")</f>
        <v/>
      </c>
      <c r="I63" s="30"/>
    </row>
    <row r="64" spans="2:32" x14ac:dyDescent="0.25">
      <c r="C64" s="30"/>
      <c r="D64" s="42"/>
    </row>
    <row r="65" spans="3:40" x14ac:dyDescent="0.25">
      <c r="C65" s="30"/>
      <c r="D65" s="42"/>
      <c r="I65" s="30"/>
      <c r="Q65" s="30"/>
      <c r="U65" s="30"/>
    </row>
    <row r="66" spans="3:40" x14ac:dyDescent="0.25">
      <c r="D66" s="42"/>
    </row>
    <row r="67" spans="3:40" x14ac:dyDescent="0.25">
      <c r="D67" s="42"/>
    </row>
    <row r="70" spans="3:40" x14ac:dyDescent="0.25">
      <c r="AD70" s="30">
        <f>I6</f>
        <v>15905963494.219999</v>
      </c>
      <c r="AE70" s="139">
        <f>AD70/1000000000*2</f>
        <v>31.81192698844</v>
      </c>
      <c r="AG70" s="30">
        <f>I40</f>
        <v>4283723673.3099995</v>
      </c>
      <c r="AH70" s="139">
        <f>AG70/1000000000*2</f>
        <v>8.5674473466199981</v>
      </c>
      <c r="AJ70" s="30">
        <f>C6</f>
        <v>18282788351.290001</v>
      </c>
      <c r="AK70" s="139">
        <f>AJ70/1000000000*2</f>
        <v>36.565576702580003</v>
      </c>
      <c r="AM70" s="173">
        <f>C40</f>
        <v>4184035845.0900002</v>
      </c>
      <c r="AN70" s="139">
        <f>AM70/1000000000*2</f>
        <v>8.3680716901800007</v>
      </c>
    </row>
    <row r="71" spans="3:40" x14ac:dyDescent="0.25">
      <c r="AD71" s="30">
        <f>I32</f>
        <v>5532174391.9300003</v>
      </c>
      <c r="AE71" s="139">
        <f>AD71/1000000000*2</f>
        <v>11.06434878386</v>
      </c>
      <c r="AG71" s="30">
        <f>I49</f>
        <v>2975933678</v>
      </c>
      <c r="AH71" s="139">
        <f>AG71/1000000000*2</f>
        <v>5.9518673560000002</v>
      </c>
      <c r="AJ71" s="30">
        <f>C32</f>
        <v>5486260838.9300003</v>
      </c>
      <c r="AK71" s="139">
        <f>AJ71/1000000000*2</f>
        <v>10.972521677860001</v>
      </c>
      <c r="AM71" s="173">
        <f>C49</f>
        <v>3322271897</v>
      </c>
      <c r="AN71" s="139">
        <f>AM71/1000000000*2</f>
        <v>6.6445437939999996</v>
      </c>
    </row>
    <row r="72" spans="3:40" x14ac:dyDescent="0.25">
      <c r="AG72" s="30">
        <f>I52</f>
        <v>7259657351.3099995</v>
      </c>
      <c r="AH72" s="139">
        <f>AG72/1000000000*2</f>
        <v>14.519314702619999</v>
      </c>
      <c r="AM72" s="173">
        <f>C52</f>
        <v>7506307742.0900002</v>
      </c>
      <c r="AN72" s="139">
        <f>AM72/1000000000*2</f>
        <v>15.012615484179999</v>
      </c>
    </row>
    <row r="73" spans="3:40" x14ac:dyDescent="0.25">
      <c r="AG73" s="30">
        <f>I60</f>
        <v>14178480534.840002</v>
      </c>
      <c r="AH73" s="139">
        <f>AG73/1000000000*2</f>
        <v>28.356961069680004</v>
      </c>
      <c r="AM73" s="173">
        <f>C60</f>
        <v>16262741448.130001</v>
      </c>
      <c r="AN73" s="139">
        <f>AM73/1000000000*2</f>
        <v>32.525482896260002</v>
      </c>
    </row>
    <row r="74" spans="3:40" x14ac:dyDescent="0.25">
      <c r="AD74" s="30">
        <f>I37</f>
        <v>21438137886.150002</v>
      </c>
      <c r="AE74" s="139">
        <f>AD74/1000000000*2</f>
        <v>42.876275772300005</v>
      </c>
      <c r="AG74" s="30">
        <f>I62</f>
        <v>21438137886.150002</v>
      </c>
      <c r="AH74" s="139">
        <f>AG74/1000000000*2</f>
        <v>42.876275772300005</v>
      </c>
      <c r="AJ74" s="30">
        <f>C37</f>
        <v>23769049190.220001</v>
      </c>
      <c r="AK74" s="139">
        <f>AJ74/1000000000*2</f>
        <v>47.538098380440005</v>
      </c>
      <c r="AM74" s="173">
        <f>C62</f>
        <v>23769049190.220001</v>
      </c>
      <c r="AN74" s="139">
        <f>AM74/1000000000*2</f>
        <v>47.538098380440005</v>
      </c>
    </row>
    <row r="76" spans="3:40" x14ac:dyDescent="0.25">
      <c r="AD76" s="227" t="s">
        <v>2011</v>
      </c>
      <c r="AE76" s="227"/>
      <c r="AF76" s="227"/>
      <c r="AG76" s="227"/>
      <c r="AH76" s="227"/>
      <c r="AI76" s="174"/>
      <c r="AJ76" s="227" t="s">
        <v>2117</v>
      </c>
      <c r="AK76" s="227"/>
      <c r="AL76" s="227"/>
      <c r="AM76" s="227"/>
      <c r="AN76" s="227"/>
    </row>
    <row r="77" spans="3:40" x14ac:dyDescent="0.25">
      <c r="AD77" s="174"/>
      <c r="AE77" s="174"/>
      <c r="AF77" s="174"/>
      <c r="AG77" s="174"/>
      <c r="AH77" s="174"/>
      <c r="AI77" s="174"/>
      <c r="AJ77" s="174"/>
      <c r="AK77" s="174"/>
      <c r="AL77" s="174"/>
      <c r="AM77" s="174"/>
      <c r="AN77" s="174"/>
    </row>
    <row r="78" spans="3:40" ht="7.5" customHeight="1" x14ac:dyDescent="0.25">
      <c r="AD78" s="228">
        <f>AD70</f>
        <v>15905963494.219999</v>
      </c>
      <c r="AE78" s="228"/>
      <c r="AF78" s="175"/>
      <c r="AG78" s="231">
        <f>AG70</f>
        <v>4283723673.3099995</v>
      </c>
      <c r="AH78" s="231"/>
      <c r="AI78" s="175"/>
      <c r="AJ78" s="232">
        <f>AJ70</f>
        <v>18282788351.290001</v>
      </c>
      <c r="AK78" s="233"/>
      <c r="AL78" s="175"/>
      <c r="AM78" s="231">
        <f>AM70</f>
        <v>4184035845.0900002</v>
      </c>
      <c r="AN78" s="231"/>
    </row>
    <row r="79" spans="3:40" ht="7.5" customHeight="1" x14ac:dyDescent="0.25">
      <c r="AD79" s="228"/>
      <c r="AE79" s="228"/>
      <c r="AF79" s="175"/>
      <c r="AG79" s="231"/>
      <c r="AH79" s="231"/>
      <c r="AI79" s="175"/>
      <c r="AJ79" s="234"/>
      <c r="AK79" s="235"/>
      <c r="AL79" s="175"/>
      <c r="AM79" s="231"/>
      <c r="AN79" s="231"/>
    </row>
    <row r="80" spans="3:40" ht="7.5" customHeight="1" x14ac:dyDescent="0.25">
      <c r="AD80" s="228"/>
      <c r="AE80" s="228"/>
      <c r="AF80" s="175"/>
      <c r="AG80" s="231"/>
      <c r="AH80" s="231"/>
      <c r="AI80" s="175"/>
      <c r="AJ80" s="234"/>
      <c r="AK80" s="235"/>
      <c r="AL80" s="175"/>
      <c r="AM80" s="231"/>
      <c r="AN80" s="231"/>
    </row>
    <row r="81" spans="30:40" ht="7.5" customHeight="1" x14ac:dyDescent="0.25">
      <c r="AD81" s="228"/>
      <c r="AE81" s="228"/>
      <c r="AF81" s="175"/>
      <c r="AG81" s="231"/>
      <c r="AH81" s="231"/>
      <c r="AI81" s="175"/>
      <c r="AJ81" s="234"/>
      <c r="AK81" s="235"/>
      <c r="AL81" s="175"/>
      <c r="AM81" s="231"/>
      <c r="AN81" s="231"/>
    </row>
    <row r="82" spans="30:40" ht="7.5" customHeight="1" x14ac:dyDescent="0.25">
      <c r="AD82" s="228"/>
      <c r="AE82" s="228"/>
      <c r="AF82" s="175"/>
      <c r="AG82" s="231"/>
      <c r="AH82" s="231"/>
      <c r="AI82" s="175"/>
      <c r="AJ82" s="234"/>
      <c r="AK82" s="235"/>
      <c r="AL82" s="175"/>
      <c r="AM82" s="231"/>
      <c r="AN82" s="231"/>
    </row>
    <row r="83" spans="30:40" ht="7.5" customHeight="1" x14ac:dyDescent="0.25">
      <c r="AD83" s="228"/>
      <c r="AE83" s="228"/>
      <c r="AF83" s="175"/>
      <c r="AG83" s="231"/>
      <c r="AH83" s="231"/>
      <c r="AI83" s="175"/>
      <c r="AJ83" s="234"/>
      <c r="AK83" s="235"/>
      <c r="AL83" s="175"/>
      <c r="AM83" s="231"/>
      <c r="AN83" s="231"/>
    </row>
    <row r="84" spans="30:40" ht="7.5" customHeight="1" x14ac:dyDescent="0.25">
      <c r="AD84" s="228"/>
      <c r="AE84" s="228"/>
      <c r="AF84" s="175"/>
      <c r="AG84" s="231"/>
      <c r="AH84" s="231"/>
      <c r="AI84" s="175"/>
      <c r="AJ84" s="234"/>
      <c r="AK84" s="235"/>
      <c r="AL84" s="175"/>
      <c r="AM84" s="231"/>
      <c r="AN84" s="231"/>
    </row>
    <row r="85" spans="30:40" ht="7.5" customHeight="1" x14ac:dyDescent="0.25">
      <c r="AD85" s="228"/>
      <c r="AE85" s="228"/>
      <c r="AF85" s="175"/>
      <c r="AG85" s="231"/>
      <c r="AH85" s="231"/>
      <c r="AI85" s="175"/>
      <c r="AJ85" s="234"/>
      <c r="AK85" s="235"/>
      <c r="AL85" s="175"/>
      <c r="AM85" s="231"/>
      <c r="AN85" s="231"/>
    </row>
    <row r="86" spans="30:40" ht="7.5" customHeight="1" x14ac:dyDescent="0.25">
      <c r="AD86" s="228"/>
      <c r="AE86" s="228"/>
      <c r="AF86" s="175"/>
      <c r="AG86" s="231"/>
      <c r="AH86" s="231"/>
      <c r="AI86" s="175"/>
      <c r="AJ86" s="234"/>
      <c r="AK86" s="235"/>
      <c r="AL86" s="175"/>
      <c r="AM86" s="230">
        <f>AM71</f>
        <v>3322271897</v>
      </c>
      <c r="AN86" s="230"/>
    </row>
    <row r="87" spans="30:40" ht="7.5" customHeight="1" x14ac:dyDescent="0.25">
      <c r="AD87" s="228"/>
      <c r="AE87" s="228"/>
      <c r="AF87" s="175"/>
      <c r="AG87" s="230">
        <f>AG71</f>
        <v>2975933678</v>
      </c>
      <c r="AH87" s="230"/>
      <c r="AI87" s="175"/>
      <c r="AJ87" s="234"/>
      <c r="AK87" s="235"/>
      <c r="AL87" s="175"/>
      <c r="AM87" s="230"/>
      <c r="AN87" s="230"/>
    </row>
    <row r="88" spans="30:40" ht="7.5" customHeight="1" x14ac:dyDescent="0.25">
      <c r="AD88" s="228"/>
      <c r="AE88" s="228"/>
      <c r="AF88" s="175"/>
      <c r="AG88" s="230"/>
      <c r="AH88" s="230"/>
      <c r="AI88" s="175"/>
      <c r="AJ88" s="234"/>
      <c r="AK88" s="235"/>
      <c r="AL88" s="175"/>
      <c r="AM88" s="230"/>
      <c r="AN88" s="230"/>
    </row>
    <row r="89" spans="30:40" ht="7.5" customHeight="1" x14ac:dyDescent="0.25">
      <c r="AD89" s="228"/>
      <c r="AE89" s="228"/>
      <c r="AF89" s="175"/>
      <c r="AG89" s="230"/>
      <c r="AH89" s="230"/>
      <c r="AI89" s="175"/>
      <c r="AJ89" s="234"/>
      <c r="AK89" s="235"/>
      <c r="AL89" s="175"/>
      <c r="AM89" s="230"/>
      <c r="AN89" s="230"/>
    </row>
    <row r="90" spans="30:40" ht="7.5" customHeight="1" x14ac:dyDescent="0.25">
      <c r="AD90" s="228"/>
      <c r="AE90" s="228"/>
      <c r="AF90" s="175"/>
      <c r="AG90" s="230"/>
      <c r="AH90" s="230"/>
      <c r="AI90" s="175"/>
      <c r="AJ90" s="234"/>
      <c r="AK90" s="235"/>
      <c r="AL90" s="175"/>
      <c r="AM90" s="230"/>
      <c r="AN90" s="230"/>
    </row>
    <row r="91" spans="30:40" ht="7.5" customHeight="1" x14ac:dyDescent="0.25">
      <c r="AD91" s="228"/>
      <c r="AE91" s="228"/>
      <c r="AF91" s="175"/>
      <c r="AG91" s="230"/>
      <c r="AH91" s="230"/>
      <c r="AI91" s="175"/>
      <c r="AJ91" s="234"/>
      <c r="AK91" s="235"/>
      <c r="AL91" s="175"/>
      <c r="AM91" s="230"/>
      <c r="AN91" s="230"/>
    </row>
    <row r="92" spans="30:40" ht="7.5" customHeight="1" x14ac:dyDescent="0.25">
      <c r="AD92" s="228"/>
      <c r="AE92" s="228"/>
      <c r="AF92" s="175"/>
      <c r="AG92" s="230"/>
      <c r="AH92" s="230"/>
      <c r="AI92" s="175"/>
      <c r="AJ92" s="234"/>
      <c r="AK92" s="235"/>
      <c r="AL92" s="175"/>
      <c r="AM92" s="230"/>
      <c r="AN92" s="230"/>
    </row>
    <row r="93" spans="30:40" ht="7.5" customHeight="1" x14ac:dyDescent="0.25">
      <c r="AD93" s="228"/>
      <c r="AE93" s="228"/>
      <c r="AF93" s="175"/>
      <c r="AG93" s="229">
        <f>AG73</f>
        <v>14178480534.840002</v>
      </c>
      <c r="AH93" s="229"/>
      <c r="AI93" s="175"/>
      <c r="AJ93" s="234"/>
      <c r="AK93" s="235"/>
      <c r="AL93" s="175"/>
      <c r="AM93" s="244">
        <f>AM73</f>
        <v>16262741448.130001</v>
      </c>
      <c r="AN93" s="245"/>
    </row>
    <row r="94" spans="30:40" ht="7.5" customHeight="1" x14ac:dyDescent="0.25">
      <c r="AD94" s="228"/>
      <c r="AE94" s="228"/>
      <c r="AF94" s="175"/>
      <c r="AG94" s="229"/>
      <c r="AH94" s="229"/>
      <c r="AI94" s="175"/>
      <c r="AJ94" s="234"/>
      <c r="AK94" s="235"/>
      <c r="AL94" s="175"/>
      <c r="AM94" s="246"/>
      <c r="AN94" s="247"/>
    </row>
    <row r="95" spans="30:40" ht="7.5" customHeight="1" x14ac:dyDescent="0.25">
      <c r="AD95" s="228"/>
      <c r="AE95" s="228"/>
      <c r="AF95" s="175"/>
      <c r="AG95" s="229"/>
      <c r="AH95" s="229"/>
      <c r="AI95" s="175"/>
      <c r="AJ95" s="234"/>
      <c r="AK95" s="235"/>
      <c r="AL95" s="175"/>
      <c r="AM95" s="246"/>
      <c r="AN95" s="247"/>
    </row>
    <row r="96" spans="30:40" ht="7.5" customHeight="1" x14ac:dyDescent="0.25">
      <c r="AD96" s="228"/>
      <c r="AE96" s="228"/>
      <c r="AF96" s="175"/>
      <c r="AG96" s="229"/>
      <c r="AH96" s="229"/>
      <c r="AI96" s="175"/>
      <c r="AJ96" s="234"/>
      <c r="AK96" s="235"/>
      <c r="AL96" s="175"/>
      <c r="AM96" s="246"/>
      <c r="AN96" s="247"/>
    </row>
    <row r="97" spans="30:40" ht="7.5" customHeight="1" x14ac:dyDescent="0.25">
      <c r="AD97" s="228"/>
      <c r="AE97" s="228"/>
      <c r="AF97" s="175"/>
      <c r="AG97" s="229"/>
      <c r="AH97" s="229"/>
      <c r="AI97" s="175"/>
      <c r="AJ97" s="234"/>
      <c r="AK97" s="235"/>
      <c r="AL97" s="175"/>
      <c r="AM97" s="246"/>
      <c r="AN97" s="247"/>
    </row>
    <row r="98" spans="30:40" ht="7.5" customHeight="1" x14ac:dyDescent="0.25">
      <c r="AD98" s="228"/>
      <c r="AE98" s="228"/>
      <c r="AF98" s="175"/>
      <c r="AG98" s="229"/>
      <c r="AH98" s="229"/>
      <c r="AI98" s="175"/>
      <c r="AJ98" s="234"/>
      <c r="AK98" s="235"/>
      <c r="AL98" s="175"/>
      <c r="AM98" s="246"/>
      <c r="AN98" s="247"/>
    </row>
    <row r="99" spans="30:40" ht="7.5" customHeight="1" x14ac:dyDescent="0.25">
      <c r="AD99" s="228"/>
      <c r="AE99" s="228"/>
      <c r="AF99" s="175"/>
      <c r="AG99" s="229"/>
      <c r="AH99" s="229"/>
      <c r="AI99" s="175"/>
      <c r="AJ99" s="234"/>
      <c r="AK99" s="235"/>
      <c r="AL99" s="175"/>
      <c r="AM99" s="246"/>
      <c r="AN99" s="247"/>
    </row>
    <row r="100" spans="30:40" ht="7.5" customHeight="1" x14ac:dyDescent="0.25">
      <c r="AD100" s="228"/>
      <c r="AE100" s="228"/>
      <c r="AF100" s="175"/>
      <c r="AG100" s="229"/>
      <c r="AH100" s="229"/>
      <c r="AI100" s="175"/>
      <c r="AJ100" s="234"/>
      <c r="AK100" s="235"/>
      <c r="AL100" s="175"/>
      <c r="AM100" s="246"/>
      <c r="AN100" s="247"/>
    </row>
    <row r="101" spans="30:40" ht="7.5" customHeight="1" x14ac:dyDescent="0.25">
      <c r="AD101" s="228"/>
      <c r="AE101" s="228"/>
      <c r="AF101" s="175"/>
      <c r="AG101" s="229"/>
      <c r="AH101" s="229"/>
      <c r="AI101" s="175"/>
      <c r="AJ101" s="234"/>
      <c r="AK101" s="235"/>
      <c r="AL101" s="175"/>
      <c r="AM101" s="246"/>
      <c r="AN101" s="247"/>
    </row>
    <row r="102" spans="30:40" ht="7.5" customHeight="1" x14ac:dyDescent="0.25">
      <c r="AD102" s="228"/>
      <c r="AE102" s="228"/>
      <c r="AF102" s="175"/>
      <c r="AG102" s="229"/>
      <c r="AH102" s="229"/>
      <c r="AI102" s="175"/>
      <c r="AJ102" s="234"/>
      <c r="AK102" s="235"/>
      <c r="AL102" s="175"/>
      <c r="AM102" s="246"/>
      <c r="AN102" s="247"/>
    </row>
    <row r="103" spans="30:40" ht="7.5" customHeight="1" x14ac:dyDescent="0.25">
      <c r="AD103" s="228"/>
      <c r="AE103" s="228"/>
      <c r="AF103" s="175"/>
      <c r="AG103" s="229"/>
      <c r="AH103" s="229"/>
      <c r="AI103" s="175"/>
      <c r="AJ103" s="234"/>
      <c r="AK103" s="235"/>
      <c r="AL103" s="175"/>
      <c r="AM103" s="246"/>
      <c r="AN103" s="247"/>
    </row>
    <row r="104" spans="30:40" ht="7.5" customHeight="1" x14ac:dyDescent="0.25">
      <c r="AD104" s="228"/>
      <c r="AE104" s="228"/>
      <c r="AF104" s="175"/>
      <c r="AG104" s="229"/>
      <c r="AH104" s="229"/>
      <c r="AI104" s="175"/>
      <c r="AJ104" s="234"/>
      <c r="AK104" s="235"/>
      <c r="AL104" s="175"/>
      <c r="AM104" s="246"/>
      <c r="AN104" s="247"/>
    </row>
    <row r="105" spans="30:40" ht="7.5" customHeight="1" x14ac:dyDescent="0.25">
      <c r="AD105" s="228"/>
      <c r="AE105" s="228"/>
      <c r="AF105" s="175"/>
      <c r="AG105" s="229"/>
      <c r="AH105" s="229"/>
      <c r="AI105" s="175"/>
      <c r="AJ105" s="234"/>
      <c r="AK105" s="235"/>
      <c r="AL105" s="175"/>
      <c r="AM105" s="246"/>
      <c r="AN105" s="247"/>
    </row>
    <row r="106" spans="30:40" ht="7.5" customHeight="1" x14ac:dyDescent="0.25">
      <c r="AD106" s="228"/>
      <c r="AE106" s="228"/>
      <c r="AF106" s="175"/>
      <c r="AG106" s="229"/>
      <c r="AH106" s="229"/>
      <c r="AI106" s="175"/>
      <c r="AJ106" s="234"/>
      <c r="AK106" s="235"/>
      <c r="AL106" s="175"/>
      <c r="AM106" s="246"/>
      <c r="AN106" s="247"/>
    </row>
    <row r="107" spans="30:40" ht="7.5" customHeight="1" x14ac:dyDescent="0.25">
      <c r="AD107" s="228"/>
      <c r="AE107" s="228"/>
      <c r="AF107" s="175"/>
      <c r="AG107" s="229"/>
      <c r="AH107" s="229"/>
      <c r="AI107" s="175"/>
      <c r="AJ107" s="234"/>
      <c r="AK107" s="235"/>
      <c r="AL107" s="175"/>
      <c r="AM107" s="246"/>
      <c r="AN107" s="247"/>
    </row>
    <row r="108" spans="30:40" ht="7.5" customHeight="1" x14ac:dyDescent="0.25">
      <c r="AD108" s="228"/>
      <c r="AE108" s="228"/>
      <c r="AF108" s="175"/>
      <c r="AG108" s="229"/>
      <c r="AH108" s="229"/>
      <c r="AI108" s="175"/>
      <c r="AJ108" s="234"/>
      <c r="AK108" s="235"/>
      <c r="AL108" s="175"/>
      <c r="AM108" s="246"/>
      <c r="AN108" s="247"/>
    </row>
    <row r="109" spans="30:40" ht="7.5" customHeight="1" x14ac:dyDescent="0.25">
      <c r="AD109" s="228"/>
      <c r="AE109" s="228"/>
      <c r="AF109" s="175"/>
      <c r="AG109" s="229"/>
      <c r="AH109" s="229"/>
      <c r="AI109" s="175"/>
      <c r="AJ109" s="234"/>
      <c r="AK109" s="235"/>
      <c r="AL109" s="175"/>
      <c r="AM109" s="246"/>
      <c r="AN109" s="247"/>
    </row>
    <row r="110" spans="30:40" ht="7.5" customHeight="1" x14ac:dyDescent="0.25">
      <c r="AD110" s="228"/>
      <c r="AE110" s="228"/>
      <c r="AF110" s="175"/>
      <c r="AG110" s="229"/>
      <c r="AH110" s="229"/>
      <c r="AI110" s="175"/>
      <c r="AJ110" s="234"/>
      <c r="AK110" s="235"/>
      <c r="AL110" s="175"/>
      <c r="AM110" s="246"/>
      <c r="AN110" s="247"/>
    </row>
    <row r="111" spans="30:40" ht="7.5" customHeight="1" x14ac:dyDescent="0.25">
      <c r="AD111" s="228"/>
      <c r="AE111" s="228"/>
      <c r="AF111" s="175"/>
      <c r="AG111" s="229"/>
      <c r="AH111" s="229"/>
      <c r="AI111" s="175"/>
      <c r="AJ111" s="234"/>
      <c r="AK111" s="235"/>
      <c r="AL111" s="175"/>
      <c r="AM111" s="246"/>
      <c r="AN111" s="247"/>
    </row>
    <row r="112" spans="30:40" ht="7.5" customHeight="1" x14ac:dyDescent="0.25">
      <c r="AD112" s="228"/>
      <c r="AE112" s="228"/>
      <c r="AF112" s="175"/>
      <c r="AG112" s="229"/>
      <c r="AH112" s="229"/>
      <c r="AI112" s="175"/>
      <c r="AJ112" s="234"/>
      <c r="AK112" s="235"/>
      <c r="AL112" s="175"/>
      <c r="AM112" s="246"/>
      <c r="AN112" s="247"/>
    </row>
    <row r="113" spans="30:40" ht="7.5" customHeight="1" x14ac:dyDescent="0.25">
      <c r="AD113" s="228"/>
      <c r="AE113" s="228"/>
      <c r="AF113" s="175"/>
      <c r="AG113" s="229"/>
      <c r="AH113" s="229"/>
      <c r="AI113" s="175"/>
      <c r="AJ113" s="234"/>
      <c r="AK113" s="235"/>
      <c r="AL113" s="175"/>
      <c r="AM113" s="246"/>
      <c r="AN113" s="247"/>
    </row>
    <row r="114" spans="30:40" ht="7.5" customHeight="1" x14ac:dyDescent="0.25">
      <c r="AD114" s="228"/>
      <c r="AE114" s="228"/>
      <c r="AF114" s="175"/>
      <c r="AG114" s="229"/>
      <c r="AH114" s="229"/>
      <c r="AI114" s="175"/>
      <c r="AJ114" s="236"/>
      <c r="AK114" s="237"/>
      <c r="AL114" s="175"/>
      <c r="AM114" s="246"/>
      <c r="AN114" s="247"/>
    </row>
    <row r="115" spans="30:40" ht="7.5" customHeight="1" x14ac:dyDescent="0.25">
      <c r="AD115" s="228"/>
      <c r="AE115" s="228"/>
      <c r="AF115" s="175"/>
      <c r="AG115" s="229"/>
      <c r="AH115" s="229"/>
      <c r="AI115" s="175"/>
      <c r="AJ115" s="238">
        <f>AJ71</f>
        <v>5486260838.9300003</v>
      </c>
      <c r="AK115" s="239"/>
      <c r="AL115" s="175"/>
      <c r="AM115" s="246"/>
      <c r="AN115" s="247"/>
    </row>
    <row r="116" spans="30:40" ht="7.5" customHeight="1" x14ac:dyDescent="0.25">
      <c r="AD116" s="228"/>
      <c r="AE116" s="228"/>
      <c r="AF116" s="175"/>
      <c r="AG116" s="229"/>
      <c r="AH116" s="229"/>
      <c r="AI116" s="175"/>
      <c r="AJ116" s="240"/>
      <c r="AK116" s="241"/>
      <c r="AL116" s="175"/>
      <c r="AM116" s="246"/>
      <c r="AN116" s="247"/>
    </row>
    <row r="117" spans="30:40" ht="7.5" customHeight="1" x14ac:dyDescent="0.25">
      <c r="AD117" s="228"/>
      <c r="AE117" s="228"/>
      <c r="AF117" s="175"/>
      <c r="AG117" s="229"/>
      <c r="AH117" s="229"/>
      <c r="AI117" s="175"/>
      <c r="AJ117" s="240"/>
      <c r="AK117" s="241"/>
      <c r="AL117" s="175"/>
      <c r="AM117" s="246"/>
      <c r="AN117" s="247"/>
    </row>
    <row r="118" spans="30:40" ht="7.5" customHeight="1" x14ac:dyDescent="0.25">
      <c r="AD118" s="228"/>
      <c r="AE118" s="228"/>
      <c r="AF118" s="175"/>
      <c r="AG118" s="229"/>
      <c r="AH118" s="229"/>
      <c r="AI118" s="175"/>
      <c r="AJ118" s="240"/>
      <c r="AK118" s="241"/>
      <c r="AL118" s="175"/>
      <c r="AM118" s="246"/>
      <c r="AN118" s="247"/>
    </row>
    <row r="119" spans="30:40" ht="7.5" customHeight="1" x14ac:dyDescent="0.25">
      <c r="AD119" s="228"/>
      <c r="AE119" s="228"/>
      <c r="AF119" s="175"/>
      <c r="AG119" s="229"/>
      <c r="AH119" s="229"/>
      <c r="AI119" s="175"/>
      <c r="AJ119" s="240"/>
      <c r="AK119" s="241"/>
      <c r="AL119" s="175"/>
      <c r="AM119" s="246"/>
      <c r="AN119" s="247"/>
    </row>
    <row r="120" spans="30:40" ht="7.5" customHeight="1" x14ac:dyDescent="0.25">
      <c r="AD120" s="226">
        <f>AD71</f>
        <v>5532174391.9300003</v>
      </c>
      <c r="AE120" s="226"/>
      <c r="AF120" s="175"/>
      <c r="AG120" s="229"/>
      <c r="AH120" s="229"/>
      <c r="AI120" s="175"/>
      <c r="AJ120" s="240"/>
      <c r="AK120" s="241"/>
      <c r="AL120" s="175"/>
      <c r="AM120" s="246"/>
      <c r="AN120" s="247"/>
    </row>
    <row r="121" spans="30:40" ht="7.5" customHeight="1" x14ac:dyDescent="0.25">
      <c r="AD121" s="175"/>
      <c r="AE121" s="175"/>
      <c r="AF121" s="175"/>
      <c r="AG121" s="175"/>
      <c r="AH121" s="175"/>
      <c r="AI121" s="175"/>
      <c r="AJ121" s="240"/>
      <c r="AK121" s="241"/>
      <c r="AL121" s="175"/>
      <c r="AM121" s="246"/>
      <c r="AN121" s="247"/>
    </row>
    <row r="122" spans="30:40" ht="7.5" customHeight="1" x14ac:dyDescent="0.25">
      <c r="AD122" s="175"/>
      <c r="AE122" s="175"/>
      <c r="AF122" s="175"/>
      <c r="AG122" s="175"/>
      <c r="AH122" s="175"/>
      <c r="AI122" s="175"/>
      <c r="AJ122" s="240"/>
      <c r="AK122" s="241"/>
      <c r="AL122" s="175"/>
      <c r="AM122" s="246"/>
      <c r="AN122" s="247"/>
    </row>
    <row r="123" spans="30:40" ht="7.5" customHeight="1" x14ac:dyDescent="0.25">
      <c r="AD123" s="175"/>
      <c r="AE123" s="175"/>
      <c r="AF123" s="175"/>
      <c r="AG123" s="175"/>
      <c r="AH123" s="175"/>
      <c r="AI123" s="175"/>
      <c r="AJ123" s="240"/>
      <c r="AK123" s="241"/>
      <c r="AL123" s="175"/>
      <c r="AM123" s="246"/>
      <c r="AN123" s="247"/>
    </row>
    <row r="124" spans="30:40" ht="7.5" customHeight="1" x14ac:dyDescent="0.25">
      <c r="AD124" s="175"/>
      <c r="AE124" s="175"/>
      <c r="AF124" s="175"/>
      <c r="AG124" s="175"/>
      <c r="AH124" s="175"/>
      <c r="AI124" s="175"/>
      <c r="AJ124" s="240"/>
      <c r="AK124" s="241"/>
      <c r="AL124" s="175"/>
      <c r="AM124" s="246"/>
      <c r="AN124" s="247"/>
    </row>
    <row r="125" spans="30:40" ht="7.5" customHeight="1" x14ac:dyDescent="0.25">
      <c r="AD125" s="175"/>
      <c r="AE125" s="175"/>
      <c r="AF125" s="175"/>
      <c r="AG125" s="175"/>
      <c r="AH125" s="175"/>
      <c r="AI125" s="175"/>
      <c r="AJ125" s="242"/>
      <c r="AK125" s="243"/>
      <c r="AL125" s="175"/>
      <c r="AM125" s="248"/>
      <c r="AN125" s="249"/>
    </row>
    <row r="126" spans="30:40" ht="7.5" customHeight="1" x14ac:dyDescent="0.25"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</row>
    <row r="127" spans="30:40" ht="7.5" customHeight="1" x14ac:dyDescent="0.25">
      <c r="AD127" s="222">
        <f>I62</f>
        <v>21438137886.150002</v>
      </c>
      <c r="AE127" s="223"/>
      <c r="AF127" s="35"/>
      <c r="AG127" s="222">
        <f>I62</f>
        <v>21438137886.150002</v>
      </c>
      <c r="AH127" s="223"/>
      <c r="AI127" s="35"/>
      <c r="AJ127" s="222">
        <f>C62</f>
        <v>23769049190.220001</v>
      </c>
      <c r="AK127" s="223"/>
      <c r="AL127" s="35"/>
      <c r="AM127" s="222">
        <f>C62</f>
        <v>23769049190.220001</v>
      </c>
      <c r="AN127" s="223"/>
    </row>
    <row r="128" spans="30:40" ht="7.5" customHeight="1" x14ac:dyDescent="0.25">
      <c r="AD128" s="224"/>
      <c r="AE128" s="225"/>
      <c r="AF128" s="35"/>
      <c r="AG128" s="224"/>
      <c r="AH128" s="225"/>
      <c r="AI128" s="35"/>
      <c r="AJ128" s="224"/>
      <c r="AK128" s="225"/>
      <c r="AL128" s="35"/>
      <c r="AM128" s="224"/>
      <c r="AN128" s="225"/>
    </row>
    <row r="129" ht="7.5" customHeight="1" x14ac:dyDescent="0.25"/>
    <row r="130" ht="7.5" customHeight="1" x14ac:dyDescent="0.25"/>
    <row r="131" ht="7.5" customHeight="1" x14ac:dyDescent="0.25"/>
    <row r="132" ht="7.5" customHeight="1" x14ac:dyDescent="0.25"/>
    <row r="133" ht="7.5" customHeight="1" x14ac:dyDescent="0.25"/>
    <row r="134" ht="7.5" customHeight="1" x14ac:dyDescent="0.25"/>
    <row r="135" ht="7.5" customHeight="1" x14ac:dyDescent="0.25"/>
    <row r="136" ht="7.5" customHeight="1" x14ac:dyDescent="0.25"/>
  </sheetData>
  <mergeCells count="31">
    <mergeCell ref="B1:X1"/>
    <mergeCell ref="K3:L3"/>
    <mergeCell ref="I2:X2"/>
    <mergeCell ref="AD76:AH76"/>
    <mergeCell ref="Y3:Z3"/>
    <mergeCell ref="AA3:AB3"/>
    <mergeCell ref="C3:D3"/>
    <mergeCell ref="E3:F3"/>
    <mergeCell ref="G3:H3"/>
    <mergeCell ref="I3:J3"/>
    <mergeCell ref="M3:N3"/>
    <mergeCell ref="O3:P3"/>
    <mergeCell ref="Q3:R3"/>
    <mergeCell ref="S3:T3"/>
    <mergeCell ref="U3:V3"/>
    <mergeCell ref="W3:X3"/>
    <mergeCell ref="AJ127:AK128"/>
    <mergeCell ref="AD120:AE120"/>
    <mergeCell ref="AJ76:AN76"/>
    <mergeCell ref="AD78:AE119"/>
    <mergeCell ref="AG93:AH120"/>
    <mergeCell ref="AG87:AH92"/>
    <mergeCell ref="AG78:AH86"/>
    <mergeCell ref="AM78:AN85"/>
    <mergeCell ref="AM127:AN128"/>
    <mergeCell ref="AD127:AE128"/>
    <mergeCell ref="AG127:AH128"/>
    <mergeCell ref="AJ78:AK114"/>
    <mergeCell ref="AJ115:AK125"/>
    <mergeCell ref="AM86:AN92"/>
    <mergeCell ref="AM93:AN125"/>
  </mergeCells>
  <pageMargins left="0.7" right="0.7" top="0.75" bottom="0.75" header="0.3" footer="0.3"/>
  <pageSetup scale="47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10"/>
  <dimension ref="A1:L33"/>
  <sheetViews>
    <sheetView showGridLines="0" workbookViewId="0">
      <selection activeCell="C7" sqref="C7"/>
    </sheetView>
  </sheetViews>
  <sheetFormatPr baseColWidth="10" defaultRowHeight="15" outlineLevelCol="1" x14ac:dyDescent="0.25"/>
  <cols>
    <col min="1" max="1" width="30.42578125" customWidth="1"/>
    <col min="2" max="2" width="1" customWidth="1"/>
    <col min="3" max="3" width="26.42578125" customWidth="1"/>
    <col min="4" max="4" width="11.42578125" hidden="1" customWidth="1" outlineLevel="1"/>
    <col min="5" max="5" width="0" hidden="1" customWidth="1" outlineLevel="1"/>
    <col min="6" max="6" width="11.42578125" collapsed="1"/>
    <col min="8" max="8" width="1.140625" customWidth="1"/>
    <col min="9" max="10" width="11.42578125" hidden="1" customWidth="1" outlineLevel="1"/>
    <col min="11" max="11" width="11.42578125" hidden="1" customWidth="1" outlineLevel="1" collapsed="1"/>
    <col min="12" max="12" width="11.42578125" customWidth="1" collapsed="1"/>
  </cols>
  <sheetData>
    <row r="1" spans="1:12" x14ac:dyDescent="0.25">
      <c r="D1" s="97">
        <v>43221</v>
      </c>
      <c r="E1" s="97">
        <v>43252</v>
      </c>
      <c r="F1" s="97">
        <v>43282</v>
      </c>
      <c r="G1" s="97">
        <v>43313</v>
      </c>
      <c r="I1" s="97">
        <v>42856</v>
      </c>
      <c r="J1" s="97">
        <v>42887</v>
      </c>
      <c r="K1" s="97">
        <v>42917</v>
      </c>
      <c r="L1" s="97">
        <v>42948</v>
      </c>
    </row>
    <row r="2" spans="1:12" x14ac:dyDescent="0.25">
      <c r="A2" t="s">
        <v>1801</v>
      </c>
      <c r="C2" s="200" t="s">
        <v>1762</v>
      </c>
      <c r="D2" s="201">
        <f>SUM(D3:D8)</f>
        <v>2441473588.0999999</v>
      </c>
      <c r="E2" s="201">
        <f>SUM(E3:E8)</f>
        <v>1769746762.3399999</v>
      </c>
      <c r="F2" s="201">
        <f>SUM(F3:F8)</f>
        <v>760085392.34000003</v>
      </c>
      <c r="G2" s="201">
        <f>SUM(G3:G8)</f>
        <v>746552500.34000003</v>
      </c>
      <c r="I2" s="201">
        <f>SUM(I3:I8)</f>
        <v>1667959676.5600002</v>
      </c>
      <c r="J2" s="201">
        <f>SUM(J3:J8)</f>
        <v>1985454534.5599999</v>
      </c>
      <c r="K2" s="201">
        <f>SUM(K3:K8)</f>
        <v>1309385928.5599999</v>
      </c>
      <c r="L2" s="201">
        <f>SUM(L3:L8)</f>
        <v>2194214124.5699997</v>
      </c>
    </row>
    <row r="3" spans="1:12" x14ac:dyDescent="0.25">
      <c r="C3" s="105" t="s">
        <v>1790</v>
      </c>
      <c r="D3" s="26">
        <f>Datos!BM4</f>
        <v>23155348</v>
      </c>
      <c r="E3" s="26">
        <f>Datos!BN4</f>
        <v>21926800</v>
      </c>
      <c r="F3" s="26">
        <f>Datos!BO4</f>
        <v>22776800</v>
      </c>
      <c r="G3" s="26">
        <f>Datos!BP4</f>
        <v>22048850</v>
      </c>
      <c r="I3" s="26">
        <f>Datos!BA7</f>
        <v>11304810</v>
      </c>
      <c r="J3" s="26">
        <f>Datos!BB7</f>
        <v>11704810</v>
      </c>
      <c r="K3" s="26">
        <f>Datos!BC7</f>
        <v>11979000</v>
      </c>
      <c r="L3" s="26">
        <f>Datos!BD7</f>
        <v>13029000</v>
      </c>
    </row>
    <row r="4" spans="1:12" x14ac:dyDescent="0.25">
      <c r="C4" s="105" t="s">
        <v>2069</v>
      </c>
      <c r="D4" s="26">
        <f>Datos!BM20</f>
        <v>1031802179.17</v>
      </c>
      <c r="E4" s="26">
        <f>Datos!BN20</f>
        <v>959753123.40999997</v>
      </c>
      <c r="F4" s="26">
        <f>Datos!BO20</f>
        <v>161790023.41</v>
      </c>
      <c r="G4" s="26">
        <f>Datos!BP20</f>
        <v>354989227.41000003</v>
      </c>
      <c r="I4" s="26">
        <f>Datos!BA23</f>
        <v>572752699.97000003</v>
      </c>
      <c r="J4" s="26">
        <f>Datos!BB23</f>
        <v>630401678.97000003</v>
      </c>
      <c r="K4" s="26">
        <f>Datos!BC23</f>
        <v>553747573.97000003</v>
      </c>
      <c r="L4" s="26">
        <f>Datos!BD23</f>
        <v>1001571736.97</v>
      </c>
    </row>
    <row r="5" spans="1:12" x14ac:dyDescent="0.25">
      <c r="C5" s="105" t="s">
        <v>2070</v>
      </c>
      <c r="D5" s="26">
        <f>Datos!BM13</f>
        <v>160997659.58000001</v>
      </c>
      <c r="E5" s="26">
        <f>Datos!BN13</f>
        <v>124740668.58</v>
      </c>
      <c r="F5" s="26">
        <f>Datos!BO13</f>
        <v>102996341.58</v>
      </c>
      <c r="G5" s="26">
        <f>Datos!BP13</f>
        <v>39813699.579999998</v>
      </c>
      <c r="I5" s="26">
        <f>Datos!BA13</f>
        <v>630448369.58000004</v>
      </c>
      <c r="J5" s="26">
        <f>Datos!BB13</f>
        <v>344218619.57999998</v>
      </c>
      <c r="K5" s="26">
        <f>Datos!BC13</f>
        <v>188695691.58000001</v>
      </c>
      <c r="L5" s="26">
        <f>Datos!BD13</f>
        <v>314281333.57999998</v>
      </c>
    </row>
    <row r="6" spans="1:12" x14ac:dyDescent="0.25">
      <c r="C6" s="105" t="s">
        <v>1728</v>
      </c>
      <c r="D6" s="26">
        <f>Datos!BM12</f>
        <v>982192636.35000002</v>
      </c>
      <c r="E6" s="26">
        <f>Datos!BN12</f>
        <v>162531877.34999999</v>
      </c>
      <c r="F6" s="26">
        <f>Datos!BO12</f>
        <v>153980128.34999999</v>
      </c>
      <c r="G6" s="26">
        <f>Datos!BP12</f>
        <v>25811973.350000001</v>
      </c>
      <c r="I6" s="26">
        <f>Datos!BA12+Datos!BA16</f>
        <v>144892329.00999999</v>
      </c>
      <c r="J6" s="26">
        <f>Datos!BB12+Datos!BB16</f>
        <v>252264452.00999999</v>
      </c>
      <c r="K6" s="26">
        <f>Datos!BC12+Datos!BC16</f>
        <v>430734777.00999999</v>
      </c>
      <c r="L6" s="26">
        <f>Datos!BD12+Datos!BD16</f>
        <v>645637446.01999998</v>
      </c>
    </row>
    <row r="7" spans="1:12" x14ac:dyDescent="0.25">
      <c r="C7" s="105" t="s">
        <v>1864</v>
      </c>
      <c r="D7" s="26">
        <f>Datos!BM17</f>
        <v>1995605</v>
      </c>
      <c r="E7" s="26">
        <f>Datos!BN17</f>
        <v>259464133</v>
      </c>
      <c r="F7" s="26">
        <f>Datos!BO17</f>
        <v>77211939</v>
      </c>
      <c r="G7" s="26">
        <f>Datos!BP17</f>
        <v>62558590</v>
      </c>
      <c r="I7" s="26">
        <f>Datos!BA17</f>
        <v>225648114</v>
      </c>
      <c r="J7" s="26">
        <f>Datos!BB17</f>
        <v>659658637</v>
      </c>
      <c r="K7" s="26">
        <f>Datos!BC17</f>
        <v>11082272</v>
      </c>
      <c r="L7" s="26">
        <f>Datos!BD17</f>
        <v>106724107</v>
      </c>
    </row>
    <row r="8" spans="1:12" x14ac:dyDescent="0.25">
      <c r="C8" s="105" t="s">
        <v>2071</v>
      </c>
      <c r="D8" s="26">
        <f>Datos!BM14</f>
        <v>241330160</v>
      </c>
      <c r="E8" s="26">
        <f>Datos!BN14</f>
        <v>241330160</v>
      </c>
      <c r="F8" s="26">
        <f>Datos!BO14</f>
        <v>241330160</v>
      </c>
      <c r="G8" s="26">
        <f>Datos!BP14</f>
        <v>241330160</v>
      </c>
      <c r="I8" s="26">
        <f>Datos!BA14</f>
        <v>82913354</v>
      </c>
      <c r="J8" s="26">
        <f>Datos!BB14</f>
        <v>87206337</v>
      </c>
      <c r="K8" s="26">
        <f>Datos!BC14</f>
        <v>113146614</v>
      </c>
      <c r="L8" s="26">
        <f>Datos!BD14</f>
        <v>112970501</v>
      </c>
    </row>
    <row r="10" spans="1:12" x14ac:dyDescent="0.25">
      <c r="C10" s="200" t="s">
        <v>2072</v>
      </c>
      <c r="D10" s="201">
        <f>D3+D4+D5</f>
        <v>1215955186.75</v>
      </c>
      <c r="E10" s="201">
        <f>E3+E4+E5</f>
        <v>1106420591.99</v>
      </c>
      <c r="F10" s="201">
        <f>F3+F4+F5</f>
        <v>287563164.99000001</v>
      </c>
      <c r="G10" s="201">
        <f>G3+G4+G5</f>
        <v>416851776.99000001</v>
      </c>
      <c r="I10" s="201">
        <f>I3+I4+I5</f>
        <v>1214505879.5500002</v>
      </c>
      <c r="J10" s="201">
        <f>J3+J4+J5</f>
        <v>986325108.54999995</v>
      </c>
      <c r="K10" s="201">
        <f>K3+K4+K5</f>
        <v>754422265.55000007</v>
      </c>
      <c r="L10" s="201">
        <f>L3+L4+L5</f>
        <v>1328882070.55</v>
      </c>
    </row>
    <row r="11" spans="1:12" x14ac:dyDescent="0.25">
      <c r="C11" s="105" t="s">
        <v>2073</v>
      </c>
      <c r="D11" s="26">
        <f>D6+D7+D8</f>
        <v>1225518401.3499999</v>
      </c>
      <c r="E11" s="26">
        <f>E6+E7+E8</f>
        <v>663326170.35000002</v>
      </c>
      <c r="F11" s="26">
        <f>F6+F7+F8</f>
        <v>472522227.35000002</v>
      </c>
      <c r="G11" s="26">
        <f>G6+G7+G8</f>
        <v>329700723.35000002</v>
      </c>
      <c r="I11" s="26">
        <f>I6+I7+I8</f>
        <v>453453797.00999999</v>
      </c>
      <c r="J11" s="26">
        <f>J6+J7+J8</f>
        <v>999129426.00999999</v>
      </c>
      <c r="K11" s="26">
        <f>K6+K7+K8</f>
        <v>554963663.00999999</v>
      </c>
      <c r="L11" s="26">
        <f>L6+L7+L8</f>
        <v>865332054.01999998</v>
      </c>
    </row>
    <row r="13" spans="1:12" x14ac:dyDescent="0.25">
      <c r="A13" t="s">
        <v>2074</v>
      </c>
      <c r="C13" s="200" t="s">
        <v>1762</v>
      </c>
      <c r="D13" s="201">
        <f>SUM(D14:D16)</f>
        <v>2209815715.3800001</v>
      </c>
      <c r="E13" s="201">
        <f>SUM(E14:E16)</f>
        <v>2215611046.4200001</v>
      </c>
      <c r="F13" s="201">
        <f>SUM(F14:F16)</f>
        <v>2219983365.9000001</v>
      </c>
      <c r="G13" s="201">
        <f>SUM(G14:G16)</f>
        <v>2226834101.6700001</v>
      </c>
      <c r="I13" s="201"/>
      <c r="J13" s="201"/>
      <c r="K13" s="201"/>
      <c r="L13" s="201"/>
    </row>
    <row r="14" spans="1:12" x14ac:dyDescent="0.25">
      <c r="C14" s="105" t="s">
        <v>2075</v>
      </c>
      <c r="D14" s="26">
        <f>Datos!BM30</f>
        <v>900242561.14999998</v>
      </c>
      <c r="E14" s="26">
        <f>Datos!BN30</f>
        <v>902694929.14999998</v>
      </c>
      <c r="F14" s="26">
        <f>Datos!BO30</f>
        <v>905223782.55999994</v>
      </c>
      <c r="G14" s="26">
        <f>Datos!BP30</f>
        <v>908436766.00999999</v>
      </c>
      <c r="I14" s="26"/>
      <c r="J14" s="26"/>
      <c r="K14" s="26"/>
      <c r="L14" s="26"/>
    </row>
    <row r="15" spans="1:12" x14ac:dyDescent="0.25">
      <c r="C15" s="105" t="s">
        <v>2076</v>
      </c>
      <c r="D15" s="26">
        <f>Datos!BM32</f>
        <v>797323822.40999997</v>
      </c>
      <c r="E15" s="26">
        <f>Datos!BN32</f>
        <v>799021829.51999998</v>
      </c>
      <c r="F15" s="26">
        <f>Datos!BO32</f>
        <v>800865295.59000003</v>
      </c>
      <c r="G15" s="26">
        <f>Datos!BP32</f>
        <v>803158395.03999996</v>
      </c>
      <c r="I15" s="26"/>
      <c r="J15" s="26"/>
      <c r="K15" s="26"/>
      <c r="L15" s="26"/>
    </row>
    <row r="16" spans="1:12" x14ac:dyDescent="0.25">
      <c r="C16" s="105" t="s">
        <v>2077</v>
      </c>
      <c r="D16" s="26">
        <f>Datos!BM34</f>
        <v>512249331.81999999</v>
      </c>
      <c r="E16" s="26">
        <f>Datos!BN34</f>
        <v>513894287.75</v>
      </c>
      <c r="F16" s="26">
        <f>Datos!BO34</f>
        <v>513894287.75</v>
      </c>
      <c r="G16" s="26">
        <f>Datos!BP34</f>
        <v>515238940.62</v>
      </c>
      <c r="I16" s="26"/>
      <c r="J16" s="26"/>
      <c r="K16" s="26"/>
      <c r="L16" s="26"/>
    </row>
    <row r="18" spans="1:12" x14ac:dyDescent="0.25">
      <c r="A18" t="s">
        <v>1803</v>
      </c>
      <c r="C18" s="200" t="s">
        <v>1762</v>
      </c>
      <c r="D18" s="201">
        <f>SUM(D19:D20)</f>
        <v>5781715783</v>
      </c>
      <c r="E18" s="201">
        <f>SUM(E19:E20)</f>
        <v>5434323266</v>
      </c>
      <c r="F18" s="201">
        <f>SUM(F19:F20)</f>
        <v>5811754954</v>
      </c>
      <c r="G18" s="201">
        <f>SUM(G19:G20)</f>
        <v>5169067195</v>
      </c>
      <c r="I18" s="201">
        <f>SUM(I19:I20)</f>
        <v>3497848599.21</v>
      </c>
      <c r="J18" s="201">
        <f>SUM(J19:J20)</f>
        <v>2989500170.5100002</v>
      </c>
      <c r="K18" s="201">
        <f>SUM(K19:K20)</f>
        <v>3951702081.5100002</v>
      </c>
      <c r="L18" s="201">
        <f>SUM(L19:L20)</f>
        <v>3784765685.5100002</v>
      </c>
    </row>
    <row r="19" spans="1:12" x14ac:dyDescent="0.25">
      <c r="C19" s="105" t="s">
        <v>2078</v>
      </c>
      <c r="D19" s="26">
        <f>Datos!BM103</f>
        <v>5650528705</v>
      </c>
      <c r="E19" s="26">
        <f>Datos!BN103</f>
        <v>5303136188</v>
      </c>
      <c r="F19" s="26">
        <f>Datos!BO103</f>
        <v>5680567876</v>
      </c>
      <c r="G19" s="26">
        <f>Datos!BP103</f>
        <v>5037880117</v>
      </c>
      <c r="I19" s="26">
        <f>Datos!BA103</f>
        <v>3383921620.21</v>
      </c>
      <c r="J19" s="26">
        <f>Datos!BB103</f>
        <v>2874738531.5100002</v>
      </c>
      <c r="K19" s="26">
        <f>Datos!BC103</f>
        <v>3827666492.5100002</v>
      </c>
      <c r="L19" s="26">
        <f>Datos!BD103</f>
        <v>3678148989.5100002</v>
      </c>
    </row>
    <row r="20" spans="1:12" x14ac:dyDescent="0.25">
      <c r="C20" s="105" t="s">
        <v>2079</v>
      </c>
      <c r="D20" s="26">
        <f>Datos!BM104</f>
        <v>131187078</v>
      </c>
      <c r="E20" s="26">
        <f>Datos!BN104</f>
        <v>131187078</v>
      </c>
      <c r="F20" s="26">
        <f>Datos!BO104</f>
        <v>131187078</v>
      </c>
      <c r="G20" s="26">
        <f>Datos!BP104</f>
        <v>131187078</v>
      </c>
      <c r="I20" s="26">
        <f>Datos!BA104</f>
        <v>113926979</v>
      </c>
      <c r="J20" s="26">
        <f>Datos!BB104</f>
        <v>114761639</v>
      </c>
      <c r="K20" s="26">
        <f>Datos!BC104</f>
        <v>124035589</v>
      </c>
      <c r="L20" s="26">
        <f>Datos!BD104</f>
        <v>106616696</v>
      </c>
    </row>
    <row r="22" spans="1:12" x14ac:dyDescent="0.25">
      <c r="A22" t="s">
        <v>1848</v>
      </c>
      <c r="C22" s="200" t="s">
        <v>1762</v>
      </c>
      <c r="D22" s="201">
        <f>SUM(D23:D25)</f>
        <v>4683936896</v>
      </c>
      <c r="E22" s="201">
        <f>SUM(E23:E25)</f>
        <v>5812894010</v>
      </c>
      <c r="F22" s="201">
        <f>SUM(F23:F25)</f>
        <v>5795368414</v>
      </c>
      <c r="G22" s="201">
        <f>SUM(G23:G25)</f>
        <v>6901698801</v>
      </c>
      <c r="I22" s="201">
        <f>SUM(I23:I25)</f>
        <v>3365615338</v>
      </c>
      <c r="J22" s="201">
        <f>SUM(J23:J25)</f>
        <v>3775699280</v>
      </c>
      <c r="K22" s="201">
        <f>SUM(K23:K25)</f>
        <v>3534268419</v>
      </c>
      <c r="L22" s="201">
        <f>SUM(L23:L25)</f>
        <v>3488752282</v>
      </c>
    </row>
    <row r="23" spans="1:12" x14ac:dyDescent="0.25">
      <c r="C23" s="105" t="s">
        <v>2080</v>
      </c>
      <c r="D23" s="26">
        <f>Datos!BM132</f>
        <v>137602006</v>
      </c>
      <c r="E23" s="26">
        <f>Datos!BN132</f>
        <v>72047128</v>
      </c>
      <c r="F23" s="26">
        <f>Datos!BO132</f>
        <v>81954137</v>
      </c>
      <c r="G23" s="26">
        <f>Datos!BP132</f>
        <v>93005867</v>
      </c>
      <c r="I23" s="26">
        <f>Datos!BA132</f>
        <v>19551363</v>
      </c>
      <c r="J23" s="26">
        <f>Datos!BB132</f>
        <v>19055367</v>
      </c>
      <c r="K23" s="26">
        <f>Datos!BC132</f>
        <v>20533517</v>
      </c>
      <c r="L23" s="26">
        <f>Datos!BD132</f>
        <v>20533584</v>
      </c>
    </row>
    <row r="24" spans="1:12" x14ac:dyDescent="0.25">
      <c r="C24" s="105" t="s">
        <v>1784</v>
      </c>
      <c r="D24" s="26">
        <f>Datos!BM133</f>
        <v>4264599290</v>
      </c>
      <c r="E24" s="26">
        <f>Datos!BN133</f>
        <v>5576430635</v>
      </c>
      <c r="F24" s="26">
        <f>Datos!BO133</f>
        <v>5550237869</v>
      </c>
      <c r="G24" s="26">
        <f>Datos!BP133</f>
        <v>6644080637</v>
      </c>
      <c r="I24" s="26">
        <f>Datos!BA133</f>
        <v>3346063975</v>
      </c>
      <c r="J24" s="26">
        <f>Datos!BB133</f>
        <v>3756643912</v>
      </c>
      <c r="K24" s="26">
        <f>Datos!BC133</f>
        <v>3513734900</v>
      </c>
      <c r="L24" s="26">
        <f>Datos!BD133</f>
        <v>3468218695</v>
      </c>
    </row>
    <row r="25" spans="1:12" x14ac:dyDescent="0.25">
      <c r="C25" s="105" t="s">
        <v>2081</v>
      </c>
      <c r="D25" s="26">
        <f>Datos!BM134</f>
        <v>281735600</v>
      </c>
      <c r="E25" s="26">
        <f>Datos!BN134</f>
        <v>164416247</v>
      </c>
      <c r="F25" s="26">
        <f>Datos!BO134</f>
        <v>163176408</v>
      </c>
      <c r="G25" s="26">
        <f>Datos!BP134</f>
        <v>164612297</v>
      </c>
      <c r="I25" s="26">
        <v>0</v>
      </c>
      <c r="J25" s="26">
        <v>1</v>
      </c>
      <c r="K25" s="26">
        <v>2</v>
      </c>
      <c r="L25" s="26">
        <v>3</v>
      </c>
    </row>
    <row r="27" spans="1:12" x14ac:dyDescent="0.25">
      <c r="A27" t="s">
        <v>1818</v>
      </c>
      <c r="C27" s="200" t="s">
        <v>893</v>
      </c>
      <c r="D27" s="201">
        <f>SUM(D28:D33)</f>
        <v>3531135221.8200002</v>
      </c>
      <c r="E27" s="201">
        <f>SUM(E28:E33)</f>
        <v>2970790252.04</v>
      </c>
      <c r="F27" s="201">
        <f>SUM(F28:F33)</f>
        <v>2770128495.0700002</v>
      </c>
      <c r="G27" s="201">
        <f>SUM(G28:G33)</f>
        <v>2720560879</v>
      </c>
      <c r="I27" s="201">
        <f>SUM(I28:I33)</f>
        <v>2206004514</v>
      </c>
      <c r="J27" s="201">
        <f>SUM(J28:J33)</f>
        <v>2974502712</v>
      </c>
      <c r="K27" s="201">
        <f>SUM(K28:K33)</f>
        <v>2750545111</v>
      </c>
      <c r="L27" s="201">
        <f>SUM(L28:L33)</f>
        <v>3571641168</v>
      </c>
    </row>
    <row r="28" spans="1:12" x14ac:dyDescent="0.25">
      <c r="C28" s="105" t="s">
        <v>2083</v>
      </c>
      <c r="D28" s="26">
        <f>-Datos!BM518</f>
        <v>36457182</v>
      </c>
      <c r="E28" s="26">
        <f>-Datos!BN518</f>
        <v>36457182</v>
      </c>
      <c r="F28" s="26">
        <f>-Datos!BO518</f>
        <v>36457182</v>
      </c>
      <c r="G28" s="26">
        <f>-Datos!BP518</f>
        <v>131657182</v>
      </c>
      <c r="I28" s="26">
        <f>-Datos!BA518</f>
        <v>1479858</v>
      </c>
      <c r="J28" s="26">
        <f>-Datos!BB518</f>
        <v>1479858</v>
      </c>
      <c r="K28" s="26">
        <f>-Datos!BC518</f>
        <v>1479858</v>
      </c>
      <c r="L28" s="26">
        <f>-Datos!BD518</f>
        <v>1479858</v>
      </c>
    </row>
    <row r="29" spans="1:12" x14ac:dyDescent="0.25">
      <c r="C29" s="105" t="s">
        <v>2085</v>
      </c>
      <c r="D29" s="26">
        <f>-Datos!BM522</f>
        <v>0</v>
      </c>
      <c r="E29" s="26">
        <f>-Datos!BN522</f>
        <v>0</v>
      </c>
      <c r="F29" s="26">
        <f>-Datos!BO522</f>
        <v>0</v>
      </c>
      <c r="G29" s="26">
        <f>-Datos!BP522</f>
        <v>0</v>
      </c>
      <c r="I29" s="26">
        <f>-Datos!BA522</f>
        <v>641214587</v>
      </c>
      <c r="J29" s="26">
        <f>-Datos!BB522</f>
        <v>722822021</v>
      </c>
      <c r="K29" s="26">
        <f>-Datos!BC522</f>
        <v>809845453</v>
      </c>
      <c r="L29" s="26">
        <f>-Datos!BD522</f>
        <v>897727853</v>
      </c>
    </row>
    <row r="30" spans="1:12" x14ac:dyDescent="0.25">
      <c r="C30" s="105" t="s">
        <v>1728</v>
      </c>
      <c r="D30" s="26">
        <f>-Datos!BM523</f>
        <v>2500000000</v>
      </c>
      <c r="E30" s="26">
        <f>-Datos!BN523</f>
        <v>2500000000</v>
      </c>
      <c r="F30" s="26">
        <f>-Datos!BO523</f>
        <v>2500000000</v>
      </c>
      <c r="G30" s="26">
        <f>-Datos!BP523</f>
        <v>2500000000</v>
      </c>
      <c r="H30" s="26">
        <v>-1</v>
      </c>
      <c r="I30" s="26">
        <f>-Datos!BA523</f>
        <v>0</v>
      </c>
      <c r="J30" s="26">
        <f>-Datos!BB523</f>
        <v>0</v>
      </c>
      <c r="K30" s="26">
        <f>-Datos!BC523</f>
        <v>0</v>
      </c>
      <c r="L30" s="26">
        <f>-Datos!BD523</f>
        <v>0</v>
      </c>
    </row>
    <row r="31" spans="1:12" ht="25.5" x14ac:dyDescent="0.25">
      <c r="C31" s="202" t="s">
        <v>2084</v>
      </c>
      <c r="D31" s="26">
        <f>-Datos!BM524</f>
        <v>984188239</v>
      </c>
      <c r="E31" s="26">
        <f>-Datos!BN524</f>
        <v>421996009</v>
      </c>
      <c r="F31" s="26">
        <f>-Datos!BO524</f>
        <v>231192066</v>
      </c>
      <c r="G31" s="26">
        <f>-Datos!BP524</f>
        <v>88370566</v>
      </c>
      <c r="I31" s="26">
        <f>-Datos!BA524</f>
        <v>370536980</v>
      </c>
      <c r="J31" s="26">
        <f>-Datos!BB524</f>
        <v>911919626</v>
      </c>
      <c r="K31" s="26">
        <f>-Datos!BC524</f>
        <v>441813586</v>
      </c>
      <c r="L31" s="26">
        <f>-Datos!BD524</f>
        <v>752358090</v>
      </c>
    </row>
    <row r="32" spans="1:12" x14ac:dyDescent="0.25">
      <c r="C32" s="105" t="s">
        <v>1787</v>
      </c>
      <c r="D32" s="26">
        <f>-Datos!BM527</f>
        <v>10489394.82</v>
      </c>
      <c r="E32" s="26">
        <f>-Datos!BN527</f>
        <v>12336655.039999999</v>
      </c>
      <c r="F32" s="26">
        <f>-Datos!BO527</f>
        <v>2478841.0699999998</v>
      </c>
      <c r="G32" s="26">
        <f>-Datos!BP527</f>
        <v>532725</v>
      </c>
      <c r="I32" s="26">
        <f>-Datos!BA527</f>
        <v>11368219</v>
      </c>
      <c r="J32" s="26">
        <f>-Datos!BB527</f>
        <v>11368219</v>
      </c>
      <c r="K32" s="26">
        <f>-Datos!BC527</f>
        <v>0</v>
      </c>
      <c r="L32" s="26">
        <f>-Datos!BD527</f>
        <v>0</v>
      </c>
    </row>
    <row r="33" spans="3:12" x14ac:dyDescent="0.25">
      <c r="C33" s="105" t="s">
        <v>2086</v>
      </c>
      <c r="D33" s="26">
        <f>-Datos!BM528</f>
        <v>406</v>
      </c>
      <c r="E33" s="26">
        <f>-Datos!BN528</f>
        <v>406</v>
      </c>
      <c r="F33" s="26">
        <f>-Datos!BO528</f>
        <v>406</v>
      </c>
      <c r="G33" s="26">
        <f>-Datos!BP528</f>
        <v>406</v>
      </c>
      <c r="I33" s="26">
        <f>-Datos!BA528</f>
        <v>1181404870</v>
      </c>
      <c r="J33" s="26">
        <f>-Datos!BB528</f>
        <v>1326912988</v>
      </c>
      <c r="K33" s="26">
        <f>-Datos!BC528</f>
        <v>1497406214</v>
      </c>
      <c r="L33" s="26">
        <f>-Datos!BD528</f>
        <v>1920075367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1">
    <tabColor rgb="FF7030A0"/>
    <outlinePr summaryBelow="0"/>
  </sheetPr>
  <dimension ref="A1:BW134"/>
  <sheetViews>
    <sheetView showGridLines="0"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19" sqref="B19"/>
    </sheetView>
  </sheetViews>
  <sheetFormatPr baseColWidth="10" defaultRowHeight="12.75" outlineLevelRow="1" outlineLevelCol="1" x14ac:dyDescent="0.25"/>
  <cols>
    <col min="1" max="1" width="12.28515625" style="22" bestFit="1" customWidth="1"/>
    <col min="2" max="2" width="39.28515625" style="24" customWidth="1"/>
    <col min="3" max="15" width="12" style="24" hidden="1" customWidth="1" outlineLevel="1"/>
    <col min="16" max="38" width="11.42578125" style="24" hidden="1" customWidth="1" outlineLevel="1"/>
    <col min="39" max="39" width="11.42578125" style="24" customWidth="1" collapsed="1"/>
    <col min="40" max="62" width="11.42578125" style="24" customWidth="1"/>
    <col min="63" max="63" width="2.7109375" style="24" customWidth="1"/>
    <col min="64" max="64" width="11.42578125" style="24" customWidth="1"/>
    <col min="65" max="66" width="11.42578125" style="24"/>
    <col min="67" max="68" width="11.42578125" style="24" customWidth="1"/>
    <col min="69" max="69" width="12" style="24" customWidth="1"/>
    <col min="70" max="16384" width="11.42578125" style="24"/>
  </cols>
  <sheetData>
    <row r="1" spans="1:70" s="21" customFormat="1" ht="11.25" x14ac:dyDescent="0.25">
      <c r="A1" s="20"/>
      <c r="O1" s="21">
        <v>1</v>
      </c>
      <c r="P1" s="21">
        <v>2</v>
      </c>
      <c r="Q1" s="21">
        <v>3</v>
      </c>
      <c r="R1" s="21">
        <v>4</v>
      </c>
      <c r="S1" s="21">
        <v>5</v>
      </c>
      <c r="T1" s="21">
        <v>6</v>
      </c>
      <c r="U1" s="21">
        <v>7</v>
      </c>
      <c r="V1" s="21">
        <v>8</v>
      </c>
      <c r="W1" s="21">
        <v>9</v>
      </c>
      <c r="X1" s="21">
        <v>10</v>
      </c>
      <c r="Y1" s="21">
        <v>11</v>
      </c>
      <c r="Z1" s="21">
        <v>12</v>
      </c>
      <c r="AM1" s="21" t="s">
        <v>1741</v>
      </c>
      <c r="AN1" s="21" t="s">
        <v>1742</v>
      </c>
      <c r="AO1" s="21" t="s">
        <v>1743</v>
      </c>
      <c r="AP1" s="21" t="s">
        <v>1744</v>
      </c>
      <c r="AQ1" s="21" t="s">
        <v>1745</v>
      </c>
      <c r="AR1" s="21" t="s">
        <v>1746</v>
      </c>
      <c r="AS1" s="21" t="s">
        <v>1747</v>
      </c>
      <c r="AT1" s="21" t="s">
        <v>1748</v>
      </c>
      <c r="AU1" s="21" t="s">
        <v>1749</v>
      </c>
      <c r="AV1" s="21" t="s">
        <v>1750</v>
      </c>
      <c r="AW1" s="21" t="s">
        <v>1751</v>
      </c>
      <c r="AX1" s="21" t="s">
        <v>1752</v>
      </c>
      <c r="AY1" s="21" t="s">
        <v>1741</v>
      </c>
      <c r="AZ1" s="21" t="s">
        <v>1742</v>
      </c>
      <c r="BA1" s="21" t="s">
        <v>1743</v>
      </c>
      <c r="BB1" s="21" t="s">
        <v>1744</v>
      </c>
      <c r="BC1" s="21" t="s">
        <v>1745</v>
      </c>
      <c r="BD1" s="21" t="s">
        <v>1746</v>
      </c>
      <c r="BE1" s="21" t="s">
        <v>1747</v>
      </c>
      <c r="BF1" s="21" t="s">
        <v>1748</v>
      </c>
      <c r="BG1" s="21" t="s">
        <v>1749</v>
      </c>
      <c r="BH1" s="21" t="s">
        <v>1750</v>
      </c>
      <c r="BI1" s="21" t="s">
        <v>1751</v>
      </c>
      <c r="BJ1" s="21" t="s">
        <v>1752</v>
      </c>
    </row>
    <row r="2" spans="1:70" x14ac:dyDescent="0.25">
      <c r="A2" s="22" t="s">
        <v>1770</v>
      </c>
      <c r="B2" s="23"/>
      <c r="C2" s="65">
        <v>41640</v>
      </c>
      <c r="D2" s="65">
        <v>41671</v>
      </c>
      <c r="E2" s="65">
        <v>41699</v>
      </c>
      <c r="F2" s="65">
        <v>41730</v>
      </c>
      <c r="G2" s="65">
        <v>41760</v>
      </c>
      <c r="H2" s="65">
        <v>41791</v>
      </c>
      <c r="I2" s="65">
        <v>41821</v>
      </c>
      <c r="J2" s="65">
        <v>41852</v>
      </c>
      <c r="K2" s="65">
        <v>41883</v>
      </c>
      <c r="L2" s="65">
        <v>41913</v>
      </c>
      <c r="M2" s="65">
        <v>41944</v>
      </c>
      <c r="N2" s="65">
        <v>41974</v>
      </c>
      <c r="O2" s="65">
        <v>42005</v>
      </c>
      <c r="P2" s="65">
        <v>42036</v>
      </c>
      <c r="Q2" s="65">
        <v>42064</v>
      </c>
      <c r="R2" s="65">
        <v>42095</v>
      </c>
      <c r="S2" s="65">
        <v>42125</v>
      </c>
      <c r="T2" s="65">
        <v>42156</v>
      </c>
      <c r="U2" s="65">
        <v>42186</v>
      </c>
      <c r="V2" s="65">
        <v>42217</v>
      </c>
      <c r="W2" s="65">
        <v>42248</v>
      </c>
      <c r="X2" s="65">
        <v>42278</v>
      </c>
      <c r="Y2" s="65">
        <v>42309</v>
      </c>
      <c r="Z2" s="65">
        <v>42339</v>
      </c>
      <c r="AA2" s="65">
        <v>42370</v>
      </c>
      <c r="AB2" s="65">
        <v>42401</v>
      </c>
      <c r="AC2" s="65">
        <v>42430</v>
      </c>
      <c r="AD2" s="65">
        <v>42461</v>
      </c>
      <c r="AE2" s="65">
        <v>42491</v>
      </c>
      <c r="AF2" s="65">
        <v>42522</v>
      </c>
      <c r="AG2" s="65">
        <v>42552</v>
      </c>
      <c r="AH2" s="65">
        <v>42583</v>
      </c>
      <c r="AI2" s="65">
        <v>42614</v>
      </c>
      <c r="AJ2" s="65">
        <v>42644</v>
      </c>
      <c r="AK2" s="65">
        <v>42675</v>
      </c>
      <c r="AL2" s="65">
        <v>42705</v>
      </c>
      <c r="AM2" s="65">
        <v>42736</v>
      </c>
      <c r="AN2" s="65">
        <v>42767</v>
      </c>
      <c r="AO2" s="65">
        <v>42795</v>
      </c>
      <c r="AP2" s="65">
        <v>42826</v>
      </c>
      <c r="AQ2" s="65">
        <v>42856</v>
      </c>
      <c r="AR2" s="65">
        <v>42887</v>
      </c>
      <c r="AS2" s="65">
        <v>42917</v>
      </c>
      <c r="AT2" s="65">
        <v>42948</v>
      </c>
      <c r="AU2" s="65">
        <v>42979</v>
      </c>
      <c r="AV2" s="65">
        <v>43009</v>
      </c>
      <c r="AW2" s="65">
        <v>43040</v>
      </c>
      <c r="AX2" s="65">
        <v>43070</v>
      </c>
      <c r="AY2" s="65">
        <v>43101</v>
      </c>
      <c r="AZ2" s="65">
        <v>43132</v>
      </c>
      <c r="BA2" s="65">
        <v>43160</v>
      </c>
      <c r="BB2" s="65">
        <v>43191</v>
      </c>
      <c r="BC2" s="65">
        <v>43221</v>
      </c>
      <c r="BD2" s="65">
        <v>43252</v>
      </c>
      <c r="BE2" s="65">
        <v>43282</v>
      </c>
      <c r="BF2" s="65">
        <v>43313</v>
      </c>
      <c r="BG2" s="65">
        <v>43344</v>
      </c>
      <c r="BH2" s="65">
        <v>43374</v>
      </c>
      <c r="BI2" s="65">
        <v>43405</v>
      </c>
      <c r="BJ2" s="65">
        <v>43435</v>
      </c>
      <c r="BL2" s="66">
        <v>2014</v>
      </c>
      <c r="BM2" s="66">
        <v>2015</v>
      </c>
      <c r="BN2" s="66">
        <v>2016</v>
      </c>
      <c r="BO2" s="66" t="s">
        <v>1930</v>
      </c>
      <c r="BP2" s="67" t="s">
        <v>1910</v>
      </c>
      <c r="BQ2" s="67" t="s">
        <v>1832</v>
      </c>
    </row>
    <row r="3" spans="1:70" outlineLevel="1" x14ac:dyDescent="0.25">
      <c r="A3" s="25" t="s">
        <v>0</v>
      </c>
      <c r="B3" s="23" t="s">
        <v>1708</v>
      </c>
      <c r="C3" s="26">
        <f>Datos!M2</f>
        <v>14645786634</v>
      </c>
      <c r="D3" s="26">
        <f>Datos!N2</f>
        <v>14188700156</v>
      </c>
      <c r="E3" s="26">
        <f>Datos!O2</f>
        <v>11357111832</v>
      </c>
      <c r="F3" s="26">
        <f>Datos!P2</f>
        <v>11855757760</v>
      </c>
      <c r="G3" s="26">
        <f>Datos!Q2</f>
        <v>12176807360</v>
      </c>
      <c r="H3" s="26">
        <f>Datos!R2</f>
        <v>12696679203</v>
      </c>
      <c r="I3" s="26">
        <f>Datos!S2</f>
        <v>12585602740</v>
      </c>
      <c r="J3" s="26">
        <f>Datos!T2</f>
        <v>11774683077</v>
      </c>
      <c r="K3" s="26">
        <f>Datos!U2</f>
        <v>12102088498.459999</v>
      </c>
      <c r="L3" s="26">
        <f>Datos!V2</f>
        <v>13225665544.459999</v>
      </c>
      <c r="M3" s="26">
        <f>Datos!W2</f>
        <v>13270293316.459999</v>
      </c>
      <c r="N3" s="26">
        <f>Datos!X2</f>
        <v>9854760358.1499996</v>
      </c>
      <c r="O3" s="26">
        <f>Datos!Y2</f>
        <v>11350476783.08</v>
      </c>
      <c r="P3" s="26">
        <f>Datos!Z2</f>
        <v>11343026731.91</v>
      </c>
      <c r="Q3" s="26">
        <f>Datos!AA2</f>
        <v>11561156282.52</v>
      </c>
      <c r="R3" s="26">
        <f>Datos!AB2</f>
        <v>13783215705.18</v>
      </c>
      <c r="S3" s="26">
        <f>Datos!AC2</f>
        <v>13527302451.66</v>
      </c>
      <c r="T3" s="26">
        <f>Datos!AD2</f>
        <v>13209752137.219999</v>
      </c>
      <c r="U3" s="26">
        <f>Datos!AE2</f>
        <v>13734115757.17</v>
      </c>
      <c r="V3" s="26">
        <f>Datos!AF2</f>
        <v>12466199802.73</v>
      </c>
      <c r="W3" s="26">
        <f>Datos!AG2</f>
        <v>13318803538.77</v>
      </c>
      <c r="X3" s="26">
        <f>Datos!AH2</f>
        <v>13815668101.629999</v>
      </c>
      <c r="Y3" s="26">
        <f>Datos!AI2</f>
        <v>14693343245.290001</v>
      </c>
      <c r="Z3" s="26">
        <f>Datos!AJ2</f>
        <v>16018008061.01</v>
      </c>
      <c r="AA3" s="26">
        <f>Datos!AK2</f>
        <v>13037869908.57</v>
      </c>
      <c r="AB3" s="26">
        <f>Datos!AL2</f>
        <v>14153827967.98</v>
      </c>
      <c r="AC3" s="26">
        <f>Datos!AM2</f>
        <v>13437534152.889999</v>
      </c>
      <c r="AD3" s="26">
        <f>Datos!AN2</f>
        <v>14453311106.52</v>
      </c>
      <c r="AE3" s="26">
        <f>Datos!AO2</f>
        <v>13845761788.700001</v>
      </c>
      <c r="AF3" s="26">
        <f>Datos!AP2</f>
        <v>14050833726.82</v>
      </c>
      <c r="AG3" s="26">
        <f>Datos!AQ2</f>
        <v>14331654545.459999</v>
      </c>
      <c r="AH3" s="26">
        <f>Datos!AR2</f>
        <v>17358695677.77</v>
      </c>
      <c r="AI3" s="26">
        <f>Datos!AS2</f>
        <v>16434458595.75</v>
      </c>
      <c r="AJ3" s="26">
        <f>Datos!AT2</f>
        <v>16753320932.209999</v>
      </c>
      <c r="AK3" s="26">
        <f>Datos!AU2</f>
        <v>18334087585.099998</v>
      </c>
      <c r="AL3" s="26">
        <f>Datos!AV2</f>
        <v>24447778023.09</v>
      </c>
      <c r="AM3" s="26">
        <f>Datos!AW2</f>
        <v>18344614674.080002</v>
      </c>
      <c r="AN3" s="26">
        <f>Datos!AX2</f>
        <v>21797215827.529999</v>
      </c>
      <c r="AO3" s="26">
        <f>Datos!AY2</f>
        <v>18846544310.419998</v>
      </c>
      <c r="AP3" s="26">
        <f>Datos!AZ2</f>
        <v>21103499736.639999</v>
      </c>
      <c r="AQ3" s="26">
        <f>Datos!BA2</f>
        <v>20418189811.330002</v>
      </c>
      <c r="AR3" s="26">
        <f>Datos!BB2</f>
        <v>22187842786.900002</v>
      </c>
      <c r="AS3" s="26">
        <f>Datos!BC2</f>
        <v>23072333459.66</v>
      </c>
      <c r="AT3" s="26">
        <f>Datos!BD2</f>
        <v>25104024345.32</v>
      </c>
      <c r="AU3" s="26">
        <f>Datos!BE2</f>
        <v>21938806969.150002</v>
      </c>
      <c r="AV3" s="26">
        <f>Datos!BF2</f>
        <v>23384419980.349998</v>
      </c>
      <c r="AW3" s="26">
        <f>Datos!BG2</f>
        <v>21949292468.349998</v>
      </c>
      <c r="AX3" s="26">
        <f>Datos!BH2</f>
        <v>21438137886.150002</v>
      </c>
      <c r="AY3" s="26">
        <f>Datos!BI2</f>
        <v>21343625919.150002</v>
      </c>
      <c r="AZ3" s="26">
        <f>Datos!BJ2</f>
        <v>22199143577.349998</v>
      </c>
      <c r="BA3" s="26">
        <f>Datos!BK2</f>
        <v>23115766358.599998</v>
      </c>
      <c r="BB3" s="26">
        <f>Datos!BL2</f>
        <v>24162646308.84</v>
      </c>
      <c r="BC3" s="26">
        <f>Datos!BM2</f>
        <v>24318367061.939999</v>
      </c>
      <c r="BD3" s="26">
        <f>Datos!BN2</f>
        <v>24690495596.919998</v>
      </c>
      <c r="BE3" s="26">
        <f>Datos!BO2</f>
        <v>24539438281.330002</v>
      </c>
      <c r="BF3" s="26">
        <f>Datos!BP2</f>
        <v>25074093190.220001</v>
      </c>
      <c r="BG3" s="26"/>
      <c r="BH3" s="26"/>
      <c r="BI3" s="26"/>
      <c r="BJ3" s="26"/>
      <c r="BL3" s="26">
        <f>Datos!X2</f>
        <v>9854760358.1499996</v>
      </c>
      <c r="BM3" s="26">
        <f>Z3</f>
        <v>16018008061.01</v>
      </c>
      <c r="BN3" s="34">
        <f>AL3</f>
        <v>24447778023.09</v>
      </c>
      <c r="BO3" s="34">
        <f>AW3</f>
        <v>21949292468.349998</v>
      </c>
      <c r="BP3" s="34">
        <f>BF3</f>
        <v>25074093190.220001</v>
      </c>
      <c r="BQ3" s="23"/>
    </row>
    <row r="4" spans="1:70" outlineLevel="1" x14ac:dyDescent="0.25">
      <c r="A4" s="27" t="s">
        <v>179</v>
      </c>
      <c r="B4" s="23" t="s">
        <v>1709</v>
      </c>
      <c r="C4" s="26">
        <f>Datos!M102</f>
        <v>2945007542</v>
      </c>
      <c r="D4" s="26">
        <f>Datos!N102</f>
        <v>3277680812</v>
      </c>
      <c r="E4" s="26">
        <f>Datos!O102</f>
        <v>2828073402</v>
      </c>
      <c r="F4" s="26">
        <f>Datos!P102</f>
        <v>2953329366</v>
      </c>
      <c r="G4" s="26">
        <f>Datos!Q102</f>
        <v>3139906034</v>
      </c>
      <c r="H4" s="26">
        <f>Datos!R102</f>
        <v>3193491581</v>
      </c>
      <c r="I4" s="26">
        <f>Datos!S102</f>
        <v>2610714131</v>
      </c>
      <c r="J4" s="26">
        <f>Datos!T102</f>
        <v>2981517849</v>
      </c>
      <c r="K4" s="26">
        <f>Datos!U102</f>
        <v>2518082529</v>
      </c>
      <c r="L4" s="26">
        <f>Datos!V102</f>
        <v>3286652701</v>
      </c>
      <c r="M4" s="26">
        <f>Datos!W102</f>
        <v>3971949144.1999998</v>
      </c>
      <c r="N4" s="26">
        <f>Datos!X102</f>
        <v>2047170533.2</v>
      </c>
      <c r="O4" s="26">
        <f>Datos!Y102</f>
        <v>2996089933.6999998</v>
      </c>
      <c r="P4" s="26">
        <f>Datos!Z102</f>
        <v>3472174376.2399998</v>
      </c>
      <c r="Q4" s="26">
        <f>Datos!AA102</f>
        <v>2824098629.1100001</v>
      </c>
      <c r="R4" s="26">
        <f>Datos!AB102</f>
        <v>2612798851.3099999</v>
      </c>
      <c r="S4" s="26">
        <f>Datos!AC102</f>
        <v>2923830264.0100002</v>
      </c>
      <c r="T4" s="26">
        <f>Datos!AD102</f>
        <v>3708295454.0100002</v>
      </c>
      <c r="U4" s="26">
        <f>Datos!AE102</f>
        <v>3692558271.0100002</v>
      </c>
      <c r="V4" s="26">
        <f>Datos!AF102</f>
        <v>3973319044.0100002</v>
      </c>
      <c r="W4" s="26">
        <f>Datos!AG102</f>
        <v>3535543897.0100002</v>
      </c>
      <c r="X4" s="26">
        <f>Datos!AH102</f>
        <v>3218396445.0100002</v>
      </c>
      <c r="Y4" s="26">
        <f>Datos!AI102</f>
        <v>3892924429.0100002</v>
      </c>
      <c r="Z4" s="26">
        <f>Datos!AJ102</f>
        <v>3259345980.21</v>
      </c>
      <c r="AA4" s="26">
        <f>Datos!AK102</f>
        <v>2632484167.21</v>
      </c>
      <c r="AB4" s="26">
        <f>Datos!AL102</f>
        <v>3249910775.21</v>
      </c>
      <c r="AC4" s="26">
        <f>Datos!AM102</f>
        <v>2995390835.21</v>
      </c>
      <c r="AD4" s="26">
        <f>Datos!AN102</f>
        <v>3495900673.21</v>
      </c>
      <c r="AE4" s="26">
        <f>Datos!AO102</f>
        <v>2974890409.21</v>
      </c>
      <c r="AF4" s="26">
        <f>Datos!AP102</f>
        <v>3629178091.21</v>
      </c>
      <c r="AG4" s="26">
        <f>Datos!AQ102</f>
        <v>3488084389.21</v>
      </c>
      <c r="AH4" s="26">
        <f>Datos!AR102</f>
        <v>3676488226.21</v>
      </c>
      <c r="AI4" s="26">
        <f>Datos!AS102</f>
        <v>3976332773.21</v>
      </c>
      <c r="AJ4" s="26">
        <f>Datos!AT102</f>
        <v>3833290306.21</v>
      </c>
      <c r="AK4" s="26">
        <f>Datos!AU102</f>
        <v>4001560274.21</v>
      </c>
      <c r="AL4" s="26">
        <f>Datos!AV102</f>
        <v>3968723179.21</v>
      </c>
      <c r="AM4" s="26">
        <f>Datos!AW102</f>
        <v>3720360139.21</v>
      </c>
      <c r="AN4" s="26">
        <f>Datos!AX102</f>
        <v>4080604986.21</v>
      </c>
      <c r="AO4" s="26">
        <f>Datos!AY102</f>
        <v>4079820734.21</v>
      </c>
      <c r="AP4" s="26">
        <f>Datos!AZ102</f>
        <v>4432566999.21</v>
      </c>
      <c r="AQ4" s="26">
        <f>Datos!BA102</f>
        <v>3497848599.21</v>
      </c>
      <c r="AR4" s="26">
        <f>Datos!BB102</f>
        <v>2989500170.5100002</v>
      </c>
      <c r="AS4" s="26">
        <f>Datos!BC102</f>
        <v>3951702081.5100002</v>
      </c>
      <c r="AT4" s="26">
        <f>Datos!BD102</f>
        <v>3784765685.5100002</v>
      </c>
      <c r="AU4" s="26">
        <f>Datos!BE102</f>
        <v>3920212469.5100002</v>
      </c>
      <c r="AV4" s="26">
        <f>Datos!BF102</f>
        <v>3509658275.5100002</v>
      </c>
      <c r="AW4" s="26">
        <f>Datos!BG102</f>
        <v>3516947477.5100002</v>
      </c>
      <c r="AX4" s="26">
        <f>Datos!BH102</f>
        <v>4807173729.5100002</v>
      </c>
      <c r="AY4" s="26">
        <f>Datos!BI102</f>
        <v>5304080494.5100002</v>
      </c>
      <c r="AZ4" s="26">
        <f>Datos!BJ102</f>
        <v>6012285554.5100002</v>
      </c>
      <c r="BA4" s="26">
        <f>Datos!BK102</f>
        <v>6605709414.7600002</v>
      </c>
      <c r="BB4" s="26">
        <f>Datos!BL102</f>
        <v>6331972906</v>
      </c>
      <c r="BC4" s="26">
        <f>Datos!BM102</f>
        <v>5781715783</v>
      </c>
      <c r="BD4" s="26">
        <f>Datos!BN102</f>
        <v>5434323266</v>
      </c>
      <c r="BE4" s="26">
        <f>Datos!BO102</f>
        <v>5811754954</v>
      </c>
      <c r="BF4" s="26">
        <f>Datos!BP102</f>
        <v>5169067195</v>
      </c>
      <c r="BG4" s="26"/>
      <c r="BH4" s="26"/>
      <c r="BI4" s="26"/>
      <c r="BJ4" s="26"/>
      <c r="BL4" s="26">
        <f>Datos!X102</f>
        <v>2047170533.2</v>
      </c>
      <c r="BM4" s="26">
        <f>Z4</f>
        <v>3259345980.21</v>
      </c>
      <c r="BN4" s="34">
        <f>AL4</f>
        <v>3968723179.21</v>
      </c>
      <c r="BO4" s="34">
        <f>AW4</f>
        <v>3516947477.5100002</v>
      </c>
      <c r="BP4" s="34">
        <f>BF4</f>
        <v>5169067195</v>
      </c>
      <c r="BQ4" s="23"/>
    </row>
    <row r="5" spans="1:70" outlineLevel="1" x14ac:dyDescent="0.25">
      <c r="A5" s="94"/>
      <c r="B5" s="23" t="s">
        <v>1889</v>
      </c>
      <c r="C5" s="26">
        <f>Datos!M133</f>
        <v>0</v>
      </c>
      <c r="D5" s="26">
        <f>Datos!N133</f>
        <v>0</v>
      </c>
      <c r="E5" s="26">
        <f>Datos!O133</f>
        <v>0</v>
      </c>
      <c r="F5" s="26">
        <f>Datos!P133</f>
        <v>0</v>
      </c>
      <c r="G5" s="26">
        <f>Datos!Q133</f>
        <v>0</v>
      </c>
      <c r="H5" s="26">
        <f>Datos!R133</f>
        <v>0</v>
      </c>
      <c r="I5" s="26">
        <f>Datos!S133</f>
        <v>0</v>
      </c>
      <c r="J5" s="26">
        <f>Datos!T133</f>
        <v>0</v>
      </c>
      <c r="K5" s="26">
        <f>Datos!U133</f>
        <v>0</v>
      </c>
      <c r="L5" s="26">
        <f>Datos!V133</f>
        <v>0</v>
      </c>
      <c r="M5" s="26">
        <f>Datos!W133</f>
        <v>0</v>
      </c>
      <c r="N5" s="26">
        <f>Datos!X133</f>
        <v>0</v>
      </c>
      <c r="O5" s="26">
        <f>Datos!Y133</f>
        <v>1526230232.5</v>
      </c>
      <c r="P5" s="26">
        <f>Datos!Z133</f>
        <v>968337660.5</v>
      </c>
      <c r="Q5" s="26">
        <f>Datos!AA133</f>
        <v>897979340.5</v>
      </c>
      <c r="R5" s="26">
        <f>Datos!AB133</f>
        <v>848727230</v>
      </c>
      <c r="S5" s="26">
        <f>Datos!AC133</f>
        <v>826686373</v>
      </c>
      <c r="T5" s="26">
        <f>Datos!AD133</f>
        <v>637871438</v>
      </c>
      <c r="U5" s="26">
        <f>Datos!AE133</f>
        <v>294712965</v>
      </c>
      <c r="V5" s="26">
        <f>Datos!AF133</f>
        <v>245317104</v>
      </c>
      <c r="W5" s="26">
        <f>Datos!AG133</f>
        <v>255514207</v>
      </c>
      <c r="X5" s="26">
        <f>Datos!AH133</f>
        <v>372076086</v>
      </c>
      <c r="Y5" s="26">
        <f>Datos!AI133</f>
        <v>658423469.5</v>
      </c>
      <c r="Z5" s="26">
        <f>Datos!AJ133</f>
        <v>3133483127.9200001</v>
      </c>
      <c r="AA5" s="26">
        <f>Datos!AK133</f>
        <v>1695892317.9200001</v>
      </c>
      <c r="AB5" s="26">
        <f>Datos!AL133</f>
        <v>952003589.91999996</v>
      </c>
      <c r="AC5" s="26">
        <f>Datos!AM133</f>
        <v>669803601.91999996</v>
      </c>
      <c r="AD5" s="26">
        <f>Datos!AN133</f>
        <v>404983753.92000002</v>
      </c>
      <c r="AE5" s="26">
        <f>Datos!AO133</f>
        <v>267899882.91999999</v>
      </c>
      <c r="AF5" s="26">
        <f>Datos!AP133</f>
        <v>267899882.91999999</v>
      </c>
      <c r="AG5" s="26">
        <f>Datos!AQ133</f>
        <v>273421436.92000002</v>
      </c>
      <c r="AH5" s="26">
        <f>Datos!AR133</f>
        <v>109891390</v>
      </c>
      <c r="AI5" s="26">
        <f>Datos!AS133</f>
        <v>164215958</v>
      </c>
      <c r="AJ5" s="26">
        <f>Datos!AT133</f>
        <v>295488886</v>
      </c>
      <c r="AK5" s="26">
        <f>Datos!AU133</f>
        <v>545469084</v>
      </c>
      <c r="AL5" s="26">
        <f>Datos!AV133</f>
        <v>3192352345</v>
      </c>
      <c r="AM5" s="26">
        <f>Datos!AW133</f>
        <v>3534731552</v>
      </c>
      <c r="AN5" s="26">
        <f>Datos!AX133</f>
        <v>3283572766.1900001</v>
      </c>
      <c r="AO5" s="26">
        <f>Datos!AY133</f>
        <v>3581581110</v>
      </c>
      <c r="AP5" s="26">
        <f>Datos!AZ133</f>
        <v>3273633084</v>
      </c>
      <c r="AQ5" s="26">
        <f>Datos!BA133</f>
        <v>3346063975</v>
      </c>
      <c r="AR5" s="26">
        <f>Datos!BB133</f>
        <v>3756643912</v>
      </c>
      <c r="AS5" s="26">
        <f>Datos!BC133</f>
        <v>3513734900</v>
      </c>
      <c r="AT5" s="26">
        <f>Datos!BD133</f>
        <v>3468218695</v>
      </c>
      <c r="AU5" s="26">
        <f>Datos!BE133</f>
        <v>3872983786</v>
      </c>
      <c r="AV5" s="26">
        <f>Datos!BF133</f>
        <v>4152672926</v>
      </c>
      <c r="AW5" s="26">
        <f>Datos!BG133</f>
        <v>3957044180</v>
      </c>
      <c r="AX5" s="26">
        <f>Datos!BH133</f>
        <v>3842932057</v>
      </c>
      <c r="AY5" s="26">
        <f>Datos!BI133</f>
        <v>3879762466</v>
      </c>
      <c r="AZ5" s="26">
        <f>Datos!BJ133</f>
        <v>3875183923</v>
      </c>
      <c r="BA5" s="26">
        <f>Datos!BK133</f>
        <v>4072822680</v>
      </c>
      <c r="BB5" s="26">
        <f>Datos!BL133</f>
        <v>4597086729</v>
      </c>
      <c r="BC5" s="26">
        <f>Datos!BM133</f>
        <v>4264599290</v>
      </c>
      <c r="BD5" s="26">
        <f>Datos!BN133</f>
        <v>5576430635</v>
      </c>
      <c r="BE5" s="26">
        <f>Datos!BO133</f>
        <v>5550237869</v>
      </c>
      <c r="BF5" s="26">
        <f>Datos!BP133</f>
        <v>6644080637</v>
      </c>
      <c r="BG5" s="26"/>
      <c r="BH5" s="26"/>
      <c r="BI5" s="26"/>
      <c r="BJ5" s="26"/>
      <c r="BL5" s="26">
        <f>Datos!X133</f>
        <v>0</v>
      </c>
      <c r="BM5" s="26">
        <f>Z5</f>
        <v>3133483127.9200001</v>
      </c>
      <c r="BN5" s="34">
        <f>AL5</f>
        <v>3192352345</v>
      </c>
      <c r="BO5" s="34">
        <f>AW5</f>
        <v>3957044180</v>
      </c>
      <c r="BP5" s="34">
        <f>BF5</f>
        <v>6644080637</v>
      </c>
      <c r="BQ5" s="23"/>
    </row>
    <row r="6" spans="1:70" outlineLevel="1" x14ac:dyDescent="0.25">
      <c r="A6" s="22" t="s">
        <v>1769</v>
      </c>
      <c r="B6" s="28" t="s">
        <v>1732</v>
      </c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>
        <v>3825688342</v>
      </c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L6" s="28"/>
      <c r="BM6" s="28"/>
      <c r="BN6" s="28"/>
      <c r="BO6" s="28"/>
      <c r="BP6" s="28"/>
      <c r="BQ6" s="28"/>
      <c r="BR6" s="24" t="s">
        <v>1771</v>
      </c>
    </row>
    <row r="7" spans="1:70" outlineLevel="1" x14ac:dyDescent="0.25">
      <c r="A7" s="22" t="s">
        <v>1769</v>
      </c>
      <c r="B7" s="28" t="s">
        <v>1721</v>
      </c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85">
        <v>1826627007</v>
      </c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L7" s="28"/>
      <c r="BM7" s="28"/>
      <c r="BN7" s="86">
        <f>SUM(AA7:AL7)</f>
        <v>0</v>
      </c>
      <c r="BO7" s="86"/>
      <c r="BP7" s="86"/>
      <c r="BQ7" s="86"/>
    </row>
    <row r="8" spans="1:70" outlineLevel="1" x14ac:dyDescent="0.25">
      <c r="B8" s="23" t="s">
        <v>1871</v>
      </c>
      <c r="C8" s="34">
        <f>Datos!M2-Datos!M281-Datos!M248-Datos!M291</f>
        <v>11624383648</v>
      </c>
      <c r="D8" s="34">
        <f>Datos!N2-Datos!N281-Datos!N248-Datos!N291</f>
        <v>11170603918</v>
      </c>
      <c r="E8" s="34">
        <f>Datos!O2-Datos!O281-Datos!O248-Datos!O291</f>
        <v>9253400155</v>
      </c>
      <c r="F8" s="34">
        <f>Datos!P2-Datos!P281-Datos!P248-Datos!P291</f>
        <v>9641156727</v>
      </c>
      <c r="G8" s="34">
        <f>Datos!Q2-Datos!Q281-Datos!Q248-Datos!Q291</f>
        <v>9959433075</v>
      </c>
      <c r="H8" s="34">
        <f>Datos!R2-Datos!R281-Datos!R248-Datos!R291</f>
        <v>10471309223</v>
      </c>
      <c r="I8" s="34">
        <f>Datos!S2-Datos!S281-Datos!S248-Datos!S291</f>
        <v>10359354643</v>
      </c>
      <c r="J8" s="34">
        <f>Datos!T2-Datos!T281-Datos!T248-Datos!T291</f>
        <v>10504665446</v>
      </c>
      <c r="K8" s="34">
        <f>Datos!U2-Datos!U281-Datos!U248-Datos!U291</f>
        <v>10832070867.459999</v>
      </c>
      <c r="L8" s="34">
        <f>Datos!V2-Datos!V281-Datos!V248-Datos!V291</f>
        <v>11955647913.459999</v>
      </c>
      <c r="M8" s="34">
        <f>Datos!W2-Datos!W281-Datos!W248-Datos!W291</f>
        <v>12000275685.459999</v>
      </c>
      <c r="N8" s="34">
        <f>Datos!X2-Datos!X281-Datos!X248-Datos!X291</f>
        <v>9645006875.1499996</v>
      </c>
      <c r="O8" s="34">
        <f>Datos!Y2-Datos!Y281-Datos!Y248-Datos!Y291</f>
        <v>10630806102.950001</v>
      </c>
      <c r="P8" s="34">
        <f>Datos!Z2-Datos!Z281-Datos!Z248-Datos!Z291</f>
        <v>10603062183.65</v>
      </c>
      <c r="Q8" s="34">
        <f>Datos!AA2-Datos!AA281-Datos!AA248-Datos!AA291</f>
        <v>10786493074.52</v>
      </c>
      <c r="R8" s="34">
        <f>Datos!AB2-Datos!AB281-Datos!AB248-Datos!AB291</f>
        <v>12920834915.220001</v>
      </c>
      <c r="S8" s="34">
        <f>Datos!AC2-Datos!AC281-Datos!AC248-Datos!AC291</f>
        <v>12650793992.139999</v>
      </c>
      <c r="T8" s="34">
        <f>Datos!AD2-Datos!AD281-Datos!AD248-Datos!AD291</f>
        <v>12245145310.139999</v>
      </c>
      <c r="U8" s="34">
        <f>Datos!AE2-Datos!AE281-Datos!AE248-Datos!AE291</f>
        <v>12776573490.700001</v>
      </c>
      <c r="V8" s="34">
        <f>Datos!AF2-Datos!AF281-Datos!AF248-Datos!AF291</f>
        <v>11478635480.76</v>
      </c>
      <c r="W8" s="34">
        <f>Datos!AG2-Datos!AG281-Datos!AG248-Datos!AG291</f>
        <v>12290061241.040001</v>
      </c>
      <c r="X8" s="34">
        <f>Datos!AH2-Datos!AH281-Datos!AH248-Datos!AH291</f>
        <v>12786546708.15</v>
      </c>
      <c r="Y8" s="34">
        <f>Datos!AI2-Datos!AI281-Datos!AI248-Datos!AI291</f>
        <v>13675359676.070002</v>
      </c>
      <c r="Z8" s="34">
        <f>Datos!AJ2-Datos!AJ281-Datos!AJ248-Datos!AJ291</f>
        <v>14842847790.040001</v>
      </c>
      <c r="AA8" s="34">
        <f>Datos!AK2-Datos!AK281-Datos!AK248-Datos!AK291</f>
        <v>11870661713.719999</v>
      </c>
      <c r="AB8" s="34">
        <f>Datos!AL2-Datos!AL281-Datos!AL248-Datos!AL291</f>
        <v>12995810191.719999</v>
      </c>
      <c r="AC8" s="34">
        <f>Datos!AM2-Datos!AM281-Datos!AM248-Datos!AM291</f>
        <v>12284561040.059999</v>
      </c>
      <c r="AD8" s="34">
        <f>Datos!AN2-Datos!AN281-Datos!AN248-Datos!AN291</f>
        <v>13292896991.130001</v>
      </c>
      <c r="AE8" s="34">
        <f>Datos!AO2-Datos!AO281-Datos!AO248-Datos!AO291</f>
        <v>12692640763.370001</v>
      </c>
      <c r="AF8" s="34">
        <f>Datos!AP2-Datos!AP281-Datos!AP248-Datos!AP291</f>
        <v>12881391982.619999</v>
      </c>
      <c r="AG8" s="34">
        <f>Datos!AQ2-Datos!AQ281-Datos!AQ248-Datos!AQ291</f>
        <v>13161799896.379999</v>
      </c>
      <c r="AH8" s="34">
        <f>Datos!AR2-Datos!AR281-Datos!AR248-Datos!AR291</f>
        <v>16196957815.700001</v>
      </c>
      <c r="AI8" s="34">
        <f>Datos!AS2-Datos!AS281-Datos!AS248-Datos!AS291</f>
        <v>15281498001.059999</v>
      </c>
      <c r="AJ8" s="34">
        <f>Datos!AT2-Datos!AT281-Datos!AT248-Datos!AT291</f>
        <v>15586023129.219999</v>
      </c>
      <c r="AK8" s="34">
        <f>Datos!AU2-Datos!AU281-Datos!AU248-Datos!AU291</f>
        <v>17180943549.899998</v>
      </c>
      <c r="AL8" s="34">
        <f>Datos!AV2-Datos!AV281-Datos!AV248-Datos!AV291</f>
        <v>23305076273.639999</v>
      </c>
      <c r="AM8" s="34">
        <f>Datos!AW2-Datos!AW281-Datos!AW248-Datos!AW291</f>
        <v>17216066697.400002</v>
      </c>
      <c r="AN8" s="34">
        <f>Datos!AX2-Datos!AX281-Datos!AX248-Datos!AX291</f>
        <v>20669718248.59</v>
      </c>
      <c r="AO8" s="34">
        <f>Datos!AY2-Datos!AY281-Datos!AY248-Datos!AY291</f>
        <v>17719977699.279999</v>
      </c>
      <c r="AP8" s="34">
        <f>Datos!AZ2-Datos!AZ281-Datos!AZ248-Datos!AZ291</f>
        <v>19968558643.209999</v>
      </c>
      <c r="AQ8" s="34">
        <f>Datos!BA2-Datos!BA281-Datos!BA248-Datos!BA291</f>
        <v>19274641215.720001</v>
      </c>
      <c r="AR8" s="34">
        <f>Datos!BB2-Datos!BB281-Datos!BB248-Datos!BB291</f>
        <v>21049722823.02</v>
      </c>
      <c r="AS8" s="34">
        <f>Datos!BC2-Datos!BC281-Datos!BC248-Datos!BC291</f>
        <v>21945263659.349998</v>
      </c>
      <c r="AT8" s="34">
        <f>Datos!BD2-Datos!BD281-Datos!BD248-Datos!BD291</f>
        <v>23973363451.220001</v>
      </c>
      <c r="AU8" s="34">
        <f>Datos!BE2-Datos!BE281-Datos!BE248-Datos!BE291</f>
        <v>20824056782.220001</v>
      </c>
      <c r="AV8" s="34">
        <f>Datos!BF2-Datos!BF281-Datos!BF248-Datos!BF291</f>
        <v>22282025172.419998</v>
      </c>
      <c r="AW8" s="34">
        <f>Datos!BG2-Datos!BG281-Datos!BG248-Datos!BG291</f>
        <v>20854051583.419998</v>
      </c>
      <c r="AX8" s="34">
        <f>Datos!BH2-Datos!BH281-Datos!BH248-Datos!BH291</f>
        <v>20922906937.220001</v>
      </c>
      <c r="AY8" s="34">
        <f>Datos!BI2-Datos!BI281-Datos!BI248-Datos!BI291</f>
        <v>20846261508.220001</v>
      </c>
      <c r="AZ8" s="34">
        <f>Datos!BJ2-Datos!BJ281-Datos!BJ248-Datos!BJ291</f>
        <v>21689732620.419998</v>
      </c>
      <c r="BA8" s="34">
        <f>Datos!BK2-Datos!BK281-Datos!BK248-Datos!BK291</f>
        <v>22623855593.669998</v>
      </c>
      <c r="BB8" s="34">
        <f>Datos!BL2-Datos!BL281-Datos!BL248-Datos!BL291</f>
        <v>23681400226.91</v>
      </c>
      <c r="BC8" s="34">
        <f>Datos!BM2-Datos!BM281-Datos!BM248-Datos!BM291</f>
        <v>23847871010.009998</v>
      </c>
      <c r="BD8" s="34">
        <f>Datos!BN2-Datos!BN281-Datos!BN248-Datos!BN291</f>
        <v>24193508936.989998</v>
      </c>
      <c r="BE8" s="34">
        <f>Datos!BO2-Datos!BO281-Datos!BO248-Datos!BO291</f>
        <v>24056844607.400002</v>
      </c>
      <c r="BF8" s="34">
        <f>Datos!BP2-Datos!BP281-Datos!BP248-Datos!BP291</f>
        <v>24604775794.290001</v>
      </c>
      <c r="BG8" s="34"/>
      <c r="BH8" s="34"/>
      <c r="BI8" s="34"/>
      <c r="BJ8" s="34"/>
      <c r="BL8" s="34">
        <f>Datos!X2-Datos!X281-Datos!X248-Datos!X291</f>
        <v>9645006875.1499996</v>
      </c>
      <c r="BM8" s="26">
        <f>Z8</f>
        <v>14842847790.040001</v>
      </c>
      <c r="BN8" s="34">
        <f>AL8</f>
        <v>23305076273.639999</v>
      </c>
      <c r="BO8" s="34">
        <f>AW8</f>
        <v>20854051583.419998</v>
      </c>
      <c r="BP8" s="34">
        <f>BF8</f>
        <v>24604775794.290001</v>
      </c>
      <c r="BQ8" s="34"/>
      <c r="BR8" s="30"/>
    </row>
    <row r="9" spans="1:70" outlineLevel="1" x14ac:dyDescent="0.25">
      <c r="B9" s="23" t="s">
        <v>1872</v>
      </c>
      <c r="C9" s="34">
        <f>-Datos!M311+Datos!M506+Datos!M516</f>
        <v>4511917370.3800001</v>
      </c>
      <c r="D9" s="34">
        <f>-Datos!N311+Datos!N506+Datos!N516</f>
        <v>3689144434.5999999</v>
      </c>
      <c r="E9" s="34">
        <f>-Datos!O311+Datos!O506+Datos!O516</f>
        <v>5775798282.7399998</v>
      </c>
      <c r="F9" s="34">
        <f>-Datos!P311+Datos!P506+Datos!P516</f>
        <v>6002863127.6000004</v>
      </c>
      <c r="G9" s="34">
        <f>-Datos!Q311+Datos!Q506+Datos!Q516</f>
        <v>6102021316.8999996</v>
      </c>
      <c r="H9" s="34">
        <f>-Datos!R311+Datos!R506+Datos!R516</f>
        <v>6287254168.5799999</v>
      </c>
      <c r="I9" s="34">
        <f>-Datos!S311+Datos!S506+Datos!S516</f>
        <v>6134646667.0299997</v>
      </c>
      <c r="J9" s="34">
        <f>-Datos!T311+Datos!T506+Datos!T516</f>
        <v>5123418317.8900003</v>
      </c>
      <c r="K9" s="34">
        <f>-Datos!U311+Datos!U506+Datos!U516</f>
        <v>5662716907.5699997</v>
      </c>
      <c r="L9" s="34">
        <f>-Datos!V311+Datos!V506+Datos!V516</f>
        <v>6514666162.7600002</v>
      </c>
      <c r="M9" s="34">
        <f>-Datos!W311+Datos!W506+Datos!W516</f>
        <v>6092820136.6700001</v>
      </c>
      <c r="N9" s="34">
        <f>-Datos!X311+Datos!X506+Datos!X516</f>
        <v>3054417258.4499998</v>
      </c>
      <c r="O9" s="34">
        <f>-Datos!Y311+Datos!Y506+Datos!Y516</f>
        <v>2461516631.75</v>
      </c>
      <c r="P9" s="34">
        <f>-Datos!Z311+Datos!Z506+Datos!Z516</f>
        <v>2621046718.7399998</v>
      </c>
      <c r="Q9" s="34">
        <f>-Datos!AA311+Datos!AA506+Datos!AA516</f>
        <v>7316232744.7399998</v>
      </c>
      <c r="R9" s="34">
        <f>-Datos!AB311+Datos!AB506+Datos!AB516</f>
        <v>8094669269.2000008</v>
      </c>
      <c r="S9" s="34">
        <f>-Datos!AC311+Datos!AC506+Datos!AC516</f>
        <v>7424327052.2000008</v>
      </c>
      <c r="T9" s="34">
        <f>-Datos!AD311+Datos!AD506+Datos!AD516</f>
        <v>7089775002.2000008</v>
      </c>
      <c r="U9" s="34">
        <f>-Datos!AE311+Datos!AE506+Datos!AE516</f>
        <v>7274385269.8199997</v>
      </c>
      <c r="V9" s="34">
        <f>-Datos!AF311+Datos!AF506+Datos!AF516</f>
        <v>6110518998.8800001</v>
      </c>
      <c r="W9" s="34">
        <f>-Datos!AG311+Datos!AG506+Datos!AG516</f>
        <v>6324731286.1599998</v>
      </c>
      <c r="X9" s="34">
        <f>-Datos!AH311+Datos!AH506+Datos!AH516</f>
        <v>6489097257.2700005</v>
      </c>
      <c r="Y9" s="34">
        <f>-Datos!AI311+Datos!AI506+Datos!AI516</f>
        <v>6808497359.4400005</v>
      </c>
      <c r="Z9" s="34">
        <f>-Datos!AJ311+Datos!AJ506+Datos!AJ516</f>
        <v>5619926694.1800003</v>
      </c>
      <c r="AA9" s="34">
        <f>-Datos!AK311+Datos!AK506+Datos!AK516</f>
        <v>4608852742.4899998</v>
      </c>
      <c r="AB9" s="34">
        <f>-Datos!AL311+Datos!AL506+Datos!AL516</f>
        <v>4713989707.0900002</v>
      </c>
      <c r="AC9" s="34">
        <f>-Datos!AM311+Datos!AM506+Datos!AM516</f>
        <v>3883175004.4300003</v>
      </c>
      <c r="AD9" s="34">
        <f>-Datos!AN311+Datos!AN506+Datos!AN516</f>
        <v>7040734208.5</v>
      </c>
      <c r="AE9" s="34">
        <f>-Datos!AO311+Datos!AO506+Datos!AO516</f>
        <v>6745708032.3500004</v>
      </c>
      <c r="AF9" s="34">
        <f>-Datos!AP311+Datos!AP506+Datos!AP516</f>
        <v>6736933751.6000004</v>
      </c>
      <c r="AG9" s="34">
        <f>-Datos!AQ311+Datos!AQ506+Datos!AQ516</f>
        <v>6791874900.7900009</v>
      </c>
      <c r="AH9" s="34">
        <f>-Datos!AR311+Datos!AR506+Datos!AR516</f>
        <v>8823478917.0300007</v>
      </c>
      <c r="AI9" s="34">
        <f>-Datos!AS311+Datos!AS506+Datos!AS516</f>
        <v>10081785295.389999</v>
      </c>
      <c r="AJ9" s="34">
        <f>-Datos!AT311+Datos!AT506+Datos!AT516</f>
        <v>9783631393.5499992</v>
      </c>
      <c r="AK9" s="34">
        <f>-Datos!AU311+Datos!AU506+Datos!AU516</f>
        <v>10692159990.57</v>
      </c>
      <c r="AL9" s="34">
        <f>-Datos!AV311+Datos!AV506+Datos!AV516</f>
        <v>10139651341.809999</v>
      </c>
      <c r="AM9" s="34">
        <f>-Datos!AW311+Datos!AW506+Datos!AW516</f>
        <v>3814378151.6800003</v>
      </c>
      <c r="AN9" s="34">
        <f>-Datos!AX311+Datos!AX506+Datos!AX516</f>
        <v>6912279681.3500004</v>
      </c>
      <c r="AO9" s="34">
        <f>-Datos!AY311+Datos!AY506+Datos!AY516</f>
        <v>3837495470.3500004</v>
      </c>
      <c r="AP9" s="34">
        <f>-Datos!AZ311+Datos!AZ506+Datos!AZ516</f>
        <v>5500843288.3500004</v>
      </c>
      <c r="AQ9" s="34">
        <f>-Datos!BA311+Datos!BA506+Datos!BA516</f>
        <v>4644052818.3500004</v>
      </c>
      <c r="AR9" s="34">
        <f>-Datos!BB311+Datos!BB506+Datos!BB516</f>
        <v>5154690878.2700005</v>
      </c>
      <c r="AS9" s="34">
        <f>-Datos!BC311+Datos!BC506+Datos!BC516</f>
        <v>6167806159.6499996</v>
      </c>
      <c r="AT9" s="34">
        <f>-Datos!BD311+Datos!BD506+Datos!BD516</f>
        <v>7182192678.2000008</v>
      </c>
      <c r="AU9" s="34">
        <f>-Datos!BE311+Datos!BE506+Datos!BE516</f>
        <v>4946657969.8700008</v>
      </c>
      <c r="AV9" s="34">
        <f>-Datos!BF311+Datos!BF506+Datos!BF516</f>
        <v>6011038496.2000008</v>
      </c>
      <c r="AW9" s="34">
        <f>-Datos!BG311+Datos!BG506+Datos!BG516</f>
        <v>6173366417.8600006</v>
      </c>
      <c r="AX9" s="34">
        <f>-Datos!BH311+Datos!BH506+Datos!BH516</f>
        <v>4283723673.3100004</v>
      </c>
      <c r="AY9" s="34">
        <f>-Datos!BI311+Datos!BI506+Datos!BI516</f>
        <v>3632711940.9899998</v>
      </c>
      <c r="AZ9" s="34">
        <f>-Datos!BJ311+Datos!BJ506+Datos!BJ516</f>
        <v>4437200467.21</v>
      </c>
      <c r="BA9" s="34">
        <f>-Datos!BK311+Datos!BK506+Datos!BK516</f>
        <v>4360574648.8699999</v>
      </c>
      <c r="BB9" s="34">
        <f>-Datos!BL311+Datos!BL506+Datos!BL516</f>
        <v>4921519324.2000008</v>
      </c>
      <c r="BC9" s="34">
        <f>-Datos!BM311+Datos!BM506+Datos!BM516</f>
        <v>4752578798.2000008</v>
      </c>
      <c r="BD9" s="34">
        <f>-Datos!BN311+Datos!BN506+Datos!BN516</f>
        <v>5081394719.21</v>
      </c>
      <c r="BE9" s="34">
        <f>-Datos!BO311+Datos!BO506+Datos!BO516</f>
        <v>4983334430.2099991</v>
      </c>
      <c r="BF9" s="34">
        <f>-Datos!BP311+Datos!BP506+Datos!BP516</f>
        <v>5489079845.0900002</v>
      </c>
      <c r="BG9" s="34"/>
      <c r="BH9" s="34"/>
      <c r="BI9" s="34"/>
      <c r="BJ9" s="34"/>
      <c r="BL9" s="34">
        <f>-Datos!X311+Datos!X506+Datos!X516</f>
        <v>3054417258.4499998</v>
      </c>
      <c r="BM9" s="26">
        <f>Z9</f>
        <v>5619926694.1800003</v>
      </c>
      <c r="BN9" s="34">
        <f>AL9</f>
        <v>10139651341.809999</v>
      </c>
      <c r="BO9" s="34">
        <f>AW9</f>
        <v>6173366417.8600006</v>
      </c>
      <c r="BP9" s="34">
        <f>BF9</f>
        <v>5489079845.0900002</v>
      </c>
      <c r="BQ9" s="34"/>
      <c r="BR9" s="30"/>
    </row>
    <row r="10" spans="1:70" outlineLevel="1" x14ac:dyDescent="0.25">
      <c r="B10" s="23" t="s">
        <v>1874</v>
      </c>
      <c r="C10" s="34">
        <f>-Datos!M311</f>
        <v>4575023970.3800001</v>
      </c>
      <c r="D10" s="34">
        <f>-Datos!N311</f>
        <v>3746194434.5999999</v>
      </c>
      <c r="E10" s="34">
        <f>-Datos!O311</f>
        <v>5830848282.7399998</v>
      </c>
      <c r="F10" s="34">
        <f>-Datos!P311</f>
        <v>6057913127.6000004</v>
      </c>
      <c r="G10" s="34">
        <f>-Datos!Q311</f>
        <v>6186796316.8999996</v>
      </c>
      <c r="H10" s="34">
        <f>-Datos!R311</f>
        <v>6379529168.5799999</v>
      </c>
      <c r="I10" s="34">
        <f>-Datos!S311</f>
        <v>6207471667.0299997</v>
      </c>
      <c r="J10" s="34">
        <f>-Datos!T311</f>
        <v>5252530117.8900003</v>
      </c>
      <c r="K10" s="34">
        <f>-Datos!U311</f>
        <v>5791828707.5699997</v>
      </c>
      <c r="L10" s="34">
        <f>-Datos!V311</f>
        <v>6582752202.7600002</v>
      </c>
      <c r="M10" s="34">
        <f>-Datos!W311</f>
        <v>6149756176.6700001</v>
      </c>
      <c r="N10" s="34">
        <f>-Datos!X311</f>
        <v>3129520258.4499998</v>
      </c>
      <c r="O10" s="34">
        <f>-Datos!Y311</f>
        <v>4251327735.75</v>
      </c>
      <c r="P10" s="34">
        <f>-Datos!Z311</f>
        <v>4500761822.7399998</v>
      </c>
      <c r="Q10" s="34">
        <f>-Datos!AA311</f>
        <v>9182997848.7399998</v>
      </c>
      <c r="R10" s="34">
        <f>-Datos!AB311</f>
        <v>9961434373.2000008</v>
      </c>
      <c r="S10" s="34">
        <f>-Datos!AC311</f>
        <v>9280851656.2000008</v>
      </c>
      <c r="T10" s="34">
        <f>-Datos!AD311</f>
        <v>8946449606.2000008</v>
      </c>
      <c r="U10" s="34">
        <f>-Datos!AE311</f>
        <v>9134550656.8199997</v>
      </c>
      <c r="V10" s="34">
        <f>-Datos!AF311</f>
        <v>7980701885.8800001</v>
      </c>
      <c r="W10" s="34">
        <f>-Datos!AG311</f>
        <v>8544832055.1599998</v>
      </c>
      <c r="X10" s="34">
        <f>-Datos!AH311</f>
        <v>9013613734.2700005</v>
      </c>
      <c r="Y10" s="34">
        <f>-Datos!AI311</f>
        <v>9349114666.4400005</v>
      </c>
      <c r="Z10" s="34">
        <f>-Datos!AJ311</f>
        <v>8286377008.1800003</v>
      </c>
      <c r="AA10" s="34">
        <f>-Datos!AK311</f>
        <v>7274808080.4899998</v>
      </c>
      <c r="AB10" s="34">
        <f>-Datos!AL311</f>
        <v>8690897589.0900002</v>
      </c>
      <c r="AC10" s="34">
        <f>-Datos!AM311</f>
        <v>8112341168.4300003</v>
      </c>
      <c r="AD10" s="34">
        <f>-Datos!AN311</f>
        <v>11278755396.5</v>
      </c>
      <c r="AE10" s="34">
        <f>-Datos!AO311</f>
        <v>10955172560.35</v>
      </c>
      <c r="AF10" s="34">
        <f>-Datos!AP311</f>
        <v>11012136591.6</v>
      </c>
      <c r="AG10" s="34">
        <f>-Datos!AQ311</f>
        <v>11089903122.790001</v>
      </c>
      <c r="AH10" s="34">
        <f>-Datos!AR311</f>
        <v>13109841566.030001</v>
      </c>
      <c r="AI10" s="34">
        <f>-Datos!AS311</f>
        <v>12218979909.389999</v>
      </c>
      <c r="AJ10" s="34">
        <f>-Datos!AT311</f>
        <v>12018324933.549999</v>
      </c>
      <c r="AK10" s="34">
        <f>-Datos!AU311</f>
        <v>13086921282.57</v>
      </c>
      <c r="AL10" s="34">
        <f>-Datos!AV311</f>
        <v>13876043835.809999</v>
      </c>
      <c r="AM10" s="34">
        <f>-Datos!AW311</f>
        <v>7445537368.6800003</v>
      </c>
      <c r="AN10" s="34">
        <f>-Datos!AX311</f>
        <v>10714584100.35</v>
      </c>
      <c r="AO10" s="34">
        <f>-Datos!AY311</f>
        <v>7326922256.3500004</v>
      </c>
      <c r="AP10" s="34">
        <f>-Datos!AZ311</f>
        <v>9594435452.3500004</v>
      </c>
      <c r="AQ10" s="34">
        <f>-Datos!BA311</f>
        <v>8856728558.3500004</v>
      </c>
      <c r="AR10" s="34">
        <f>-Datos!BB311</f>
        <v>10135368821.27</v>
      </c>
      <c r="AS10" s="34">
        <f>-Datos!BC311</f>
        <v>10917730507.65</v>
      </c>
      <c r="AT10" s="34">
        <f>-Datos!BD311</f>
        <v>12747604588.200001</v>
      </c>
      <c r="AU10" s="34">
        <f>-Datos!BE311</f>
        <v>8971975602.8700008</v>
      </c>
      <c r="AV10" s="34">
        <f>-Datos!BF311</f>
        <v>9751626640.2000008</v>
      </c>
      <c r="AW10" s="34">
        <f>-Datos!BG311</f>
        <v>9492683669.8600006</v>
      </c>
      <c r="AX10" s="34">
        <f>-Datos!BH311</f>
        <v>7259657351.3100004</v>
      </c>
      <c r="AY10" s="34">
        <f>-Datos!BI311</f>
        <v>7020213822.9899998</v>
      </c>
      <c r="AZ10" s="34">
        <f>-Datos!BJ311</f>
        <v>7837551217.21</v>
      </c>
      <c r="BA10" s="34">
        <f>-Datos!BK311</f>
        <v>8159180434.8699999</v>
      </c>
      <c r="BB10" s="34">
        <f>-Datos!BL311</f>
        <v>8820324976.2000008</v>
      </c>
      <c r="BC10" s="34">
        <f>-Datos!BM311</f>
        <v>8948538012.0200005</v>
      </c>
      <c r="BD10" s="34">
        <f>-Datos!BN311</f>
        <v>8717008963.25</v>
      </c>
      <c r="BE10" s="34">
        <f>-Datos!BO311</f>
        <v>8418286917.2799997</v>
      </c>
      <c r="BF10" s="34">
        <f>-Datos!BP311</f>
        <v>8811351742.0900002</v>
      </c>
      <c r="BG10" s="34"/>
      <c r="BH10" s="34"/>
      <c r="BI10" s="34"/>
      <c r="BJ10" s="34"/>
      <c r="BL10" s="34">
        <f>-Datos!X311</f>
        <v>3129520258.4499998</v>
      </c>
      <c r="BM10" s="26">
        <f>Z10</f>
        <v>8286377008.1800003</v>
      </c>
      <c r="BN10" s="34">
        <f>AL10</f>
        <v>13876043835.809999</v>
      </c>
      <c r="BO10" s="34">
        <f>AW10</f>
        <v>9492683669.8600006</v>
      </c>
      <c r="BP10" s="34">
        <f>BF10</f>
        <v>8811351742.0900002</v>
      </c>
      <c r="BQ10" s="34"/>
      <c r="BR10" s="30"/>
    </row>
    <row r="11" spans="1:70" outlineLevel="1" x14ac:dyDescent="0.25">
      <c r="B11" s="23" t="s">
        <v>1875</v>
      </c>
      <c r="C11" s="34">
        <f>-Datos!M533</f>
        <v>9554366212</v>
      </c>
      <c r="D11" s="34">
        <f>-Datos!N533</f>
        <v>9540932084</v>
      </c>
      <c r="E11" s="34">
        <f>-Datos!O533</f>
        <v>3306103645</v>
      </c>
      <c r="F11" s="34">
        <f>-Datos!P533</f>
        <v>3277870048</v>
      </c>
      <c r="G11" s="34">
        <f>-Datos!Q533</f>
        <v>3055703900</v>
      </c>
      <c r="H11" s="34">
        <f>-Datos!R533</f>
        <v>3011905205</v>
      </c>
      <c r="I11" s="34">
        <f>-Datos!S533</f>
        <v>2790805897</v>
      </c>
      <c r="J11" s="34">
        <f>-Datos!T533</f>
        <v>1938749247</v>
      </c>
      <c r="K11" s="34">
        <f>-Datos!U533</f>
        <v>1938749247</v>
      </c>
      <c r="L11" s="34">
        <f>-Datos!V533</f>
        <v>1938749247</v>
      </c>
      <c r="M11" s="34">
        <f>-Datos!W533</f>
        <v>1938749247</v>
      </c>
      <c r="N11" s="34">
        <f>-Datos!X533</f>
        <v>1938749247</v>
      </c>
      <c r="O11" s="34">
        <f>-Datos!Y533</f>
        <v>8669023979.2000008</v>
      </c>
      <c r="P11" s="34">
        <f>-Datos!Z533</f>
        <v>8669023979.2000008</v>
      </c>
      <c r="Q11" s="34">
        <f>-Datos!AA533</f>
        <v>3882533126.5</v>
      </c>
      <c r="R11" s="34">
        <f>-Datos!AB533</f>
        <v>3882533126.5</v>
      </c>
      <c r="S11" s="34">
        <f>-Datos!AC533</f>
        <v>3882533126.5</v>
      </c>
      <c r="T11" s="34">
        <f>-Datos!AD533</f>
        <v>3882533126.5</v>
      </c>
      <c r="U11" s="34">
        <f>-Datos!AE533</f>
        <v>3882533126.5</v>
      </c>
      <c r="V11" s="34">
        <f>-Datos!AF533</f>
        <v>3882533126.5</v>
      </c>
      <c r="W11" s="34">
        <f>-Datos!AG533</f>
        <v>3882533126.5</v>
      </c>
      <c r="X11" s="34">
        <f>-Datos!AH533</f>
        <v>3882533126.5</v>
      </c>
      <c r="Y11" s="34">
        <f>-Datos!AI533</f>
        <v>3882533126.5</v>
      </c>
      <c r="Z11" s="34">
        <f>-Datos!AJ533</f>
        <v>3882533126.5</v>
      </c>
      <c r="AA11" s="34">
        <f>-Datos!AK533</f>
        <v>7731631052.8299999</v>
      </c>
      <c r="AB11" s="34">
        <f>-Datos!AL533</f>
        <v>7731631052.8299999</v>
      </c>
      <c r="AC11" s="34">
        <f>-Datos!AM533</f>
        <v>7731631052.8299999</v>
      </c>
      <c r="AD11" s="34">
        <f>-Datos!AN533</f>
        <v>5531631052.8299999</v>
      </c>
      <c r="AE11" s="34">
        <f>-Datos!AO533</f>
        <v>5531631052.8299999</v>
      </c>
      <c r="AF11" s="34">
        <f>-Datos!AP533</f>
        <v>5531631052.8299999</v>
      </c>
      <c r="AG11" s="34">
        <f>-Datos!AQ533</f>
        <v>5531631052.8299999</v>
      </c>
      <c r="AH11" s="34">
        <f>-Datos!AR533</f>
        <v>5330224336.8299999</v>
      </c>
      <c r="AI11" s="34">
        <f>-Datos!AS533</f>
        <v>5130224336.8299999</v>
      </c>
      <c r="AJ11" s="34">
        <f>-Datos!AT533</f>
        <v>5103234890.8299999</v>
      </c>
      <c r="AK11" s="34">
        <f>-Datos!AU533</f>
        <v>5103234890.8299999</v>
      </c>
      <c r="AL11" s="34">
        <f>-Datos!AV533</f>
        <v>6648393625.8299999</v>
      </c>
      <c r="AM11" s="34">
        <f>-Datos!AW533</f>
        <v>10571734187.280001</v>
      </c>
      <c r="AN11" s="34">
        <f>-Datos!AX533</f>
        <v>10571734187.280001</v>
      </c>
      <c r="AO11" s="34">
        <f>-Datos!AY533</f>
        <v>10471734187.280001</v>
      </c>
      <c r="AP11" s="34">
        <f>-Datos!AZ533</f>
        <v>10421734187.280001</v>
      </c>
      <c r="AQ11" s="34">
        <f>-Datos!BA533</f>
        <v>10421734187.280001</v>
      </c>
      <c r="AR11" s="34">
        <f>-Datos!BB533</f>
        <v>10421734187.280001</v>
      </c>
      <c r="AS11" s="34">
        <f>-Datos!BC533</f>
        <v>10421734187.280001</v>
      </c>
      <c r="AT11" s="34">
        <f>-Datos!BD533</f>
        <v>10421734187.280001</v>
      </c>
      <c r="AU11" s="34">
        <f>-Datos!BE533</f>
        <v>10421734187.280001</v>
      </c>
      <c r="AV11" s="34">
        <f>-Datos!BF533</f>
        <v>10421734187.280001</v>
      </c>
      <c r="AW11" s="34">
        <f>-Datos!BG533</f>
        <v>9133828551.2800007</v>
      </c>
      <c r="AX11" s="34">
        <f>-Datos!BH533</f>
        <v>9133828551.2800007</v>
      </c>
      <c r="AY11" s="34">
        <f>-Datos!BI533</f>
        <v>14178480535.84</v>
      </c>
      <c r="AZ11" s="34">
        <f>-Datos!BJ533</f>
        <v>14178480535.84</v>
      </c>
      <c r="BA11" s="34">
        <f>-Datos!BK533</f>
        <v>14178480535.84</v>
      </c>
      <c r="BB11" s="34">
        <f>-Datos!BL533</f>
        <v>14178480535.84</v>
      </c>
      <c r="BC11" s="34">
        <f>-Datos!BM533</f>
        <v>14178480535.84</v>
      </c>
      <c r="BD11" s="34">
        <f>-Datos!BN533</f>
        <v>14178480535.84</v>
      </c>
      <c r="BE11" s="34">
        <f>-Datos!BO533</f>
        <v>14178480535.84</v>
      </c>
      <c r="BF11" s="34">
        <f>-Datos!BP533</f>
        <v>14178480535.84</v>
      </c>
      <c r="BG11" s="34"/>
      <c r="BH11" s="34"/>
      <c r="BI11" s="34"/>
      <c r="BJ11" s="34"/>
      <c r="BL11" s="34">
        <f>-Datos!X533</f>
        <v>1938749247</v>
      </c>
      <c r="BM11" s="26">
        <f>Z11</f>
        <v>3882533126.5</v>
      </c>
      <c r="BN11" s="34">
        <f>AL11</f>
        <v>6648393625.8299999</v>
      </c>
      <c r="BO11" s="34">
        <f>AW11</f>
        <v>9133828551.2800007</v>
      </c>
      <c r="BP11" s="34">
        <f>BF11</f>
        <v>14178480535.84</v>
      </c>
      <c r="BQ11" s="34"/>
      <c r="BR11" s="30"/>
    </row>
    <row r="12" spans="1:70" customFormat="1" ht="15" outlineLevel="1" x14ac:dyDescent="0.25">
      <c r="AX12" s="140"/>
      <c r="AY12" s="140"/>
      <c r="AZ12" s="140"/>
    </row>
    <row r="13" spans="1:70" outlineLevel="1" x14ac:dyDescent="0.25">
      <c r="A13" s="29" t="s">
        <v>1023</v>
      </c>
      <c r="B13" s="23" t="s">
        <v>1782</v>
      </c>
      <c r="C13" s="26">
        <f>-Datos!M598</f>
        <v>1984884526</v>
      </c>
      <c r="D13" s="26">
        <f>-Datos!N598</f>
        <v>2023038683</v>
      </c>
      <c r="E13" s="26">
        <f>-Datos!O598</f>
        <v>2012772442</v>
      </c>
      <c r="F13" s="26">
        <f>-Datos!P598</f>
        <v>1943378861</v>
      </c>
      <c r="G13" s="26">
        <f>-Datos!Q598</f>
        <v>2298483314</v>
      </c>
      <c r="H13" s="26">
        <f>-Datos!R598</f>
        <v>2188332421</v>
      </c>
      <c r="I13" s="26">
        <f>-Datos!S598</f>
        <v>2019981295</v>
      </c>
      <c r="J13" s="26">
        <f>-Datos!T598</f>
        <v>3670273080</v>
      </c>
      <c r="K13" s="26">
        <f>-Datos!U598</f>
        <v>2294970199</v>
      </c>
      <c r="L13" s="26">
        <f>-Datos!V598</f>
        <v>2460351984</v>
      </c>
      <c r="M13" s="26">
        <f>-Datos!W598</f>
        <v>2392627324</v>
      </c>
      <c r="N13" s="26">
        <f>-Datos!X598</f>
        <v>3017437848</v>
      </c>
      <c r="O13" s="26">
        <f>-Datos!Y598</f>
        <v>12200938</v>
      </c>
      <c r="P13" s="26">
        <f>-Datos!Z598</f>
        <v>1931156240</v>
      </c>
      <c r="Q13" s="26">
        <f>-Datos!AA598</f>
        <v>2572975659</v>
      </c>
      <c r="R13" s="26">
        <f>-Datos!AB598</f>
        <v>4220245394.5</v>
      </c>
      <c r="S13" s="26">
        <f>-Datos!AC598</f>
        <v>2615236703</v>
      </c>
      <c r="T13" s="26">
        <f>-Datos!AD598</f>
        <v>2278119961</v>
      </c>
      <c r="U13" s="26">
        <f>-Datos!AE598</f>
        <v>2911006059</v>
      </c>
      <c r="V13" s="26">
        <f>-Datos!AF598</f>
        <v>2156436898</v>
      </c>
      <c r="W13" s="26">
        <f>-Datos!AG598</f>
        <v>3166769455</v>
      </c>
      <c r="X13" s="26">
        <f>-Datos!AH598</f>
        <v>2415706030</v>
      </c>
      <c r="Y13" s="26">
        <f>-Datos!AI598</f>
        <v>3252547140.5</v>
      </c>
      <c r="Z13" s="26">
        <f>-Datos!AJ598</f>
        <v>6141424800.4200001</v>
      </c>
      <c r="AA13" s="26">
        <f>-Datos!AK598</f>
        <v>63360049</v>
      </c>
      <c r="AB13" s="26">
        <f>-Datos!AL598</f>
        <v>2187846586</v>
      </c>
      <c r="AC13" s="26">
        <f>-Datos!AM598</f>
        <v>2053003837</v>
      </c>
      <c r="AD13" s="26">
        <f>-Datos!AN598</f>
        <v>2721223476</v>
      </c>
      <c r="AE13" s="26">
        <f>-Datos!AO598</f>
        <v>2583150773</v>
      </c>
      <c r="AF13" s="26">
        <f>-Datos!AP598</f>
        <v>2565583335</v>
      </c>
      <c r="AG13" s="26">
        <f>-Datos!AQ598</f>
        <v>2728220525</v>
      </c>
      <c r="AH13" s="26">
        <f>-Datos!AR598</f>
        <v>4202435864.0799999</v>
      </c>
      <c r="AI13" s="26">
        <f>-Datos!AS598</f>
        <v>2363800621</v>
      </c>
      <c r="AJ13" s="26">
        <f>-Datos!AT598</f>
        <v>2867735823</v>
      </c>
      <c r="AK13" s="26">
        <f>-Datos!AU598</f>
        <v>2773150597</v>
      </c>
      <c r="AL13" s="26">
        <f>-Datos!AV598</f>
        <v>6158440517</v>
      </c>
      <c r="AM13" s="26">
        <f>-Datos!AW598</f>
        <v>2302773861</v>
      </c>
      <c r="AN13" s="26">
        <f>-Datos!AX598</f>
        <v>2764197887.1900001</v>
      </c>
      <c r="AO13" s="26">
        <f>-Datos!AY598</f>
        <v>2890805930.8099999</v>
      </c>
      <c r="AP13" s="26">
        <f>-Datos!AZ598</f>
        <v>2526609466</v>
      </c>
      <c r="AQ13" s="26">
        <f>-Datos!BA598</f>
        <v>2378421695</v>
      </c>
      <c r="AR13" s="26">
        <f>-Datos!BB598</f>
        <v>2664952645</v>
      </c>
      <c r="AS13" s="26">
        <f>-Datos!BC598</f>
        <v>3031921577</v>
      </c>
      <c r="AT13" s="26">
        <f>-Datos!BD598</f>
        <v>2907891784</v>
      </c>
      <c r="AU13" s="26">
        <f>-Datos!BE598</f>
        <v>3234371499</v>
      </c>
      <c r="AV13" s="26">
        <f>-Datos!BF598</f>
        <v>3525319801</v>
      </c>
      <c r="AW13" s="26">
        <f>-Datos!BG598</f>
        <v>3078535110</v>
      </c>
      <c r="AX13" s="26">
        <f>-Datos!BH598</f>
        <v>4653933082</v>
      </c>
      <c r="AY13" s="26">
        <f>'ER mes'!AY6</f>
        <v>2667521168</v>
      </c>
      <c r="AZ13" s="26">
        <f>'ER mes'!AZ6</f>
        <v>2881897084</v>
      </c>
      <c r="BA13" s="26">
        <f>'ER mes'!BA6</f>
        <v>3758109025.25</v>
      </c>
      <c r="BB13" s="26">
        <f>'ER mes'!BB6</f>
        <v>3565526507</v>
      </c>
      <c r="BC13" s="26">
        <f>'ER mes'!BC6</f>
        <v>3128343082</v>
      </c>
      <c r="BD13" s="26">
        <f>'ER mes'!BD6</f>
        <v>4010932552</v>
      </c>
      <c r="BE13" s="26">
        <f>'ER mes'!BE6</f>
        <v>3144498949</v>
      </c>
      <c r="BF13" s="26">
        <f>'ER mes'!BF6</f>
        <v>3155562522</v>
      </c>
      <c r="BG13" s="176">
        <f>'ER mes'!BT6</f>
        <v>3173924384.1152458</v>
      </c>
      <c r="BH13" s="176">
        <f>'ER mes'!BU6</f>
        <v>2687334962.7663517</v>
      </c>
      <c r="BI13" s="176">
        <f>'ER mes'!BV6</f>
        <v>2890830557.0717359</v>
      </c>
      <c r="BJ13" s="176">
        <f>'ER mes'!BW6</f>
        <v>3034721233.5914803</v>
      </c>
      <c r="BL13" s="34">
        <f>'ER año'!C6</f>
        <v>28306531977</v>
      </c>
      <c r="BM13" s="34">
        <f>'ER año'!D6</f>
        <v>33673825278.419998</v>
      </c>
      <c r="BN13" s="34">
        <f>'ER año'!E6</f>
        <v>33267952003.080002</v>
      </c>
      <c r="BO13" s="34">
        <f>'ER año'!F6</f>
        <v>35959734338</v>
      </c>
      <c r="BP13" s="34">
        <f>SUM(AY13:BF13)</f>
        <v>26312390889.25</v>
      </c>
      <c r="BQ13" s="34">
        <f>'ER año'!P6</f>
        <v>37544837099.203995</v>
      </c>
    </row>
    <row r="14" spans="1:70" outlineLevel="1" x14ac:dyDescent="0.25">
      <c r="A14" s="25" t="s">
        <v>1705</v>
      </c>
      <c r="B14" s="23" t="s">
        <v>1695</v>
      </c>
      <c r="C14" s="26">
        <f>Datos!M841</f>
        <v>1083590964.2</v>
      </c>
      <c r="D14" s="26">
        <f>Datos!N841</f>
        <v>1300533530.6099999</v>
      </c>
      <c r="E14" s="26">
        <f>Datos!O841</f>
        <v>1341004340.6600001</v>
      </c>
      <c r="F14" s="26">
        <f>Datos!P841</f>
        <v>1338175937.1900001</v>
      </c>
      <c r="G14" s="26">
        <f>Datos!Q841</f>
        <v>1431833808.51</v>
      </c>
      <c r="H14" s="26">
        <f>Datos!R841</f>
        <v>1400283343.6300001</v>
      </c>
      <c r="I14" s="26">
        <f>Datos!S841</f>
        <v>1402738813.25</v>
      </c>
      <c r="J14" s="26">
        <f>Datos!T841</f>
        <v>2434497786.8099999</v>
      </c>
      <c r="K14" s="26">
        <f>Datos!U841</f>
        <v>1599329872.26</v>
      </c>
      <c r="L14" s="26">
        <f>Datos!V841</f>
        <v>1610995009.6400001</v>
      </c>
      <c r="M14" s="26">
        <f>Datos!W841</f>
        <v>1625639967.95</v>
      </c>
      <c r="N14" s="26">
        <f>Datos!X841</f>
        <v>1947209896.02</v>
      </c>
      <c r="O14" s="26">
        <f>Datos!Y841</f>
        <v>1333472685</v>
      </c>
      <c r="P14" s="26">
        <f>Datos!Z841</f>
        <v>1693752088</v>
      </c>
      <c r="Q14" s="26">
        <f>Datos!AA841</f>
        <v>1731974800</v>
      </c>
      <c r="R14" s="26">
        <f>Datos!AB841</f>
        <v>1691321394</v>
      </c>
      <c r="S14" s="26">
        <f>Datos!AC841</f>
        <v>1672284412</v>
      </c>
      <c r="T14" s="26">
        <f>Datos!AD841</f>
        <v>1769161042</v>
      </c>
      <c r="U14" s="26">
        <f>Datos!AE841</f>
        <v>1886565131</v>
      </c>
      <c r="V14" s="26">
        <f>Datos!AF841</f>
        <v>1913882956</v>
      </c>
      <c r="W14" s="26">
        <f>Datos!AG841</f>
        <v>2400989378</v>
      </c>
      <c r="X14" s="26">
        <f>Datos!AH841</f>
        <v>1981567114</v>
      </c>
      <c r="Y14" s="26">
        <f>Datos!AI841</f>
        <v>2223294430.5</v>
      </c>
      <c r="Z14" s="26">
        <f>Datos!AJ841</f>
        <v>2297749282</v>
      </c>
      <c r="AA14" s="26">
        <f>Datos!AK841</f>
        <v>1745199627</v>
      </c>
      <c r="AB14" s="26">
        <f>Datos!AL841</f>
        <v>2071686031</v>
      </c>
      <c r="AC14" s="26">
        <f>Datos!AM841</f>
        <v>1884654458</v>
      </c>
      <c r="AD14" s="26">
        <f>Datos!AN841</f>
        <v>2127351033</v>
      </c>
      <c r="AE14" s="26">
        <f>Datos!AO841</f>
        <v>2070887779</v>
      </c>
      <c r="AF14" s="26">
        <f>Datos!AP841</f>
        <v>1994582633</v>
      </c>
      <c r="AG14" s="26">
        <f>Datos!AQ841</f>
        <v>2032466041</v>
      </c>
      <c r="AH14" s="26">
        <f>Datos!AR841</f>
        <v>1936666286</v>
      </c>
      <c r="AI14" s="26">
        <f>Datos!AS841</f>
        <v>1832435303</v>
      </c>
      <c r="AJ14" s="26">
        <f>Datos!AT841</f>
        <v>1773513093</v>
      </c>
      <c r="AK14" s="26">
        <f>Datos!AU841</f>
        <v>1798615153</v>
      </c>
      <c r="AL14" s="26">
        <f>Datos!AV841</f>
        <v>1808976672</v>
      </c>
      <c r="AM14" s="26">
        <f>Datos!AW841</f>
        <v>1656829893.3299999</v>
      </c>
      <c r="AN14" s="26">
        <f>Datos!AX841</f>
        <v>2018456563.6700001</v>
      </c>
      <c r="AO14" s="26">
        <f>Datos!AY841</f>
        <v>1894381041</v>
      </c>
      <c r="AP14" s="26">
        <f>Datos!AZ841</f>
        <v>1923829880</v>
      </c>
      <c r="AQ14" s="26">
        <f>Datos!BA841</f>
        <v>1952194083</v>
      </c>
      <c r="AR14" s="26">
        <f>Datos!BB841</f>
        <v>2142189310.3399999</v>
      </c>
      <c r="AS14" s="26">
        <f>Datos!BC841</f>
        <v>2528799545.29</v>
      </c>
      <c r="AT14" s="26">
        <f>Datos!BD841</f>
        <v>2174577422.0100002</v>
      </c>
      <c r="AU14" s="26">
        <f>Datos!BE841</f>
        <v>2178543796.6700001</v>
      </c>
      <c r="AV14" s="26">
        <f>Datos!BF841</f>
        <v>2363245455.6599998</v>
      </c>
      <c r="AW14" s="26">
        <f>Datos!BG841</f>
        <v>2331850313.3299999</v>
      </c>
      <c r="AX14" s="26">
        <f>Datos!BH841</f>
        <v>2592607063.6500001</v>
      </c>
      <c r="AY14" s="26">
        <f>'ER mes'!AY12</f>
        <v>2175786861.6799998</v>
      </c>
      <c r="AZ14" s="26">
        <f>'ER mes'!AZ12</f>
        <v>2475106208.1300001</v>
      </c>
      <c r="BA14" s="26">
        <f>'ER mes'!BA12</f>
        <v>2495274583.77</v>
      </c>
      <c r="BB14" s="26">
        <f>'ER mes'!BB12</f>
        <v>2568044833.6599998</v>
      </c>
      <c r="BC14" s="26">
        <f>'ER mes'!BC12</f>
        <v>2621946538.3299999</v>
      </c>
      <c r="BD14" s="26">
        <f>'ER mes'!BD12</f>
        <v>2724497585.0100002</v>
      </c>
      <c r="BE14" s="26">
        <f>'ER mes'!BE12</f>
        <v>2553326168</v>
      </c>
      <c r="BF14" s="26">
        <f>'ER mes'!BF12</f>
        <v>2585997782.3299999</v>
      </c>
      <c r="BG14" s="26"/>
      <c r="BH14" s="26"/>
      <c r="BI14" s="26"/>
      <c r="BJ14" s="26"/>
      <c r="BL14" s="34">
        <f>'ER año'!C12</f>
        <v>18515833270.729996</v>
      </c>
      <c r="BM14" s="34">
        <f>'ER año'!D12</f>
        <v>22596014712.5</v>
      </c>
      <c r="BN14" s="34">
        <f>'ER año'!E12</f>
        <v>23077034109</v>
      </c>
      <c r="BO14" s="34">
        <f>'ER año'!F12</f>
        <v>25757504367.950005</v>
      </c>
      <c r="BP14" s="34">
        <f t="shared" ref="BP14:BP25" si="0">SUM(AY14:BF14)</f>
        <v>20199980560.910004</v>
      </c>
      <c r="BQ14" s="34">
        <f>'ER año'!P12</f>
        <v>26093661783.946777</v>
      </c>
      <c r="BR14" s="30"/>
    </row>
    <row r="15" spans="1:70" outlineLevel="1" x14ac:dyDescent="0.25">
      <c r="B15" s="31" t="s">
        <v>1696</v>
      </c>
      <c r="C15" s="32">
        <f t="shared" ref="C15:N15" si="1">C13-C14</f>
        <v>901293561.79999995</v>
      </c>
      <c r="D15" s="32">
        <f t="shared" si="1"/>
        <v>722505152.3900001</v>
      </c>
      <c r="E15" s="32">
        <f t="shared" si="1"/>
        <v>671768101.33999991</v>
      </c>
      <c r="F15" s="32">
        <f t="shared" si="1"/>
        <v>605202923.80999994</v>
      </c>
      <c r="G15" s="32">
        <f t="shared" si="1"/>
        <v>866649505.49000001</v>
      </c>
      <c r="H15" s="32">
        <f t="shared" si="1"/>
        <v>788049077.36999989</v>
      </c>
      <c r="I15" s="32">
        <f t="shared" si="1"/>
        <v>617242481.75</v>
      </c>
      <c r="J15" s="32">
        <f t="shared" si="1"/>
        <v>1235775293.1900001</v>
      </c>
      <c r="K15" s="32">
        <f t="shared" si="1"/>
        <v>695640326.74000001</v>
      </c>
      <c r="L15" s="32">
        <f t="shared" si="1"/>
        <v>849356974.3599999</v>
      </c>
      <c r="M15" s="32">
        <f t="shared" si="1"/>
        <v>766987356.04999995</v>
      </c>
      <c r="N15" s="32">
        <f t="shared" si="1"/>
        <v>1070227951.98</v>
      </c>
      <c r="O15" s="32">
        <f>O13-O14</f>
        <v>-1321271747</v>
      </c>
      <c r="P15" s="32">
        <f t="shared" ref="P15:AV15" si="2">P13-P14</f>
        <v>237404152</v>
      </c>
      <c r="Q15" s="32">
        <f t="shared" si="2"/>
        <v>841000859</v>
      </c>
      <c r="R15" s="32">
        <f t="shared" si="2"/>
        <v>2528924000.5</v>
      </c>
      <c r="S15" s="32">
        <f t="shared" si="2"/>
        <v>942952291</v>
      </c>
      <c r="T15" s="32">
        <f t="shared" si="2"/>
        <v>508958919</v>
      </c>
      <c r="U15" s="32">
        <f t="shared" si="2"/>
        <v>1024440928</v>
      </c>
      <c r="V15" s="32">
        <f t="shared" si="2"/>
        <v>242553942</v>
      </c>
      <c r="W15" s="32">
        <f t="shared" si="2"/>
        <v>765780077</v>
      </c>
      <c r="X15" s="32">
        <f t="shared" si="2"/>
        <v>434138916</v>
      </c>
      <c r="Y15" s="32">
        <f t="shared" si="2"/>
        <v>1029252710</v>
      </c>
      <c r="Z15" s="32">
        <f t="shared" si="2"/>
        <v>3843675518.4200001</v>
      </c>
      <c r="AA15" s="32">
        <f t="shared" si="2"/>
        <v>-1681839578</v>
      </c>
      <c r="AB15" s="32">
        <f t="shared" si="2"/>
        <v>116160555</v>
      </c>
      <c r="AC15" s="32">
        <f t="shared" si="2"/>
        <v>168349379</v>
      </c>
      <c r="AD15" s="32">
        <f t="shared" si="2"/>
        <v>593872443</v>
      </c>
      <c r="AE15" s="32">
        <f t="shared" si="2"/>
        <v>512262994</v>
      </c>
      <c r="AF15" s="32">
        <f t="shared" si="2"/>
        <v>571000702</v>
      </c>
      <c r="AG15" s="32">
        <f t="shared" si="2"/>
        <v>695754484</v>
      </c>
      <c r="AH15" s="32">
        <f t="shared" si="2"/>
        <v>2265769578.0799999</v>
      </c>
      <c r="AI15" s="32">
        <f t="shared" si="2"/>
        <v>531365318</v>
      </c>
      <c r="AJ15" s="32">
        <f t="shared" si="2"/>
        <v>1094222730</v>
      </c>
      <c r="AK15" s="32">
        <f t="shared" si="2"/>
        <v>974535444</v>
      </c>
      <c r="AL15" s="32">
        <f t="shared" si="2"/>
        <v>4349463845</v>
      </c>
      <c r="AM15" s="32">
        <f t="shared" si="2"/>
        <v>645943967.67000008</v>
      </c>
      <c r="AN15" s="32">
        <f t="shared" si="2"/>
        <v>745741323.51999998</v>
      </c>
      <c r="AO15" s="32">
        <f t="shared" si="2"/>
        <v>996424889.80999994</v>
      </c>
      <c r="AP15" s="32">
        <f t="shared" si="2"/>
        <v>602779586</v>
      </c>
      <c r="AQ15" s="32">
        <f t="shared" si="2"/>
        <v>426227612</v>
      </c>
      <c r="AR15" s="32">
        <f t="shared" si="2"/>
        <v>522763334.66000009</v>
      </c>
      <c r="AS15" s="32">
        <f t="shared" si="2"/>
        <v>503122031.71000004</v>
      </c>
      <c r="AT15" s="32">
        <f t="shared" si="2"/>
        <v>733314361.98999977</v>
      </c>
      <c r="AU15" s="32">
        <f t="shared" si="2"/>
        <v>1055827702.3299999</v>
      </c>
      <c r="AV15" s="32">
        <f t="shared" si="2"/>
        <v>1162074345.3400002</v>
      </c>
      <c r="AW15" s="32">
        <f t="shared" ref="AW15:BC15" si="3">AW13-AW14</f>
        <v>746684796.67000008</v>
      </c>
      <c r="AX15" s="32">
        <f t="shared" si="3"/>
        <v>2061326018.3499999</v>
      </c>
      <c r="AY15" s="32">
        <f t="shared" si="3"/>
        <v>491734306.32000017</v>
      </c>
      <c r="AZ15" s="32">
        <f t="shared" si="3"/>
        <v>406790875.86999989</v>
      </c>
      <c r="BA15" s="32">
        <f t="shared" si="3"/>
        <v>1262834441.48</v>
      </c>
      <c r="BB15" s="32">
        <f t="shared" si="3"/>
        <v>997481673.34000015</v>
      </c>
      <c r="BC15" s="32">
        <f t="shared" si="3"/>
        <v>506396543.67000008</v>
      </c>
      <c r="BD15" s="32">
        <f>BD13-BD14</f>
        <v>1286434966.9899998</v>
      </c>
      <c r="BE15" s="32">
        <f>BE13-BE14</f>
        <v>591172781</v>
      </c>
      <c r="BF15" s="32">
        <f>BF13-BF14</f>
        <v>569564739.67000008</v>
      </c>
      <c r="BG15" s="32"/>
      <c r="BH15" s="32"/>
      <c r="BI15" s="32"/>
      <c r="BJ15" s="32"/>
      <c r="BL15" s="33">
        <f>'ER año'!C27</f>
        <v>9790698706.2700043</v>
      </c>
      <c r="BM15" s="33">
        <f>'ER año'!D27</f>
        <v>11077810565.919998</v>
      </c>
      <c r="BN15" s="33">
        <f>'ER año'!E27</f>
        <v>10190917894.080002</v>
      </c>
      <c r="BO15" s="33">
        <f>'ER año'!F27</f>
        <v>10202229970.049995</v>
      </c>
      <c r="BP15" s="33">
        <f t="shared" si="0"/>
        <v>6112410328.3400002</v>
      </c>
      <c r="BQ15" s="33">
        <f>'ER año'!P27</f>
        <v>11451175315.257217</v>
      </c>
    </row>
    <row r="16" spans="1:70" outlineLevel="1" x14ac:dyDescent="0.25">
      <c r="A16" s="27" t="s">
        <v>1706</v>
      </c>
      <c r="B16" s="23" t="s">
        <v>1698</v>
      </c>
      <c r="C16" s="26">
        <f>Datos!M654-Datos!M702</f>
        <v>125726280.18000001</v>
      </c>
      <c r="D16" s="26">
        <f>Datos!N654-Datos!N702</f>
        <v>167277159.61000001</v>
      </c>
      <c r="E16" s="26">
        <f>Datos!O654-Datos!O702</f>
        <v>226057481.47999999</v>
      </c>
      <c r="F16" s="26">
        <f>Datos!P654-Datos!P702</f>
        <v>173859129.66999999</v>
      </c>
      <c r="G16" s="26">
        <f>Datos!Q654-Datos!Q702</f>
        <v>223632789.78999999</v>
      </c>
      <c r="H16" s="26">
        <f>Datos!R654-Datos!R702</f>
        <v>220786287.05000001</v>
      </c>
      <c r="I16" s="26">
        <f>Datos!S654-Datos!S702</f>
        <v>183765819.19999999</v>
      </c>
      <c r="J16" s="26">
        <f>Datos!T654-Datos!T702</f>
        <v>261342923.05000001</v>
      </c>
      <c r="K16" s="26">
        <f>Datos!U654-Datos!U702</f>
        <v>246562223.41999999</v>
      </c>
      <c r="L16" s="26">
        <f>Datos!V654-Datos!V702</f>
        <v>413485088.55000001</v>
      </c>
      <c r="M16" s="26">
        <f>Datos!W654-Datos!W702</f>
        <v>508147662.95999998</v>
      </c>
      <c r="N16" s="26">
        <f>Datos!X654-Datos!X702</f>
        <v>1536574610.0699999</v>
      </c>
      <c r="O16" s="26">
        <f>Datos!Y654-Datos!Y702</f>
        <v>221313591.87</v>
      </c>
      <c r="P16" s="26">
        <f>Datos!Z654-Datos!Z702</f>
        <v>355523715.87</v>
      </c>
      <c r="Q16" s="26">
        <f>Datos!AA654-Datos!AA702</f>
        <v>334451852.25999999</v>
      </c>
      <c r="R16" s="26">
        <f>Datos!AB654-Datos!AB702</f>
        <v>365634644.04000002</v>
      </c>
      <c r="S16" s="26">
        <f>Datos!AC654-Datos!AC702</f>
        <v>274134476.44</v>
      </c>
      <c r="T16" s="26">
        <f>Datos!AD654-Datos!AD702</f>
        <v>383801019.44</v>
      </c>
      <c r="U16" s="26">
        <f>Datos!AE654-Datos!AE702</f>
        <v>312257826.61000001</v>
      </c>
      <c r="V16" s="26">
        <f>Datos!AF654-Datos!AF702</f>
        <v>365348575.5</v>
      </c>
      <c r="W16" s="26">
        <f>Datos!AG654-Datos!AG702</f>
        <v>295148765.24000001</v>
      </c>
      <c r="X16" s="26">
        <f>Datos!AH654-Datos!AH702</f>
        <v>350060908.25</v>
      </c>
      <c r="Y16" s="26">
        <f>Datos!AI654-Datos!AI702</f>
        <v>305191361.25999999</v>
      </c>
      <c r="Z16" s="26">
        <f>Datos!AJ654-Datos!AJ702</f>
        <v>826315829.25</v>
      </c>
      <c r="AA16" s="26">
        <f>Datos!AK654-Datos!AK702</f>
        <v>286340907.12</v>
      </c>
      <c r="AB16" s="26">
        <f>Datos!AL654-Datos!AL702</f>
        <v>422080519.58999997</v>
      </c>
      <c r="AC16" s="26">
        <f>Datos!AM654-Datos!AM702</f>
        <v>259441236.43000001</v>
      </c>
      <c r="AD16" s="26">
        <f>Datos!AN654-Datos!AN702</f>
        <v>359637968.44</v>
      </c>
      <c r="AE16" s="26">
        <f>Datos!AO654-Datos!AO702</f>
        <v>343849125.06</v>
      </c>
      <c r="AF16" s="26">
        <f>Datos!AP654-Datos!AP702</f>
        <v>379482651.13</v>
      </c>
      <c r="AG16" s="26">
        <f>Datos!AQ654-Datos!AQ702</f>
        <v>257566182.12</v>
      </c>
      <c r="AH16" s="26">
        <f>Datos!AR654-Datos!AR702</f>
        <v>249857498.00999999</v>
      </c>
      <c r="AI16" s="26">
        <f>Datos!AS654-Datos!AS702</f>
        <v>284773133.38</v>
      </c>
      <c r="AJ16" s="26">
        <f>Datos!AT654-Datos!AT702</f>
        <v>311109690.69999999</v>
      </c>
      <c r="AK16" s="26">
        <f>Datos!AU654-Datos!AU702</f>
        <v>319548996.79000002</v>
      </c>
      <c r="AL16" s="26">
        <f>Datos!AV654-Datos!AV702</f>
        <v>489232254.75</v>
      </c>
      <c r="AM16" s="26">
        <f>Datos!AW654-Datos!AW702</f>
        <v>267451346.76999998</v>
      </c>
      <c r="AN16" s="26">
        <f>Datos!AX654-Datos!AX702</f>
        <v>315102396.74000001</v>
      </c>
      <c r="AO16" s="26">
        <f>Datos!AY654-Datos!AY702</f>
        <v>318905105.80000001</v>
      </c>
      <c r="AP16" s="26">
        <f>Datos!AZ654-Datos!AZ702</f>
        <v>309339235.70999998</v>
      </c>
      <c r="AQ16" s="26">
        <f>Datos!BA654-Datos!BA702</f>
        <v>345315552.81999999</v>
      </c>
      <c r="AR16" s="26">
        <f>Datos!BB654-Datos!BB702</f>
        <v>354476608.19</v>
      </c>
      <c r="AS16" s="26">
        <f>Datos!BC654-Datos!BC702</f>
        <v>384553680.32999998</v>
      </c>
      <c r="AT16" s="26">
        <f>Datos!BD654-Datos!BD702</f>
        <v>334638802.88</v>
      </c>
      <c r="AU16" s="26">
        <f>Datos!BE654-Datos!BE702</f>
        <v>315284152.17000002</v>
      </c>
      <c r="AV16" s="26">
        <f>Datos!BF654-Datos!BF702</f>
        <v>320853219.67000002</v>
      </c>
      <c r="AW16" s="26">
        <f>Datos!BG654-Datos!BG702</f>
        <v>461978483.32999998</v>
      </c>
      <c r="AX16" s="26">
        <f>Datos!BH654-Datos!BH702</f>
        <v>408431966.77999997</v>
      </c>
      <c r="AY16" s="26">
        <f>'ER mes'!AY34</f>
        <v>282595912</v>
      </c>
      <c r="AZ16" s="26">
        <f>'ER mes'!AZ34</f>
        <v>297009943.88999999</v>
      </c>
      <c r="BA16" s="26">
        <f>'ER mes'!BA34</f>
        <v>326437564.88999999</v>
      </c>
      <c r="BB16" s="26">
        <f>'ER mes'!BB34</f>
        <v>364745300.67000002</v>
      </c>
      <c r="BC16" s="26">
        <f>'ER mes'!BC34</f>
        <v>320459841.67000002</v>
      </c>
      <c r="BD16" s="26">
        <f>'ER mes'!BD34</f>
        <v>321115278</v>
      </c>
      <c r="BE16" s="26">
        <f>'ER mes'!BE34</f>
        <v>318386288</v>
      </c>
      <c r="BF16" s="26">
        <f>'ER mes'!BF34</f>
        <v>338864058.55000001</v>
      </c>
      <c r="BG16" s="26"/>
      <c r="BH16" s="26"/>
      <c r="BI16" s="26"/>
      <c r="BJ16" s="26"/>
      <c r="BL16" s="34">
        <f>'ER año'!C34</f>
        <v>4287217455.0299997</v>
      </c>
      <c r="BM16" s="34">
        <f>'ER año'!D34</f>
        <v>4389182566.0300007</v>
      </c>
      <c r="BN16" s="34">
        <f>'ER año'!E34</f>
        <v>3962920163.52</v>
      </c>
      <c r="BO16" s="34">
        <f>'ER año'!F34</f>
        <v>4136330551.1900001</v>
      </c>
      <c r="BP16" s="34">
        <f t="shared" si="0"/>
        <v>2569614187.6700001</v>
      </c>
      <c r="BQ16" s="34">
        <f>'ER año'!P34</f>
        <v>4413129334.7128792</v>
      </c>
    </row>
    <row r="17" spans="2:71" outlineLevel="1" x14ac:dyDescent="0.25">
      <c r="B17" s="23" t="s">
        <v>1888</v>
      </c>
      <c r="C17" s="26">
        <f>Datos!M832</f>
        <v>3545946</v>
      </c>
      <c r="D17" s="26">
        <f>Datos!N832</f>
        <v>6045946</v>
      </c>
      <c r="E17" s="26">
        <f>Datos!O832</f>
        <v>2762403</v>
      </c>
      <c r="F17" s="26">
        <f>Datos!P832</f>
        <v>0</v>
      </c>
      <c r="G17" s="26">
        <f>Datos!Q832</f>
        <v>4119644</v>
      </c>
      <c r="H17" s="26">
        <f>Datos!R832</f>
        <v>3383547</v>
      </c>
      <c r="I17" s="26">
        <f>Datos!S832</f>
        <v>6983547</v>
      </c>
      <c r="J17" s="26">
        <f>Datos!T832</f>
        <v>3283547</v>
      </c>
      <c r="K17" s="26">
        <f>Datos!U832</f>
        <v>6461173</v>
      </c>
      <c r="L17" s="26">
        <f>Datos!V832</f>
        <v>11067094</v>
      </c>
      <c r="M17" s="26">
        <f>Datos!W832</f>
        <v>8162837</v>
      </c>
      <c r="N17" s="26">
        <f>Datos!X832</f>
        <v>8510287</v>
      </c>
      <c r="O17" s="26">
        <f>Datos!Y832</f>
        <v>6797297</v>
      </c>
      <c r="P17" s="26">
        <f>Datos!Z832</f>
        <v>5762464</v>
      </c>
      <c r="Q17" s="26">
        <f>Datos!AA832</f>
        <v>6464464</v>
      </c>
      <c r="R17" s="26">
        <f>Datos!AB832</f>
        <v>4822724</v>
      </c>
      <c r="S17" s="26">
        <f>Datos!AC832</f>
        <v>3793281</v>
      </c>
      <c r="T17" s="26">
        <f>Datos!AD832</f>
        <v>5251851</v>
      </c>
      <c r="U17" s="26">
        <f>Datos!AE832</f>
        <v>3822724</v>
      </c>
      <c r="V17" s="26">
        <f>Datos!AF832</f>
        <v>15284390</v>
      </c>
      <c r="W17" s="26">
        <f>Datos!AG832</f>
        <v>10070557</v>
      </c>
      <c r="X17" s="26">
        <f>Datos!AH832</f>
        <v>91034073</v>
      </c>
      <c r="Y17" s="26">
        <f>Datos!AI832</f>
        <v>26435448</v>
      </c>
      <c r="Z17" s="26">
        <f>Datos!AJ832</f>
        <v>8067724</v>
      </c>
      <c r="AA17" s="26">
        <f>Datos!AK832</f>
        <v>3381513</v>
      </c>
      <c r="AB17" s="26">
        <f>Datos!AL832</f>
        <v>4256800</v>
      </c>
      <c r="AC17" s="26">
        <f>Datos!AM832</f>
        <v>5102839</v>
      </c>
      <c r="AD17" s="26">
        <f>Datos!AN832</f>
        <v>21132834</v>
      </c>
      <c r="AE17" s="26">
        <f>Datos!AO832</f>
        <v>20521646</v>
      </c>
      <c r="AF17" s="26">
        <f>Datos!AP832</f>
        <v>7441066</v>
      </c>
      <c r="AG17" s="26">
        <f>Datos!AQ832</f>
        <v>4495066</v>
      </c>
      <c r="AH17" s="26">
        <f>Datos!AR832</f>
        <v>2045066</v>
      </c>
      <c r="AI17" s="26">
        <f>Datos!AS832</f>
        <v>4343246</v>
      </c>
      <c r="AJ17" s="26">
        <f>Datos!AT832</f>
        <v>878400</v>
      </c>
      <c r="AK17" s="26">
        <f>Datos!AU832</f>
        <v>878400</v>
      </c>
      <c r="AL17" s="26">
        <f>Datos!AV832</f>
        <v>2956800</v>
      </c>
      <c r="AM17" s="26">
        <f>Datos!AW832</f>
        <v>3388100</v>
      </c>
      <c r="AN17" s="26">
        <f>Datos!AX832</f>
        <v>929000</v>
      </c>
      <c r="AO17" s="26">
        <f>Datos!AY832</f>
        <v>929000</v>
      </c>
      <c r="AP17" s="26">
        <f>Datos!AZ832</f>
        <v>929000</v>
      </c>
      <c r="AQ17" s="26">
        <f>Datos!BA832</f>
        <v>7088100</v>
      </c>
      <c r="AR17" s="26">
        <f>Datos!BB832</f>
        <v>929000</v>
      </c>
      <c r="AS17" s="26">
        <f>Datos!BC832</f>
        <v>2064000</v>
      </c>
      <c r="AT17" s="26">
        <f>Datos!BD832</f>
        <v>1019000</v>
      </c>
      <c r="AU17" s="26">
        <f>Datos!BE832</f>
        <v>7088100</v>
      </c>
      <c r="AV17" s="26">
        <f>Datos!BF832</f>
        <v>929000</v>
      </c>
      <c r="AW17" s="26">
        <f>Datos!BG832</f>
        <v>1003500</v>
      </c>
      <c r="AX17" s="26">
        <f>Datos!BH832</f>
        <v>3929000</v>
      </c>
      <c r="AY17" s="26">
        <f>'ER mes'!AY52</f>
        <v>19624200</v>
      </c>
      <c r="AZ17" s="26">
        <f>'ER mes'!AZ52</f>
        <v>5968818</v>
      </c>
      <c r="BA17" s="26">
        <f>'ER mes'!BA52</f>
        <v>10568818</v>
      </c>
      <c r="BB17" s="26">
        <f>'ER mes'!BB52</f>
        <v>25068818</v>
      </c>
      <c r="BC17" s="26">
        <f>'ER mes'!BC52</f>
        <v>5068818</v>
      </c>
      <c r="BD17" s="26">
        <f>'ER mes'!BD52</f>
        <v>8868818</v>
      </c>
      <c r="BE17" s="26">
        <f>'ER mes'!BE52</f>
        <v>8868818</v>
      </c>
      <c r="BF17" s="26">
        <f>'ER mes'!BF52</f>
        <v>967000</v>
      </c>
      <c r="BG17" s="26"/>
      <c r="BH17" s="26"/>
      <c r="BI17" s="26"/>
      <c r="BJ17" s="26"/>
      <c r="BL17" s="34">
        <f>'ER año'!C52</f>
        <v>64325971</v>
      </c>
      <c r="BM17" s="34">
        <f>'ER año'!D52</f>
        <v>187606997</v>
      </c>
      <c r="BN17" s="34">
        <f>'ER año'!E52</f>
        <v>77433676</v>
      </c>
      <c r="BO17" s="34">
        <f>'ER año'!F52</f>
        <v>30224800</v>
      </c>
      <c r="BP17" s="34">
        <f t="shared" si="0"/>
        <v>85004108</v>
      </c>
      <c r="BQ17" s="34">
        <f>'ER año'!P52</f>
        <v>71400000.000000015</v>
      </c>
    </row>
    <row r="18" spans="2:71" outlineLevel="1" x14ac:dyDescent="0.25">
      <c r="B18" s="23" t="s">
        <v>1697</v>
      </c>
      <c r="C18" s="26">
        <f>-(Datos!M638+Datos!M646+Datos!M649+Datos!M650)</f>
        <v>12374794</v>
      </c>
      <c r="D18" s="26">
        <f>-(Datos!N638+Datos!N646+Datos!N649+Datos!N650)</f>
        <v>36182475</v>
      </c>
      <c r="E18" s="26">
        <f>-(Datos!O638+Datos!O646+Datos!O649+Datos!O650)</f>
        <v>1099820322</v>
      </c>
      <c r="F18" s="26">
        <f>-(Datos!P638+Datos!P646+Datos!P649+Datos!P650)</f>
        <v>11630588</v>
      </c>
      <c r="G18" s="26">
        <f>-(Datos!Q638+Datos!Q646+Datos!Q649+Datos!Q650)</f>
        <v>15176838</v>
      </c>
      <c r="H18" s="26">
        <f>-(Datos!R638+Datos!R646+Datos!R649+Datos!R650)</f>
        <v>11087962</v>
      </c>
      <c r="I18" s="26">
        <f>-(Datos!S638+Datos!S646+Datos!S649+Datos!S650)</f>
        <v>18248736</v>
      </c>
      <c r="J18" s="26">
        <f>-(Datos!T638+Datos!T646+Datos!T649+Datos!T650)</f>
        <v>16803960</v>
      </c>
      <c r="K18" s="26">
        <f>-(Datos!U638+Datos!U646+Datos!U649+Datos!U650)</f>
        <v>26521851</v>
      </c>
      <c r="L18" s="26">
        <f>-(Datos!V638+Datos!V646+Datos!V649+Datos!V650)</f>
        <v>168933506</v>
      </c>
      <c r="M18" s="26">
        <f>-(Datos!W638+Datos!W646+Datos!W649+Datos!W650)</f>
        <v>25199620</v>
      </c>
      <c r="N18" s="26">
        <f>-(Datos!X638+Datos!X646+Datos!X649+Datos!X650)</f>
        <v>45244256</v>
      </c>
      <c r="O18" s="26">
        <f>-(Datos!Y638+Datos!Y646+Datos!Y649+Datos!Y650)</f>
        <v>13089771</v>
      </c>
      <c r="P18" s="26">
        <f>-(Datos!Z638+Datos!Z646+Datos!Z649+Datos!Z650)</f>
        <v>7237894.6600000001</v>
      </c>
      <c r="Q18" s="26">
        <f>-(Datos!AA638+Datos!AA646+Datos!AA649+Datos!AA650)</f>
        <v>15546622.029999999</v>
      </c>
      <c r="R18" s="26">
        <f>-(Datos!AB638+Datos!AB646+Datos!AB649+Datos!AB650)</f>
        <v>62738993.399999999</v>
      </c>
      <c r="S18" s="26">
        <f>-(Datos!AC638+Datos!AC646+Datos!AC649+Datos!AC650)</f>
        <v>91531973.700000003</v>
      </c>
      <c r="T18" s="26">
        <f>-(Datos!AD638+Datos!AD646+Datos!AD649+Datos!AD650)</f>
        <v>2201566</v>
      </c>
      <c r="U18" s="26">
        <f>-(Datos!AE638+Datos!AE646+Datos!AE649+Datos!AE650)</f>
        <v>5658300.9400000004</v>
      </c>
      <c r="V18" s="26">
        <f>-(Datos!AF638+Datos!AF646+Datos!AF649+Datos!AF650)</f>
        <v>1491253</v>
      </c>
      <c r="W18" s="26">
        <f>-(Datos!AG638+Datos!AG646+Datos!AG649+Datos!AG650)</f>
        <v>4299496</v>
      </c>
      <c r="X18" s="26">
        <f>-(Datos!AH638+Datos!AH646+Datos!AH649+Datos!AH650)</f>
        <v>2810194</v>
      </c>
      <c r="Y18" s="26">
        <f>-(Datos!AI638+Datos!AI646+Datos!AI649+Datos!AI650)</f>
        <v>4325178</v>
      </c>
      <c r="Z18" s="26">
        <f>-(Datos!AJ638+Datos!AJ646+Datos!AJ649+Datos!AJ650)</f>
        <v>9019105.1999999993</v>
      </c>
      <c r="AA18" s="26">
        <f>-(Datos!AK638+Datos!AK646+Datos!AK649+Datos!AK650)</f>
        <v>6321289.3700000001</v>
      </c>
      <c r="AB18" s="26">
        <f>-(Datos!AL638+Datos!AL646+Datos!AL649+Datos!AL650)</f>
        <v>9401260</v>
      </c>
      <c r="AC18" s="26">
        <f>-(Datos!AM638+Datos!AM646+Datos!AM649+Datos!AM650)</f>
        <v>10638987</v>
      </c>
      <c r="AD18" s="26">
        <f>-(Datos!AN638+Datos!AN646+Datos!AN649+Datos!AN650)</f>
        <v>26108152</v>
      </c>
      <c r="AE18" s="26">
        <f>-(Datos!AO638+Datos!AO646+Datos!AO649+Datos!AO650)</f>
        <v>16636431</v>
      </c>
      <c r="AF18" s="26">
        <f>-(Datos!AP638+Datos!AP646+Datos!AP649+Datos!AP650)</f>
        <v>25267346</v>
      </c>
      <c r="AG18" s="26">
        <f>-(Datos!AQ638+Datos!AQ646+Datos!AQ649+Datos!AQ650)</f>
        <v>44554975.57</v>
      </c>
      <c r="AH18" s="26">
        <f>-(Datos!AR638+Datos!AR646+Datos!AR649+Datos!AR650)</f>
        <v>58476679</v>
      </c>
      <c r="AI18" s="26">
        <f>-(Datos!AS638+Datos!AS646+Datos!AS649+Datos!AS650)</f>
        <v>9362132</v>
      </c>
      <c r="AJ18" s="26">
        <f>-(Datos!AT638+Datos!AT646+Datos!AT649+Datos!AT650)</f>
        <v>221</v>
      </c>
      <c r="AK18" s="26">
        <f>-(Datos!AU638+Datos!AU646+Datos!AU649+Datos!AU650)</f>
        <v>9950966.6600000001</v>
      </c>
      <c r="AL18" s="26">
        <f>-(Datos!AV638+Datos!AV646+Datos!AV649+Datos!AV650)</f>
        <v>245223890</v>
      </c>
      <c r="AM18" s="26">
        <f>-(Datos!AW638+Datos!AW646+Datos!AW649+Datos!AW650)-Datos!AW633</f>
        <v>2437345.7400000002</v>
      </c>
      <c r="AN18" s="26">
        <f>-(Datos!AX638+Datos!AX646+Datos!AX649+Datos!AX650)-Datos!AX633</f>
        <v>11846374</v>
      </c>
      <c r="AO18" s="26">
        <f>-(Datos!AY638+Datos!AY646+Datos!AY649+Datos!AY650)-Datos!AY633</f>
        <v>13905287.359999999</v>
      </c>
      <c r="AP18" s="26">
        <f>-(Datos!AZ638+Datos!AZ646+Datos!AZ649+Datos!AZ650)-Datos!AZ633</f>
        <v>14124121.93</v>
      </c>
      <c r="AQ18" s="26">
        <f>-(Datos!BA638+Datos!BA646+Datos!BA649+Datos!BA650)-Datos!BA633</f>
        <v>12797838.51</v>
      </c>
      <c r="AR18" s="26">
        <f>-(Datos!BB638+Datos!BB646+Datos!BB649+Datos!BB650)-Datos!BB633</f>
        <v>682194477</v>
      </c>
      <c r="AS18" s="26">
        <f>-(Datos!BC638+Datos!BC646+Datos!BC649+Datos!BC650)-Datos!BC633</f>
        <v>172822081</v>
      </c>
      <c r="AT18" s="26">
        <f>-(Datos!BD638+Datos!BD646+Datos!BD649+Datos!BD650)-Datos!BD633</f>
        <v>3611843</v>
      </c>
      <c r="AU18" s="26">
        <f>-(Datos!BE638+Datos!BE646+Datos!BE649+Datos!BE650)-Datos!BE633</f>
        <v>6599592</v>
      </c>
      <c r="AV18" s="26">
        <f>-(Datos!BF638+Datos!BF646+Datos!BF649+Datos!BF650)-Datos!BF633</f>
        <v>134919297</v>
      </c>
      <c r="AW18" s="26">
        <f>-(Datos!BG638+Datos!BG646+Datos!BG649+Datos!BG650)-Datos!BG633</f>
        <v>17787665</v>
      </c>
      <c r="AX18" s="26">
        <f>-(Datos!BH638+Datos!BH646+Datos!BH649+Datos!BH650)-Datos!BH633</f>
        <v>-348868302.81999999</v>
      </c>
      <c r="AY18" s="26">
        <f>'ER mes'!AY30</f>
        <v>1117024</v>
      </c>
      <c r="AZ18" s="26">
        <f>'ER mes'!AZ30</f>
        <v>576494</v>
      </c>
      <c r="BA18" s="26">
        <f>'ER mes'!BA30</f>
        <v>5044940</v>
      </c>
      <c r="BB18" s="26">
        <f>'ER mes'!BB30</f>
        <v>48108013</v>
      </c>
      <c r="BC18" s="26">
        <f>'ER mes'!BC30</f>
        <v>15441366</v>
      </c>
      <c r="BD18" s="26">
        <f>'ER mes'!BD30</f>
        <v>12825233</v>
      </c>
      <c r="BE18" s="26">
        <f>'ER mes'!BE30</f>
        <v>8904191</v>
      </c>
      <c r="BF18" s="26">
        <f>'ER mes'!BF30</f>
        <v>17537462</v>
      </c>
      <c r="BG18" s="26"/>
      <c r="BH18" s="26"/>
      <c r="BI18" s="26"/>
      <c r="BJ18" s="26"/>
      <c r="BL18" s="34">
        <f>'ER año'!C30</f>
        <v>1487224908</v>
      </c>
      <c r="BM18" s="34">
        <f>'ER año'!D30</f>
        <v>219950347.93000001</v>
      </c>
      <c r="BN18" s="34">
        <f>'ER año'!E30</f>
        <v>1351986534.5999999</v>
      </c>
      <c r="BO18" s="34">
        <f>'ER año'!F30</f>
        <v>724177619.72000003</v>
      </c>
      <c r="BP18" s="34">
        <f t="shared" si="0"/>
        <v>109554723</v>
      </c>
      <c r="BQ18" s="34">
        <f>'ER año'!P30</f>
        <v>657600000</v>
      </c>
      <c r="BR18" s="30"/>
    </row>
    <row r="19" spans="2:71" outlineLevel="1" x14ac:dyDescent="0.25">
      <c r="B19" s="23" t="s">
        <v>1699</v>
      </c>
      <c r="C19" s="26">
        <f>Datos!M808+Datos!M812+Datos!M813+Datos!M814+Datos!M821+Datos!M829</f>
        <v>2336</v>
      </c>
      <c r="D19" s="26">
        <f>Datos!N808+Datos!N812+Datos!N813+Datos!N814+Datos!N821+Datos!N829</f>
        <v>8657</v>
      </c>
      <c r="E19" s="26">
        <f>Datos!O808+Datos!O812+Datos!O813+Datos!O814+Datos!O821+Datos!O829</f>
        <v>654738</v>
      </c>
      <c r="F19" s="26">
        <f>Datos!P808+Datos!P812+Datos!P813+Datos!P814+Datos!P821+Datos!P829</f>
        <v>30667</v>
      </c>
      <c r="G19" s="26">
        <f>Datos!Q808+Datos!Q812+Datos!Q813+Datos!Q814+Datos!Q821+Datos!Q829</f>
        <v>3877469</v>
      </c>
      <c r="H19" s="26">
        <f>Datos!R808+Datos!R812+Datos!R813+Datos!R814+Datos!R821+Datos!R829</f>
        <v>-27204</v>
      </c>
      <c r="I19" s="26">
        <f>Datos!S808+Datos!S812+Datos!S813+Datos!S814+Datos!S821+Datos!S829</f>
        <v>1</v>
      </c>
      <c r="J19" s="26">
        <f>Datos!T808+Datos!T812+Datos!T813+Datos!T814+Datos!T821+Datos!T829</f>
        <v>25068254</v>
      </c>
      <c r="K19" s="26">
        <f>Datos!U808+Datos!U812+Datos!U813+Datos!U814+Datos!U821+Datos!U829</f>
        <v>15039182.539999999</v>
      </c>
      <c r="L19" s="26">
        <f>Datos!V808+Datos!V812+Datos!V813+Datos!V814+Datos!V821+Datos!V829</f>
        <v>30000395</v>
      </c>
      <c r="M19" s="26">
        <f>Datos!W808+Datos!W812+Datos!W813+Datos!W814+Datos!W821+Datos!W829</f>
        <v>202359</v>
      </c>
      <c r="N19" s="26">
        <f>Datos!X808+Datos!X812+Datos!X813+Datos!X814+Datos!X821+Datos!X829</f>
        <v>7198291</v>
      </c>
      <c r="O19" s="26">
        <f>Datos!Y808+Datos!Y812+Datos!Y813+Datos!Y814+Datos!Y821+Datos!Y829</f>
        <v>-175043</v>
      </c>
      <c r="P19" s="26">
        <f>Datos!Z808+Datos!Z812+Datos!Z813+Datos!Z814+Datos!Z821+Datos!Z829</f>
        <v>12893.86</v>
      </c>
      <c r="Q19" s="26">
        <f>Datos!AA808+Datos!AA812+Datos!AA813+Datos!AA814+Datos!AA821+Datos!AA829</f>
        <v>494622.45999999996</v>
      </c>
      <c r="R19" s="26">
        <f>Datos!AB808+Datos!AB812+Datos!AB813+Datos!AB814+Datos!AB821+Datos!AB829</f>
        <v>622375.66</v>
      </c>
      <c r="S19" s="26">
        <f>Datos!AC808+Datos!AC812+Datos!AC813+Datos!AC814+Datos!AC821+Datos!AC829</f>
        <v>56378147.780000001</v>
      </c>
      <c r="T19" s="26">
        <f>Datos!AD808+Datos!AD812+Datos!AD813+Datos!AD814+Datos!AD821+Datos!AD829</f>
        <v>972596</v>
      </c>
      <c r="U19" s="26">
        <f>Datos!AE808+Datos!AE812+Datos!AE813+Datos!AE814+Datos!AE821+Datos!AE829</f>
        <v>328481</v>
      </c>
      <c r="V19" s="26">
        <f>Datos!AF808+Datos!AF812+Datos!AF813+Datos!AF814+Datos!AF821+Datos!AF829</f>
        <v>1237414</v>
      </c>
      <c r="W19" s="26">
        <f>Datos!AG808+Datos!AG812+Datos!AG813+Datos!AG814+Datos!AG821+Datos!AG829</f>
        <v>25031684</v>
      </c>
      <c r="X19" s="26">
        <f>Datos!AH808+Datos!AH812+Datos!AH813+Datos!AH814+Datos!AH821+Datos!AH829</f>
        <v>5554387</v>
      </c>
      <c r="Y19" s="26">
        <f>Datos!AI808+Datos!AI812+Datos!AI813+Datos!AI814+Datos!AI821+Datos!AI829</f>
        <v>33858836</v>
      </c>
      <c r="Z19" s="26">
        <f>Datos!AJ808+Datos!AJ812+Datos!AJ813+Datos!AJ814+Datos!AJ821+Datos!AJ829</f>
        <v>71259837.049999997</v>
      </c>
      <c r="AA19" s="26">
        <f>Datos!AK808+Datos!AK812+Datos!AK813+Datos!AK814+Datos!AK821+Datos!AK829</f>
        <v>34831</v>
      </c>
      <c r="AB19" s="26">
        <f>Datos!AL808+Datos!AL812+Datos!AL813+Datos!AL814+Datos!AL821+Datos!AL829</f>
        <v>146</v>
      </c>
      <c r="AC19" s="26">
        <f>Datos!AM808+Datos!AM812+Datos!AM813+Datos!AM814+Datos!AM821+Datos!AM829</f>
        <v>3445</v>
      </c>
      <c r="AD19" s="26">
        <f>Datos!AN808+Datos!AN812+Datos!AN813+Datos!AN814+Datos!AN821+Datos!AN829</f>
        <v>25100783</v>
      </c>
      <c r="AE19" s="26">
        <f>Datos!AO808+Datos!AO812+Datos!AO813+Datos!AO814+Datos!AO821+Datos!AO829</f>
        <v>343304945</v>
      </c>
      <c r="AF19" s="26">
        <f>Datos!AP808+Datos!AP812+Datos!AP813+Datos!AP814+Datos!AP821+Datos!AP829</f>
        <v>2153</v>
      </c>
      <c r="AG19" s="26">
        <f>Datos!AQ808+Datos!AQ812+Datos!AQ813+Datos!AQ814+Datos!AQ821+Datos!AQ829</f>
        <v>126018924</v>
      </c>
      <c r="AH19" s="26">
        <f>Datos!AR808+Datos!AR812+Datos!AR813+Datos!AR814+Datos!AR821+Datos!AR829</f>
        <v>87431577</v>
      </c>
      <c r="AI19" s="26">
        <f>Datos!AS808+Datos!AS812+Datos!AS813+Datos!AS814+Datos!AS821+Datos!AS829</f>
        <v>43103563</v>
      </c>
      <c r="AJ19" s="26">
        <f>Datos!AT808+Datos!AT812+Datos!AT813+Datos!AT814+Datos!AT821+Datos!AT829</f>
        <v>41955</v>
      </c>
      <c r="AK19" s="26">
        <f>Datos!AU808+Datos!AU812+Datos!AU813+Datos!AU814+Datos!AU821+Datos!AU829</f>
        <v>15710770</v>
      </c>
      <c r="AL19" s="26">
        <f>Datos!AV808+Datos!AV812+Datos!AV813+Datos!AV814+Datos!AV821+Datos!AV829</f>
        <v>8187227.8600000003</v>
      </c>
      <c r="AM19" s="26">
        <f>Datos!AW808+Datos!AW812+Datos!AW813+Datos!AW814+Datos!AW821+Datos!AW829</f>
        <v>17118578.460000001</v>
      </c>
      <c r="AN19" s="26">
        <f>Datos!AX808+Datos!AX812+Datos!AX813+Datos!AX814+Datos!AX821+Datos!AX829</f>
        <v>10150461</v>
      </c>
      <c r="AO19" s="26">
        <f>Datos!AY808+Datos!AY812+Datos!AY813+Datos!AY814+Datos!AY821+Datos!AY829</f>
        <v>3533284</v>
      </c>
      <c r="AP19" s="26">
        <f>Datos!AZ808+Datos!AZ812+Datos!AZ813+Datos!AZ814+Datos!AZ821+Datos!AZ829</f>
        <v>6817871</v>
      </c>
      <c r="AQ19" s="26">
        <f>Datos!BA808+Datos!BA812+Datos!BA813+Datos!BA814+Datos!BA821+Datos!BA829</f>
        <v>25710311</v>
      </c>
      <c r="AR19" s="26">
        <f>Datos!BB808+Datos!BB812+Datos!BB813+Datos!BB814+Datos!BB821+Datos!BB829</f>
        <v>205736356.81999999</v>
      </c>
      <c r="AS19" s="26">
        <f>Datos!BC808+Datos!BC812+Datos!BC813+Datos!BC814+Datos!BC821+Datos!BC829</f>
        <v>2048</v>
      </c>
      <c r="AT19" s="26">
        <f>Datos!BD808+Datos!BD812+Datos!BD813+Datos!BD814+Datos!BD821+Datos!BD829</f>
        <v>26001060</v>
      </c>
      <c r="AU19" s="26">
        <f>Datos!BE808+Datos!BE812+Datos!BE813+Datos!BE814+Datos!BE821+Datos!BE829</f>
        <v>1083</v>
      </c>
      <c r="AV19" s="26">
        <f>Datos!BF808+Datos!BF812+Datos!BF813+Datos!BF814+Datos!BF821+Datos!BF829</f>
        <v>30006304.800000001</v>
      </c>
      <c r="AW19" s="26">
        <f>Datos!BG808+Datos!BG812+Datos!BG813+Datos!BG814+Datos!BG821+Datos!BG829</f>
        <v>2140428</v>
      </c>
      <c r="AX19" s="26">
        <f>Datos!BH808+Datos!BH812+Datos!BH813+Datos!BH814+Datos!BH821+Datos!BH829</f>
        <v>117148108.40000001</v>
      </c>
      <c r="AY19" s="26">
        <f>'ER mes'!AY53</f>
        <v>445798</v>
      </c>
      <c r="AZ19" s="26">
        <f>'ER mes'!AZ53</f>
        <v>71178</v>
      </c>
      <c r="BA19" s="26">
        <f>'ER mes'!BA53</f>
        <v>76105</v>
      </c>
      <c r="BB19" s="26">
        <f>'ER mes'!BB53</f>
        <v>46136668.759999998</v>
      </c>
      <c r="BC19" s="26">
        <f>'ER mes'!BC53</f>
        <v>60018601</v>
      </c>
      <c r="BD19" s="26">
        <f>'ER mes'!BD53</f>
        <v>2158.7600000000002</v>
      </c>
      <c r="BE19" s="26">
        <f>'ER mes'!BE53</f>
        <v>11394122</v>
      </c>
      <c r="BF19" s="26">
        <f>'ER mes'!BF53</f>
        <v>2404871</v>
      </c>
      <c r="BG19" s="26"/>
      <c r="BH19" s="26"/>
      <c r="BI19" s="26"/>
      <c r="BJ19" s="26"/>
      <c r="BL19" s="34">
        <f>'ER año'!C53</f>
        <v>82055145.539999992</v>
      </c>
      <c r="BM19" s="34">
        <f>'ER año'!D53</f>
        <v>195576231.81</v>
      </c>
      <c r="BN19" s="34">
        <f>'ER año'!E53</f>
        <v>648940319.86000001</v>
      </c>
      <c r="BO19" s="34">
        <f>'ER año'!F53</f>
        <v>444365894.48000002</v>
      </c>
      <c r="BP19" s="34">
        <f t="shared" si="0"/>
        <v>120549502.52</v>
      </c>
      <c r="BQ19" s="34">
        <f>'ER año'!P53</f>
        <v>304899430.64502406</v>
      </c>
    </row>
    <row r="20" spans="2:71" outlineLevel="1" x14ac:dyDescent="0.25">
      <c r="B20" s="31" t="s">
        <v>1694</v>
      </c>
      <c r="C20" s="33">
        <f t="shared" ref="C20:N20" si="4">C15+C18-C17-C16-C19</f>
        <v>784393793.61999989</v>
      </c>
      <c r="D20" s="33">
        <f t="shared" si="4"/>
        <v>585355864.78000009</v>
      </c>
      <c r="E20" s="33">
        <f t="shared" si="4"/>
        <v>1542113800.8599999</v>
      </c>
      <c r="F20" s="33">
        <f t="shared" si="4"/>
        <v>442943715.13999999</v>
      </c>
      <c r="G20" s="33">
        <f t="shared" si="4"/>
        <v>650196440.70000005</v>
      </c>
      <c r="H20" s="33">
        <f t="shared" si="4"/>
        <v>574994409.31999993</v>
      </c>
      <c r="I20" s="33">
        <f t="shared" si="4"/>
        <v>444741850.55000001</v>
      </c>
      <c r="J20" s="33">
        <f t="shared" si="4"/>
        <v>962884529.1400001</v>
      </c>
      <c r="K20" s="33">
        <f t="shared" si="4"/>
        <v>454099598.78000003</v>
      </c>
      <c r="L20" s="33">
        <f t="shared" si="4"/>
        <v>563737902.80999994</v>
      </c>
      <c r="M20" s="33">
        <f t="shared" si="4"/>
        <v>275674117.08999997</v>
      </c>
      <c r="N20" s="33">
        <f t="shared" si="4"/>
        <v>-436810980.08999991</v>
      </c>
      <c r="O20" s="33">
        <f t="shared" ref="O20:AU20" si="5">O15+O18-O17-O16-O19</f>
        <v>-1536117821.8699999</v>
      </c>
      <c r="P20" s="33">
        <f t="shared" si="5"/>
        <v>-116657027.07000001</v>
      </c>
      <c r="Q20" s="33">
        <f t="shared" si="5"/>
        <v>515136542.31</v>
      </c>
      <c r="R20" s="33">
        <f t="shared" si="5"/>
        <v>2220583250.2000003</v>
      </c>
      <c r="S20" s="33">
        <f t="shared" si="5"/>
        <v>700178359.48000002</v>
      </c>
      <c r="T20" s="33">
        <f t="shared" si="5"/>
        <v>121135018.56</v>
      </c>
      <c r="U20" s="33">
        <f t="shared" si="5"/>
        <v>713690197.33000004</v>
      </c>
      <c r="V20" s="33">
        <f t="shared" si="5"/>
        <v>-137825184.5</v>
      </c>
      <c r="W20" s="33">
        <f t="shared" si="5"/>
        <v>439828566.75999999</v>
      </c>
      <c r="X20" s="33">
        <f t="shared" si="5"/>
        <v>-9700258.25</v>
      </c>
      <c r="Y20" s="33">
        <f t="shared" si="5"/>
        <v>668092242.74000001</v>
      </c>
      <c r="Z20" s="33">
        <f t="shared" si="5"/>
        <v>2947051233.3199997</v>
      </c>
      <c r="AA20" s="33">
        <f t="shared" si="5"/>
        <v>-1965275539.75</v>
      </c>
      <c r="AB20" s="33">
        <f t="shared" si="5"/>
        <v>-300775650.58999997</v>
      </c>
      <c r="AC20" s="33">
        <f t="shared" si="5"/>
        <v>-85559154.430000007</v>
      </c>
      <c r="AD20" s="33">
        <f t="shared" si="5"/>
        <v>214109009.56</v>
      </c>
      <c r="AE20" s="33">
        <f t="shared" si="5"/>
        <v>-178776291.06</v>
      </c>
      <c r="AF20" s="33">
        <f t="shared" si="5"/>
        <v>209342177.87</v>
      </c>
      <c r="AG20" s="33">
        <f t="shared" si="5"/>
        <v>352229287.45000005</v>
      </c>
      <c r="AH20" s="33">
        <f t="shared" si="5"/>
        <v>1984912116.0699999</v>
      </c>
      <c r="AI20" s="33">
        <f t="shared" si="5"/>
        <v>208507507.62</v>
      </c>
      <c r="AJ20" s="33">
        <f t="shared" si="5"/>
        <v>782192905.29999995</v>
      </c>
      <c r="AK20" s="33">
        <f t="shared" si="5"/>
        <v>648348243.86999989</v>
      </c>
      <c r="AL20" s="33">
        <f t="shared" si="5"/>
        <v>4094311452.3899999</v>
      </c>
      <c r="AM20" s="33">
        <f t="shared" si="5"/>
        <v>360423288.18000013</v>
      </c>
      <c r="AN20" s="33">
        <f t="shared" si="5"/>
        <v>431405839.77999997</v>
      </c>
      <c r="AO20" s="33">
        <f t="shared" si="5"/>
        <v>686962787.36999989</v>
      </c>
      <c r="AP20" s="33">
        <f t="shared" si="5"/>
        <v>299817601.21999997</v>
      </c>
      <c r="AQ20" s="33">
        <f t="shared" si="5"/>
        <v>60911486.689999998</v>
      </c>
      <c r="AR20" s="33">
        <f t="shared" si="5"/>
        <v>643815846.6500001</v>
      </c>
      <c r="AS20" s="33">
        <f t="shared" si="5"/>
        <v>289324384.38000005</v>
      </c>
      <c r="AT20" s="33">
        <f t="shared" si="5"/>
        <v>375267342.10999978</v>
      </c>
      <c r="AU20" s="33">
        <f t="shared" si="5"/>
        <v>740053959.15999985</v>
      </c>
      <c r="AV20" s="33">
        <f t="shared" ref="AV20:BC20" si="6">AV15+AV18-AV17-AV16-AV19</f>
        <v>945205117.87000012</v>
      </c>
      <c r="AW20" s="33">
        <f t="shared" si="6"/>
        <v>299350050.34000009</v>
      </c>
      <c r="AX20" s="33">
        <f t="shared" si="6"/>
        <v>1182948640.3499999</v>
      </c>
      <c r="AY20" s="33">
        <f t="shared" si="6"/>
        <v>190185420.32000017</v>
      </c>
      <c r="AZ20" s="33">
        <f t="shared" si="6"/>
        <v>104317429.9799999</v>
      </c>
      <c r="BA20" s="33">
        <f t="shared" si="6"/>
        <v>930796893.59000003</v>
      </c>
      <c r="BB20" s="33">
        <f t="shared" si="6"/>
        <v>609638898.91000009</v>
      </c>
      <c r="BC20" s="33">
        <f t="shared" si="6"/>
        <v>136290649.00000006</v>
      </c>
      <c r="BD20" s="33">
        <f>BD15+BD18-BD17-BD16-BD19</f>
        <v>969273945.22999978</v>
      </c>
      <c r="BE20" s="33">
        <f>BE15+BE18-BE17-BE16-BE19</f>
        <v>261427744</v>
      </c>
      <c r="BF20" s="33">
        <f>BF15+BF18-BF17-BF16-BF19</f>
        <v>244866272.12000006</v>
      </c>
      <c r="BG20" s="33"/>
      <c r="BH20" s="33"/>
      <c r="BI20" s="33"/>
      <c r="BJ20" s="33"/>
      <c r="BL20" s="33">
        <f>'ER año'!C56</f>
        <v>6844325042.7000046</v>
      </c>
      <c r="BM20" s="33">
        <f>'ER año'!D56</f>
        <v>6525395119.0099974</v>
      </c>
      <c r="BN20" s="33">
        <f>'ER año'!E56</f>
        <v>6853610269.3000021</v>
      </c>
      <c r="BO20" s="33">
        <f>'ER año'!F56</f>
        <v>6315486344.0999947</v>
      </c>
      <c r="BP20" s="33">
        <f t="shared" si="0"/>
        <v>3446797253.1499996</v>
      </c>
      <c r="BQ20" s="33">
        <f>'ER año'!P56</f>
        <v>7319346549.8993139</v>
      </c>
    </row>
    <row r="21" spans="2:71" outlineLevel="1" x14ac:dyDescent="0.25">
      <c r="B21" s="23" t="s">
        <v>1700</v>
      </c>
      <c r="C21" s="34">
        <f>-(Datos!M621+Datos!M625+Datos!M627+Datos!M630)</f>
        <v>16596028</v>
      </c>
      <c r="D21" s="34">
        <f>-(Datos!N621+Datos!N625+Datos!N627+Datos!N630)</f>
        <v>7718052</v>
      </c>
      <c r="E21" s="34">
        <f>-(Datos!O621+Datos!O625+Datos!O627+Datos!O630)</f>
        <v>8013702</v>
      </c>
      <c r="F21" s="34">
        <f>-(Datos!P621+Datos!P625+Datos!P627+Datos!P630)</f>
        <v>25326027</v>
      </c>
      <c r="G21" s="34">
        <f>-(Datos!Q621+Datos!Q625+Datos!Q627+Datos!Q630)</f>
        <v>5227956</v>
      </c>
      <c r="H21" s="34">
        <f>-(Datos!R621+Datos!R625+Datos!R627+Datos!R630)</f>
        <v>2215920</v>
      </c>
      <c r="I21" s="34">
        <f>-(Datos!S621+Datos!S625+Datos!S627+Datos!S630)</f>
        <v>21701181</v>
      </c>
      <c r="J21" s="34">
        <f>-(Datos!T621+Datos!T625+Datos!T627+Datos!T630)</f>
        <v>9316968</v>
      </c>
      <c r="K21" s="34">
        <f>-(Datos!U621+Datos!U625+Datos!U627+Datos!U630)</f>
        <v>10746172</v>
      </c>
      <c r="L21" s="34">
        <f>-(Datos!V621+Datos!V625+Datos!V627+Datos!V630)</f>
        <v>19513419</v>
      </c>
      <c r="M21" s="34">
        <f>-(Datos!W621+Datos!W625+Datos!W627+Datos!W630)</f>
        <v>17586633</v>
      </c>
      <c r="N21" s="34">
        <f>-(Datos!X621+Datos!X625+Datos!X627+Datos!X630)</f>
        <v>21046236</v>
      </c>
      <c r="O21" s="34">
        <f>-(Datos!Y621+Datos!Y625+Datos!Y627+Datos!Y630)</f>
        <v>21495860</v>
      </c>
      <c r="P21" s="34">
        <f>-(Datos!Z621+Datos!Z625+Datos!Z627+Datos!Z630)</f>
        <v>15659662</v>
      </c>
      <c r="Q21" s="34">
        <f>-(Datos!AA621+Datos!AA625+Datos!AA627+Datos!AA630)</f>
        <v>23368372</v>
      </c>
      <c r="R21" s="34">
        <f>-(Datos!AB621+Datos!AB625+Datos!AB627+Datos!AB630)</f>
        <v>17974105</v>
      </c>
      <c r="S21" s="34">
        <f>-(Datos!AC621+Datos!AC625+Datos!AC627+Datos!AC630)</f>
        <v>27899875</v>
      </c>
      <c r="T21" s="34">
        <f>-(Datos!AD621+Datos!AD625+Datos!AD627+Datos!AD630)</f>
        <v>19335157</v>
      </c>
      <c r="U21" s="34">
        <f>-(Datos!AE621+Datos!AE625+Datos!AE627+Datos!AE630)</f>
        <v>11952612</v>
      </c>
      <c r="V21" s="34">
        <f>-(Datos!AF621+Datos!AF625+Datos!AF627+Datos!AF630)</f>
        <v>12283852</v>
      </c>
      <c r="W21" s="34">
        <f>-(Datos!AG621+Datos!AG625+Datos!AG627+Datos!AG630)</f>
        <v>13160825</v>
      </c>
      <c r="X21" s="34">
        <f>-(Datos!AH621+Datos!AH625+Datos!AH627+Datos!AH630)</f>
        <v>23982456</v>
      </c>
      <c r="Y21" s="34">
        <f>-(Datos!AI621+Datos!AI625+Datos!AI627+Datos!AI630)</f>
        <v>21019350</v>
      </c>
      <c r="Z21" s="34">
        <f>-(Datos!AJ621+Datos!AJ625+Datos!AJ627+Datos!AJ630)</f>
        <v>29704772</v>
      </c>
      <c r="AA21" s="34">
        <f>-(Datos!AK621+Datos!AK625+Datos!AK627+Datos!AK630)</f>
        <v>12039955</v>
      </c>
      <c r="AB21" s="34">
        <f>-(Datos!AL621+Datos!AL625+Datos!AL627+Datos!AL630)</f>
        <v>19115103.399999999</v>
      </c>
      <c r="AC21" s="34">
        <f>-(Datos!AM621+Datos!AM625+Datos!AM627+Datos!AM630)</f>
        <v>33949546</v>
      </c>
      <c r="AD21" s="34">
        <f>-(Datos!AN621+Datos!AN625+Datos!AN627+Datos!AN630)</f>
        <v>16452489</v>
      </c>
      <c r="AE21" s="34">
        <f>-(Datos!AO621+Datos!AO625+Datos!AO627+Datos!AO630)</f>
        <v>17922365</v>
      </c>
      <c r="AF21" s="34">
        <f>-(Datos!AP621+Datos!AP625+Datos!AP627+Datos!AP630)</f>
        <v>13088508</v>
      </c>
      <c r="AG21" s="34">
        <f>-(Datos!AQ621+Datos!AQ625+Datos!AQ627+Datos!AQ630)</f>
        <v>24672281</v>
      </c>
      <c r="AH21" s="34">
        <f>-(Datos!AR621+Datos!AR625+Datos!AR627+Datos!AR630)</f>
        <v>12377359</v>
      </c>
      <c r="AI21" s="34">
        <f>-(Datos!AS621+Datos!AS625+Datos!AS627+Datos!AS630)</f>
        <v>31705547</v>
      </c>
      <c r="AJ21" s="34">
        <f>-(Datos!AT621+Datos!AT625+Datos!AT627+Datos!AT630)</f>
        <v>19229532</v>
      </c>
      <c r="AK21" s="34">
        <f>-(Datos!AU621+Datos!AU625+Datos!AU627+Datos!AU630)</f>
        <v>7138058</v>
      </c>
      <c r="AL21" s="34">
        <f>-(Datos!AV621+Datos!AV625+Datos!AV627+Datos!AV630)</f>
        <v>956364627</v>
      </c>
      <c r="AM21" s="34">
        <f>-(Datos!AW621+Datos!AW625+Datos!AW627+Datos!AW630)+Datos!AW633</f>
        <v>20528947.940000001</v>
      </c>
      <c r="AN21" s="34">
        <f>-(Datos!AX621+Datos!AX625+Datos!AX627+Datos!AX630)+Datos!AX633</f>
        <v>18537771</v>
      </c>
      <c r="AO21" s="34">
        <f>-(Datos!AY621+Datos!AY625+Datos!AY627+Datos!AY630)+Datos!AY633</f>
        <v>22539179.52</v>
      </c>
      <c r="AP21" s="34">
        <f>-(Datos!AZ621+Datos!AZ625+Datos!AZ627+Datos!AZ630)+Datos!AZ633</f>
        <v>14781505</v>
      </c>
      <c r="AQ21" s="34">
        <f>-(Datos!BA621+Datos!BA625+Datos!BA627+Datos!BA630)+Datos!BA633</f>
        <v>25389665</v>
      </c>
      <c r="AR21" s="34">
        <f>-(Datos!BB621+Datos!BB625+Datos!BB627+Datos!BB630)+Datos!BB633</f>
        <v>32331453</v>
      </c>
      <c r="AS21" s="34">
        <f>-(Datos!BC621+Datos!BC625+Datos!BC627+Datos!BC630)+Datos!BC633</f>
        <v>36591173</v>
      </c>
      <c r="AT21" s="34">
        <f>-(Datos!BD621+Datos!BD625+Datos!BD627+Datos!BD630)+Datos!BD633</f>
        <v>17935888</v>
      </c>
      <c r="AU21" s="34">
        <f>-(Datos!BE621+Datos!BE625+Datos!BE627+Datos!BE630)+Datos!BE633</f>
        <v>14940481</v>
      </c>
      <c r="AV21" s="34">
        <f>-(Datos!BF621+Datos!BF625+Datos!BF627+Datos!BF630)+Datos!BF633</f>
        <v>29073318</v>
      </c>
      <c r="AW21" s="34">
        <f>-(Datos!BG621+Datos!BG625+Datos!BG627+Datos!BG630)+Datos!BG633</f>
        <v>36147621</v>
      </c>
      <c r="AX21" s="34">
        <f>-(Datos!BH621+Datos!BH625+Datos!BH627+Datos!BH630)+Datos!BH633</f>
        <v>34972733</v>
      </c>
      <c r="AY21" s="34">
        <f>'ER mes'!AY58</f>
        <v>20249985</v>
      </c>
      <c r="AZ21" s="34">
        <f>'ER mes'!AZ58</f>
        <v>17995165</v>
      </c>
      <c r="BA21" s="34">
        <f>'ER mes'!BA58</f>
        <v>25271549</v>
      </c>
      <c r="BB21" s="34">
        <f>'ER mes'!BB58</f>
        <v>18256250</v>
      </c>
      <c r="BC21" s="34">
        <f>'ER mes'!BC58</f>
        <v>16394401.279999999</v>
      </c>
      <c r="BD21" s="34">
        <f>'ER mes'!BD58</f>
        <v>15345274.52</v>
      </c>
      <c r="BE21" s="34">
        <f>'ER mes'!BE58</f>
        <v>15160442.380000001</v>
      </c>
      <c r="BF21" s="34">
        <f>'ER mes'!BF58</f>
        <v>14880648.960000001</v>
      </c>
      <c r="BG21" s="34"/>
      <c r="BH21" s="34"/>
      <c r="BI21" s="34"/>
      <c r="BJ21" s="34"/>
      <c r="BL21" s="34">
        <f>'ER año'!C58</f>
        <v>165008294</v>
      </c>
      <c r="BM21" s="34">
        <f>'ER año'!D58</f>
        <v>237836898</v>
      </c>
      <c r="BN21" s="34">
        <f>'ER año'!E58</f>
        <v>274011165.39999998</v>
      </c>
      <c r="BO21" s="34">
        <f>'ER año'!F58</f>
        <v>303769735.45999998</v>
      </c>
      <c r="BP21" s="34">
        <f t="shared" si="0"/>
        <v>143553716.13999999</v>
      </c>
      <c r="BQ21" s="34">
        <f>'ER año'!P58</f>
        <v>315588711.31691402</v>
      </c>
      <c r="BR21" s="30"/>
    </row>
    <row r="22" spans="2:71" outlineLevel="1" x14ac:dyDescent="0.25">
      <c r="B22" s="23" t="s">
        <v>1701</v>
      </c>
      <c r="C22" s="34">
        <f>Datos!M702+Datos!M801+Datos!M802+Datos!M803+Datos!M804+Datos!M807</f>
        <v>8725370</v>
      </c>
      <c r="D22" s="34">
        <f>Datos!N702+Datos!N801+Datos!N802+Datos!N803+Datos!N804+Datos!N807</f>
        <v>12329386</v>
      </c>
      <c r="E22" s="34">
        <f>Datos!O702+Datos!O801+Datos!O802+Datos!O803+Datos!O804+Datos!O807</f>
        <v>12345784</v>
      </c>
      <c r="F22" s="34">
        <f>Datos!P702+Datos!P801+Datos!P802+Datos!P803+Datos!P804+Datos!P807</f>
        <v>9313122</v>
      </c>
      <c r="G22" s="34">
        <f>Datos!Q702+Datos!Q801+Datos!Q802+Datos!Q803+Datos!Q804+Datos!Q807</f>
        <v>12148782</v>
      </c>
      <c r="H22" s="34">
        <f>Datos!R702+Datos!R801+Datos!R802+Datos!R803+Datos!R804+Datos!R807</f>
        <v>10155686</v>
      </c>
      <c r="I22" s="34">
        <f>Datos!S702+Datos!S801+Datos!S802+Datos!S803+Datos!S804+Datos!S807</f>
        <v>32950944</v>
      </c>
      <c r="J22" s="34">
        <f>Datos!T702+Datos!T801+Datos!T802+Datos!T803+Datos!T804+Datos!T807</f>
        <v>141061962</v>
      </c>
      <c r="K22" s="34">
        <f>Datos!U702+Datos!U801+Datos!U802+Datos!U803+Datos!U804+Datos!U807</f>
        <v>12887021</v>
      </c>
      <c r="L22" s="34">
        <f>Datos!V702+Datos!V801+Datos!V802+Datos!V803+Datos!V804+Datos!V807</f>
        <v>9324474</v>
      </c>
      <c r="M22" s="34">
        <f>Datos!W702+Datos!W801+Datos!W802+Datos!W803+Datos!W804+Datos!W807</f>
        <v>45079041</v>
      </c>
      <c r="N22" s="34">
        <f>Datos!X702+Datos!X801+Datos!X802+Datos!X803+Datos!X804+Datos!X807</f>
        <v>39573331</v>
      </c>
      <c r="O22" s="34">
        <f>Datos!Y702+Datos!Y801+Datos!Y802+Datos!Y803+Datos!Y804+Datos!Y807</f>
        <v>10968970</v>
      </c>
      <c r="P22" s="34">
        <f>Datos!Z702+Datos!Z801+Datos!Z802+Datos!Z803+Datos!Z804+Datos!Z807</f>
        <v>5025982</v>
      </c>
      <c r="Q22" s="34">
        <f>Datos!AA702+Datos!AA801+Datos!AA802+Datos!AA803+Datos!AA804+Datos!AA807</f>
        <v>19226537</v>
      </c>
      <c r="R22" s="34">
        <f>Datos!AB702+Datos!AB801+Datos!AB802+Datos!AB803+Datos!AB804+Datos!AB807</f>
        <v>13579457</v>
      </c>
      <c r="S22" s="34">
        <f>Datos!AC702+Datos!AC801+Datos!AC802+Datos!AC803+Datos!AC804+Datos!AC807</f>
        <v>15295771</v>
      </c>
      <c r="T22" s="34">
        <f>Datos!AD702+Datos!AD801+Datos!AD802+Datos!AD803+Datos!AD804+Datos!AD807</f>
        <v>14350440</v>
      </c>
      <c r="U22" s="34">
        <f>Datos!AE702+Datos!AE801+Datos!AE802+Datos!AE803+Datos!AE804+Datos!AE807</f>
        <v>12894241</v>
      </c>
      <c r="V22" s="34">
        <f>Datos!AF702+Datos!AF801+Datos!AF802+Datos!AF803+Datos!AF804+Datos!AF807</f>
        <v>13776854</v>
      </c>
      <c r="W22" s="34">
        <f>Datos!AG702+Datos!AG801+Datos!AG802+Datos!AG803+Datos!AG804+Datos!AG807</f>
        <v>18176829</v>
      </c>
      <c r="X22" s="34">
        <f>Datos!AH702+Datos!AH801+Datos!AH802+Datos!AH803+Datos!AH804+Datos!AH807</f>
        <v>13594314</v>
      </c>
      <c r="Y22" s="34">
        <f>Datos!AI702+Datos!AI801+Datos!AI802+Datos!AI803+Datos!AI804+Datos!AI807</f>
        <v>19729382.25</v>
      </c>
      <c r="Z22" s="34">
        <f>Datos!AJ702+Datos!AJ801+Datos!AJ802+Datos!AJ803+Datos!AJ804+Datos!AJ807</f>
        <v>19086726.34</v>
      </c>
      <c r="AA22" s="34">
        <f>Datos!AK702+Datos!AK801+Datos!AK802+Datos!AK803+Datos!AK804+Datos!AK807</f>
        <v>15333640</v>
      </c>
      <c r="AB22" s="34">
        <f>Datos!AL702+Datos!AL801+Datos!AL802+Datos!AL803+Datos!AL804+Datos!AL807</f>
        <v>18470902</v>
      </c>
      <c r="AC22" s="34">
        <f>Datos!AM702+Datos!AM801+Datos!AM802+Datos!AM803+Datos!AM804+Datos!AM807</f>
        <v>16585786</v>
      </c>
      <c r="AD22" s="34">
        <f>Datos!AN702+Datos!AN801+Datos!AN802+Datos!AN803+Datos!AN804+Datos!AN807</f>
        <v>11955774</v>
      </c>
      <c r="AE22" s="34">
        <f>Datos!AO702+Datos!AO801+Datos!AO802+Datos!AO803+Datos!AO804+Datos!AO807</f>
        <v>15588555.609999999</v>
      </c>
      <c r="AF22" s="34">
        <f>Datos!AP702+Datos!AP801+Datos!AP802+Datos!AP803+Datos!AP804+Datos!AP807</f>
        <v>15120779</v>
      </c>
      <c r="AG22" s="34">
        <f>Datos!AQ702+Datos!AQ801+Datos!AQ802+Datos!AQ803+Datos!AQ804+Datos!AQ807</f>
        <v>13290280</v>
      </c>
      <c r="AH22" s="34">
        <f>Datos!AR702+Datos!AR801+Datos!AR802+Datos!AR803+Datos!AR804+Datos!AR807</f>
        <v>11268070</v>
      </c>
      <c r="AI22" s="34">
        <f>Datos!AS702+Datos!AS801+Datos!AS802+Datos!AS803+Datos!AS804+Datos!AS807</f>
        <v>7202480</v>
      </c>
      <c r="AJ22" s="34">
        <f>Datos!AT702+Datos!AT801+Datos!AT802+Datos!AT803+Datos!AT804+Datos!AT807</f>
        <v>11078679</v>
      </c>
      <c r="AK22" s="34">
        <f>Datos!AU702+Datos!AU801+Datos!AU802+Datos!AU803+Datos!AU804+Datos!AU807</f>
        <v>12854998</v>
      </c>
      <c r="AL22" s="34">
        <f>Datos!AV702+Datos!AV801+Datos!AV802+Datos!AV803+Datos!AV804+Datos!AV807</f>
        <v>15899675.640000001</v>
      </c>
      <c r="AM22" s="34">
        <f>Datos!AW702+Datos!AW801+Datos!AW802+Datos!AW803+Datos!AW804+Datos!AW807</f>
        <v>14505118</v>
      </c>
      <c r="AN22" s="34">
        <f>Datos!AX702+Datos!AX801+Datos!AX802+Datos!AX803+Datos!AX804+Datos!AX807</f>
        <v>16839189</v>
      </c>
      <c r="AO22" s="34">
        <f>Datos!AY702+Datos!AY801+Datos!AY802+Datos!AY803+Datos!AY804+Datos!AY807</f>
        <v>18157640</v>
      </c>
      <c r="AP22" s="34">
        <f>Datos!AZ702+Datos!AZ801+Datos!AZ802+Datos!AZ803+Datos!AZ804+Datos!AZ807</f>
        <v>12652875</v>
      </c>
      <c r="AQ22" s="34">
        <f>Datos!BA702+Datos!BA801+Datos!BA802+Datos!BA803+Datos!BA804+Datos!BA807</f>
        <v>15320183</v>
      </c>
      <c r="AR22" s="34">
        <f>Datos!BB702+Datos!BB801+Datos!BB802+Datos!BB803+Datos!BB804+Datos!BB807</f>
        <v>15688587</v>
      </c>
      <c r="AS22" s="34">
        <f>Datos!BC702+Datos!BC801+Datos!BC802+Datos!BC803+Datos!BC804+Datos!BC807</f>
        <v>14008571</v>
      </c>
      <c r="AT22" s="34">
        <f>Datos!BD702+Datos!BD801+Datos!BD802+Datos!BD803+Datos!BD804+Datos!BD807</f>
        <v>13184425</v>
      </c>
      <c r="AU22" s="34">
        <f>Datos!BE702+Datos!BE801+Datos!BE802+Datos!BE803+Datos!BE804+Datos!BE807</f>
        <v>16039831</v>
      </c>
      <c r="AV22" s="34">
        <f>Datos!BF702+Datos!BF801+Datos!BF802+Datos!BF803+Datos!BF804+Datos!BF807</f>
        <v>13680462</v>
      </c>
      <c r="AW22" s="34">
        <f>Datos!BG702+Datos!BG801+Datos!BG802+Datos!BG803+Datos!BG804+Datos!BG807</f>
        <v>15626577</v>
      </c>
      <c r="AX22" s="34">
        <f>Datos!BH702+Datos!BH801+Datos!BH802+Datos!BH803+Datos!BH804+Datos!BH807</f>
        <v>43406216</v>
      </c>
      <c r="AY22" s="34">
        <f>'ER mes'!AY61</f>
        <v>15577844</v>
      </c>
      <c r="AZ22" s="34">
        <f>'ER mes'!AZ61</f>
        <v>11935331</v>
      </c>
      <c r="BA22" s="34">
        <f>'ER mes'!BA61</f>
        <v>19697879</v>
      </c>
      <c r="BB22" s="34">
        <f>'ER mes'!BB61</f>
        <v>20947740</v>
      </c>
      <c r="BC22" s="34">
        <f>'ER mes'!BC61</f>
        <v>66332333</v>
      </c>
      <c r="BD22" s="34">
        <f>'ER mes'!BD61</f>
        <v>18888636</v>
      </c>
      <c r="BE22" s="34">
        <f>'ER mes'!BE61</f>
        <v>19748456</v>
      </c>
      <c r="BF22" s="34">
        <f>'ER mes'!BF61</f>
        <v>13303730</v>
      </c>
      <c r="BG22" s="34"/>
      <c r="BH22" s="34"/>
      <c r="BI22" s="34"/>
      <c r="BJ22" s="34"/>
      <c r="BL22" s="34">
        <f>'ER año'!C61</f>
        <v>345894903</v>
      </c>
      <c r="BM22" s="34">
        <f>'ER año'!D61</f>
        <v>175705503.59</v>
      </c>
      <c r="BN22" s="34">
        <f>'ER año'!E61</f>
        <v>164649619.25</v>
      </c>
      <c r="BO22" s="34">
        <f>'ER año'!F61</f>
        <v>209109674</v>
      </c>
      <c r="BP22" s="34">
        <f t="shared" si="0"/>
        <v>186431949</v>
      </c>
      <c r="BQ22" s="34">
        <f>'ER año'!P61</f>
        <v>216870471.72699997</v>
      </c>
      <c r="BR22" s="30"/>
    </row>
    <row r="23" spans="2:71" outlineLevel="1" x14ac:dyDescent="0.25">
      <c r="B23" s="31" t="s">
        <v>1702</v>
      </c>
      <c r="C23" s="33">
        <f t="shared" ref="C23:N23" si="7">C20+C21-C22</f>
        <v>792264451.61999989</v>
      </c>
      <c r="D23" s="33">
        <f t="shared" si="7"/>
        <v>580744530.78000009</v>
      </c>
      <c r="E23" s="33">
        <f t="shared" si="7"/>
        <v>1537781718.8599999</v>
      </c>
      <c r="F23" s="33">
        <f t="shared" si="7"/>
        <v>458956620.13999999</v>
      </c>
      <c r="G23" s="33">
        <f t="shared" si="7"/>
        <v>643275614.70000005</v>
      </c>
      <c r="H23" s="33">
        <f t="shared" si="7"/>
        <v>567054643.31999993</v>
      </c>
      <c r="I23" s="33">
        <f t="shared" si="7"/>
        <v>433492087.55000001</v>
      </c>
      <c r="J23" s="33">
        <f t="shared" si="7"/>
        <v>831139535.1400001</v>
      </c>
      <c r="K23" s="33">
        <f t="shared" si="7"/>
        <v>451958749.78000003</v>
      </c>
      <c r="L23" s="33">
        <f t="shared" si="7"/>
        <v>573926847.80999994</v>
      </c>
      <c r="M23" s="33">
        <f t="shared" si="7"/>
        <v>248181709.08999997</v>
      </c>
      <c r="N23" s="33">
        <f t="shared" si="7"/>
        <v>-455338075.08999991</v>
      </c>
      <c r="O23" s="33">
        <f t="shared" ref="O23:AT23" si="8">O20+O21-O22</f>
        <v>-1525590931.8699999</v>
      </c>
      <c r="P23" s="33">
        <f t="shared" si="8"/>
        <v>-106023347.07000001</v>
      </c>
      <c r="Q23" s="33">
        <f t="shared" si="8"/>
        <v>519278377.30999994</v>
      </c>
      <c r="R23" s="33">
        <f t="shared" si="8"/>
        <v>2224977898.2000003</v>
      </c>
      <c r="S23" s="33">
        <f t="shared" si="8"/>
        <v>712782463.48000002</v>
      </c>
      <c r="T23" s="33">
        <f t="shared" si="8"/>
        <v>126119735.56</v>
      </c>
      <c r="U23" s="33">
        <f t="shared" si="8"/>
        <v>712748568.33000004</v>
      </c>
      <c r="V23" s="33">
        <f t="shared" si="8"/>
        <v>-139318186.5</v>
      </c>
      <c r="W23" s="33">
        <f t="shared" si="8"/>
        <v>434812562.75999999</v>
      </c>
      <c r="X23" s="33">
        <f t="shared" si="8"/>
        <v>687883.75</v>
      </c>
      <c r="Y23" s="33">
        <f t="shared" si="8"/>
        <v>669382210.49000001</v>
      </c>
      <c r="Z23" s="33">
        <f t="shared" si="8"/>
        <v>2957669278.9799995</v>
      </c>
      <c r="AA23" s="33">
        <f t="shared" si="8"/>
        <v>-1968569224.75</v>
      </c>
      <c r="AB23" s="33">
        <f t="shared" si="8"/>
        <v>-300131449.19</v>
      </c>
      <c r="AC23" s="33">
        <f t="shared" si="8"/>
        <v>-68195394.430000007</v>
      </c>
      <c r="AD23" s="33">
        <f t="shared" si="8"/>
        <v>218605724.56</v>
      </c>
      <c r="AE23" s="33">
        <f t="shared" si="8"/>
        <v>-176442481.67000002</v>
      </c>
      <c r="AF23" s="33">
        <f t="shared" si="8"/>
        <v>207309906.87</v>
      </c>
      <c r="AG23" s="33">
        <f t="shared" si="8"/>
        <v>363611288.45000005</v>
      </c>
      <c r="AH23" s="33">
        <f t="shared" si="8"/>
        <v>1986021405.0699999</v>
      </c>
      <c r="AI23" s="33">
        <f t="shared" si="8"/>
        <v>233010574.62</v>
      </c>
      <c r="AJ23" s="33">
        <f t="shared" si="8"/>
        <v>790343758.29999995</v>
      </c>
      <c r="AK23" s="33">
        <f t="shared" si="8"/>
        <v>642631303.86999989</v>
      </c>
      <c r="AL23" s="33">
        <f t="shared" si="8"/>
        <v>5034776403.749999</v>
      </c>
      <c r="AM23" s="33">
        <f t="shared" si="8"/>
        <v>366447118.12000012</v>
      </c>
      <c r="AN23" s="33">
        <f t="shared" si="8"/>
        <v>433104421.77999997</v>
      </c>
      <c r="AO23" s="33">
        <f t="shared" si="8"/>
        <v>691344326.88999987</v>
      </c>
      <c r="AP23" s="33">
        <f t="shared" si="8"/>
        <v>301946231.21999997</v>
      </c>
      <c r="AQ23" s="33">
        <f t="shared" si="8"/>
        <v>70980968.689999998</v>
      </c>
      <c r="AR23" s="33">
        <f t="shared" si="8"/>
        <v>660458712.6500001</v>
      </c>
      <c r="AS23" s="33">
        <f t="shared" si="8"/>
        <v>311906986.38000005</v>
      </c>
      <c r="AT23" s="33">
        <f t="shared" si="8"/>
        <v>380018805.10999978</v>
      </c>
      <c r="AU23" s="33">
        <f t="shared" ref="AU23:BC23" si="9">AU20+AU21-AU22</f>
        <v>738954609.15999985</v>
      </c>
      <c r="AV23" s="33">
        <f t="shared" si="9"/>
        <v>960597973.87000012</v>
      </c>
      <c r="AW23" s="33">
        <f t="shared" si="9"/>
        <v>319871094.34000009</v>
      </c>
      <c r="AX23" s="33">
        <f t="shared" si="9"/>
        <v>1174515157.3499999</v>
      </c>
      <c r="AY23" s="33">
        <f t="shared" si="9"/>
        <v>194857561.32000017</v>
      </c>
      <c r="AZ23" s="33">
        <f t="shared" si="9"/>
        <v>110377263.9799999</v>
      </c>
      <c r="BA23" s="33">
        <f t="shared" si="9"/>
        <v>936370563.59000003</v>
      </c>
      <c r="BB23" s="33">
        <f t="shared" si="9"/>
        <v>606947408.91000009</v>
      </c>
      <c r="BC23" s="33">
        <f t="shared" si="9"/>
        <v>86352717.280000061</v>
      </c>
      <c r="BD23" s="33">
        <f>BD20+BD21-BD22</f>
        <v>965730583.74999976</v>
      </c>
      <c r="BE23" s="33">
        <f>BE20+BE21-BE22</f>
        <v>256839730.38</v>
      </c>
      <c r="BF23" s="33">
        <f>BF20+BF21-BF22</f>
        <v>246443191.08000007</v>
      </c>
      <c r="BG23" s="33"/>
      <c r="BH23" s="33"/>
      <c r="BI23" s="33"/>
      <c r="BJ23" s="33"/>
      <c r="BL23" s="33">
        <f>'ER año'!C62</f>
        <v>6663438433.7000046</v>
      </c>
      <c r="BM23" s="33">
        <f>'ER año'!D62</f>
        <v>6587526513.4199972</v>
      </c>
      <c r="BN23" s="33">
        <f>'ER año'!E62</f>
        <v>6962971815.4500017</v>
      </c>
      <c r="BO23" s="33">
        <f>'ER año'!F62</f>
        <v>6410146405.5599947</v>
      </c>
      <c r="BP23" s="33">
        <f t="shared" si="0"/>
        <v>3403919020.29</v>
      </c>
      <c r="BQ23" s="33">
        <f>'ER año'!P62</f>
        <v>7418064789.4892273</v>
      </c>
    </row>
    <row r="24" spans="2:71" outlineLevel="1" x14ac:dyDescent="0.25">
      <c r="B24" s="28" t="s">
        <v>1703</v>
      </c>
      <c r="C24" s="86">
        <f>Datos!M827+Datos!M828+Datos!M830+Datos!M831</f>
        <v>275868000</v>
      </c>
      <c r="D24" s="86">
        <f>Datos!N827+Datos!N828+Datos!N830+Datos!N831</f>
        <v>195567000</v>
      </c>
      <c r="E24" s="86">
        <f>Datos!O827+Datos!O828+Datos!O830+Datos!O831</f>
        <v>687610000</v>
      </c>
      <c r="F24" s="86">
        <f>Datos!P827+Datos!P828+Datos!P830+Datos!P831</f>
        <v>159143000</v>
      </c>
      <c r="G24" s="86">
        <f>Datos!Q827+Datos!Q828+Datos!Q830+Datos!Q831</f>
        <v>228944000</v>
      </c>
      <c r="H24" s="86">
        <f>Datos!R827+Datos!R828+Datos!R830+Datos!R831</f>
        <v>196117000</v>
      </c>
      <c r="I24" s="86">
        <f>Datos!S827+Datos!S828+Datos!S830+Datos!S831</f>
        <v>151412000</v>
      </c>
      <c r="J24" s="86">
        <f>Datos!T827+Datos!T828+Datos!T830+Datos!T831</f>
        <v>-164939000</v>
      </c>
      <c r="K24" s="86">
        <f>Datos!U827+Datos!U828+Datos!U830+Datos!U831</f>
        <v>663852000</v>
      </c>
      <c r="L24" s="86">
        <f>Datos!V827+Datos!V828+Datos!V830+Datos!V831</f>
        <v>241273000</v>
      </c>
      <c r="M24" s="86">
        <f>Datos!W827+Datos!W828+Datos!W830+Datos!W831</f>
        <v>0</v>
      </c>
      <c r="N24" s="86">
        <f>Datos!X827+Datos!X828+Datos!X830+Datos!X831</f>
        <v>-60041000</v>
      </c>
      <c r="O24" s="86">
        <f>Datos!Y827+Datos!Y828+Datos!Y830+Datos!Y831</f>
        <v>44284000</v>
      </c>
      <c r="P24" s="86">
        <f>Datos!Z827+Datos!Z828+Datos!Z830+Datos!Z831</f>
        <v>150860000</v>
      </c>
      <c r="Q24" s="86">
        <f>Datos!AA827+Datos!AA828+Datos!AA830+Datos!AA831</f>
        <v>196894000</v>
      </c>
      <c r="R24" s="86">
        <f>Datos!AB827+Datos!AB828+Datos!AB830+Datos!AB831</f>
        <v>781355000</v>
      </c>
      <c r="S24" s="86">
        <f>Datos!AC827+Datos!AC828+Datos!AC830+Datos!AC831</f>
        <v>288113000</v>
      </c>
      <c r="T24" s="86">
        <f>Datos!AD827+Datos!AD828+Datos!AD830+Datos!AD831</f>
        <v>109268000</v>
      </c>
      <c r="U24" s="86">
        <f>Datos!AE827+Datos!AE828+Datos!AE830+Datos!AE831</f>
        <v>376486000</v>
      </c>
      <c r="V24" s="86">
        <f>Datos!AF827+Datos!AF828+Datos!AF830+Datos!AF831</f>
        <v>-25251000</v>
      </c>
      <c r="W24" s="86">
        <f>Datos!AG827+Datos!AG828+Datos!AG830+Datos!AG831</f>
        <v>146339000</v>
      </c>
      <c r="X24" s="86">
        <f>Datos!AH827+Datos!AH828+Datos!AH830+Datos!AH831</f>
        <v>-27395000</v>
      </c>
      <c r="Y24" s="86">
        <f>Datos!AI827+Datos!AI828+Datos!AI830+Datos!AI831</f>
        <v>127208000</v>
      </c>
      <c r="Z24" s="86">
        <f>Datos!AJ827+Datos!AJ828+Datos!AJ830+Datos!AJ831</f>
        <v>570266796</v>
      </c>
      <c r="AA24" s="86">
        <f>Datos!AK827+Datos!AK828+Datos!AK830+Datos!AK831</f>
        <v>0</v>
      </c>
      <c r="AB24" s="86">
        <f>Datos!AL827+Datos!AL828+Datos!AL830+Datos!AL831</f>
        <v>0</v>
      </c>
      <c r="AC24" s="86">
        <f>Datos!AM827+Datos!AM828+Datos!AM830+Datos!AM831</f>
        <v>69542000</v>
      </c>
      <c r="AD24" s="86">
        <f>Datos!AN827+Datos!AN828+Datos!AN830+Datos!AN831</f>
        <v>169243000</v>
      </c>
      <c r="AE24" s="86">
        <f>Datos!AO827+Datos!AO828+Datos!AO830+Datos!AO831</f>
        <v>107524000</v>
      </c>
      <c r="AF24" s="86">
        <f>Datos!AP827+Datos!AP828+Datos!AP830+Datos!AP831</f>
        <v>59202000</v>
      </c>
      <c r="AG24" s="86">
        <f>Datos!AQ827+Datos!AQ828+Datos!AQ830+Datos!AQ831</f>
        <v>160557000</v>
      </c>
      <c r="AH24" s="86">
        <f>Datos!AR827+Datos!AR828+Datos!AR830+Datos!AR831</f>
        <v>777512000</v>
      </c>
      <c r="AI24" s="86">
        <f>Datos!AS827+Datos!AS828+Datos!AS830+Datos!AS831</f>
        <v>66386000</v>
      </c>
      <c r="AJ24" s="86">
        <f>Datos!AT827+Datos!AT828+Datos!AT830+Datos!AT831</f>
        <v>243837000</v>
      </c>
      <c r="AK24" s="86">
        <f>Datos!AU827+Datos!AU828+Datos!AU830+Datos!AU831</f>
        <v>130461000</v>
      </c>
      <c r="AL24" s="86">
        <f>Datos!AV827+Datos!AV828+Datos!AV830+Datos!AV831</f>
        <v>1255367254</v>
      </c>
      <c r="AM24" s="86">
        <f>Datos!AW827+Datos!AW828+Datos!AW830+Datos!AW831</f>
        <v>39104000</v>
      </c>
      <c r="AN24" s="86">
        <f>Datos!AX827+Datos!AX828+Datos!AX830+Datos!AX831</f>
        <v>249550000</v>
      </c>
      <c r="AO24" s="86">
        <f>Datos!AY827+Datos!AY828+Datos!AY830+Datos!AY831</f>
        <v>154354000</v>
      </c>
      <c r="AP24" s="86">
        <f>Datos!AZ827+Datos!AZ828+Datos!AZ830+Datos!AZ831</f>
        <v>262504000</v>
      </c>
      <c r="AQ24" s="86">
        <f>Datos!BA827+Datos!BA828+Datos!BA830+Datos!BA831</f>
        <v>18584000</v>
      </c>
      <c r="AR24" s="86">
        <f>Datos!BB827+Datos!BB828+Datos!BB830+Datos!BB831</f>
        <v>169446000</v>
      </c>
      <c r="AS24" s="86">
        <f>Datos!BC827+Datos!BC828+Datos!BC830+Datos!BC831</f>
        <v>209778000</v>
      </c>
      <c r="AT24" s="86">
        <f>Datos!BD827+Datos!BD828+Datos!BD830+Datos!BD831</f>
        <v>178202000</v>
      </c>
      <c r="AU24" s="86">
        <f>Datos!BE827+Datos!BE828+Datos!BE830+Datos!BE831</f>
        <v>128543000</v>
      </c>
      <c r="AV24" s="86">
        <f>Datos!BF827+Datos!BF828+Datos!BF830+Datos!BF831</f>
        <v>294636000</v>
      </c>
      <c r="AW24" s="86">
        <f>Datos!BG827+Datos!BG828+Datos!BG830+Datos!BG831</f>
        <v>208150000</v>
      </c>
      <c r="AX24" s="86">
        <f>Datos!BH827+Datos!BH828+Datos!BH830+Datos!BH831</f>
        <v>-547356579</v>
      </c>
      <c r="AY24" s="86">
        <f>'ER mes'!AY64</f>
        <v>49926000</v>
      </c>
      <c r="AZ24" s="86">
        <f>'ER mes'!AZ64</f>
        <v>72197000</v>
      </c>
      <c r="BA24" s="86">
        <f>'ER mes'!BA64</f>
        <v>341377000</v>
      </c>
      <c r="BB24" s="86">
        <f>'ER mes'!BB64</f>
        <v>221212000</v>
      </c>
      <c r="BC24" s="86">
        <f>'ER mes'!BC64</f>
        <v>58845000</v>
      </c>
      <c r="BD24" s="86">
        <f>'ER mes'!BD64</f>
        <v>362073000</v>
      </c>
      <c r="BE24" s="86">
        <f>'ER mes'!BE64</f>
        <v>109175000</v>
      </c>
      <c r="BF24" s="86">
        <f>'ER mes'!BF64</f>
        <v>90239000</v>
      </c>
      <c r="BG24" s="86"/>
      <c r="BH24" s="86"/>
      <c r="BI24" s="86"/>
      <c r="BJ24" s="86"/>
      <c r="BL24" s="86">
        <f>'ER año'!C64</f>
        <v>2574806000</v>
      </c>
      <c r="BM24" s="86">
        <f>'ER año'!D64</f>
        <v>2738427796</v>
      </c>
      <c r="BN24" s="86">
        <f>'ER año'!E64</f>
        <v>3039631254</v>
      </c>
      <c r="BO24" s="86">
        <f>'ER año'!F64</f>
        <v>1365494421</v>
      </c>
      <c r="BP24" s="86">
        <f t="shared" si="0"/>
        <v>1305044000</v>
      </c>
      <c r="BQ24" s="86">
        <f>'ER año'!P64</f>
        <v>2967225915.7956939</v>
      </c>
    </row>
    <row r="25" spans="2:71" outlineLevel="1" x14ac:dyDescent="0.25">
      <c r="B25" s="31" t="s">
        <v>1704</v>
      </c>
      <c r="C25" s="33">
        <f t="shared" ref="C25:N25" si="10">C23-C24</f>
        <v>516396451.61999989</v>
      </c>
      <c r="D25" s="33">
        <f t="shared" si="10"/>
        <v>385177530.78000009</v>
      </c>
      <c r="E25" s="33">
        <f t="shared" si="10"/>
        <v>850171718.8599999</v>
      </c>
      <c r="F25" s="33">
        <f t="shared" si="10"/>
        <v>299813620.13999999</v>
      </c>
      <c r="G25" s="33">
        <f t="shared" si="10"/>
        <v>414331614.70000005</v>
      </c>
      <c r="H25" s="33">
        <f t="shared" si="10"/>
        <v>370937643.31999993</v>
      </c>
      <c r="I25" s="33">
        <f t="shared" si="10"/>
        <v>282080087.55000001</v>
      </c>
      <c r="J25" s="33">
        <f t="shared" si="10"/>
        <v>996078535.1400001</v>
      </c>
      <c r="K25" s="33">
        <f t="shared" si="10"/>
        <v>-211893250.21999997</v>
      </c>
      <c r="L25" s="33">
        <f t="shared" si="10"/>
        <v>332653847.80999994</v>
      </c>
      <c r="M25" s="33">
        <f t="shared" si="10"/>
        <v>248181709.08999997</v>
      </c>
      <c r="N25" s="33">
        <f t="shared" si="10"/>
        <v>-395297075.08999991</v>
      </c>
      <c r="O25" s="33">
        <f t="shared" ref="O25:AT25" si="11">O23-O24</f>
        <v>-1569874931.8699999</v>
      </c>
      <c r="P25" s="33">
        <f t="shared" si="11"/>
        <v>-256883347.06999999</v>
      </c>
      <c r="Q25" s="33">
        <f t="shared" si="11"/>
        <v>322384377.30999994</v>
      </c>
      <c r="R25" s="33">
        <f t="shared" si="11"/>
        <v>1443622898.2000003</v>
      </c>
      <c r="S25" s="33">
        <f t="shared" si="11"/>
        <v>424669463.48000002</v>
      </c>
      <c r="T25" s="33">
        <f t="shared" si="11"/>
        <v>16851735.560000002</v>
      </c>
      <c r="U25" s="33">
        <f t="shared" si="11"/>
        <v>336262568.33000004</v>
      </c>
      <c r="V25" s="33">
        <f t="shared" si="11"/>
        <v>-114067186.5</v>
      </c>
      <c r="W25" s="33">
        <f t="shared" si="11"/>
        <v>288473562.75999999</v>
      </c>
      <c r="X25" s="33">
        <f t="shared" si="11"/>
        <v>28082883.75</v>
      </c>
      <c r="Y25" s="33">
        <f t="shared" si="11"/>
        <v>542174210.49000001</v>
      </c>
      <c r="Z25" s="33">
        <f t="shared" si="11"/>
        <v>2387402482.9799995</v>
      </c>
      <c r="AA25" s="33">
        <f t="shared" si="11"/>
        <v>-1968569224.75</v>
      </c>
      <c r="AB25" s="33">
        <f t="shared" si="11"/>
        <v>-300131449.19</v>
      </c>
      <c r="AC25" s="33">
        <f t="shared" si="11"/>
        <v>-137737394.43000001</v>
      </c>
      <c r="AD25" s="33">
        <f t="shared" si="11"/>
        <v>49362724.560000002</v>
      </c>
      <c r="AE25" s="33">
        <f t="shared" si="11"/>
        <v>-283966481.67000002</v>
      </c>
      <c r="AF25" s="33">
        <f t="shared" si="11"/>
        <v>148107906.87</v>
      </c>
      <c r="AG25" s="33">
        <f t="shared" si="11"/>
        <v>203054288.45000005</v>
      </c>
      <c r="AH25" s="33">
        <f t="shared" si="11"/>
        <v>1208509405.0699999</v>
      </c>
      <c r="AI25" s="33">
        <f t="shared" si="11"/>
        <v>166624574.62</v>
      </c>
      <c r="AJ25" s="33">
        <f t="shared" si="11"/>
        <v>546506758.29999995</v>
      </c>
      <c r="AK25" s="33">
        <f t="shared" si="11"/>
        <v>512170303.86999989</v>
      </c>
      <c r="AL25" s="33">
        <f t="shared" si="11"/>
        <v>3779409149.749999</v>
      </c>
      <c r="AM25" s="33">
        <f t="shared" si="11"/>
        <v>327343118.12000012</v>
      </c>
      <c r="AN25" s="33">
        <f t="shared" si="11"/>
        <v>183554421.77999997</v>
      </c>
      <c r="AO25" s="33">
        <f t="shared" si="11"/>
        <v>536990326.88999987</v>
      </c>
      <c r="AP25" s="33">
        <f t="shared" si="11"/>
        <v>39442231.219999969</v>
      </c>
      <c r="AQ25" s="33">
        <f t="shared" si="11"/>
        <v>52396968.689999998</v>
      </c>
      <c r="AR25" s="33">
        <f t="shared" si="11"/>
        <v>491012712.6500001</v>
      </c>
      <c r="AS25" s="33">
        <f t="shared" si="11"/>
        <v>102128986.38000005</v>
      </c>
      <c r="AT25" s="33">
        <f t="shared" si="11"/>
        <v>201816805.10999978</v>
      </c>
      <c r="AU25" s="33">
        <f t="shared" ref="AU25:BC25" si="12">AU23-AU24</f>
        <v>610411609.15999985</v>
      </c>
      <c r="AV25" s="33">
        <f t="shared" si="12"/>
        <v>665961973.87000012</v>
      </c>
      <c r="AW25" s="33">
        <f t="shared" si="12"/>
        <v>111721094.34000009</v>
      </c>
      <c r="AX25" s="33">
        <f t="shared" si="12"/>
        <v>1721871736.3499999</v>
      </c>
      <c r="AY25" s="33">
        <f t="shared" si="12"/>
        <v>144931561.32000017</v>
      </c>
      <c r="AZ25" s="33">
        <f t="shared" si="12"/>
        <v>38180263.9799999</v>
      </c>
      <c r="BA25" s="33">
        <f t="shared" si="12"/>
        <v>594993563.59000003</v>
      </c>
      <c r="BB25" s="33">
        <f t="shared" si="12"/>
        <v>385735408.91000009</v>
      </c>
      <c r="BC25" s="33">
        <f t="shared" si="12"/>
        <v>27507717.280000061</v>
      </c>
      <c r="BD25" s="33">
        <f>BD23-BD24</f>
        <v>603657583.74999976</v>
      </c>
      <c r="BE25" s="33">
        <f>BE23-BE24</f>
        <v>147664730.38</v>
      </c>
      <c r="BF25" s="33">
        <f>BF23-BF24</f>
        <v>156204191.08000007</v>
      </c>
      <c r="BG25" s="33"/>
      <c r="BH25" s="33"/>
      <c r="BI25" s="33"/>
      <c r="BJ25" s="33"/>
      <c r="BL25" s="33">
        <f>'ER año'!C65</f>
        <v>4088632433.7000046</v>
      </c>
      <c r="BM25" s="33">
        <f>'ER año'!D65</f>
        <v>3849098717.4199972</v>
      </c>
      <c r="BN25" s="33">
        <f>'ER año'!E65</f>
        <v>3923340561.4500017</v>
      </c>
      <c r="BO25" s="33">
        <f>'ER año'!F65</f>
        <v>5044651984.5599947</v>
      </c>
      <c r="BP25" s="33">
        <f t="shared" si="0"/>
        <v>2098875020.2900002</v>
      </c>
      <c r="BQ25" s="33">
        <f>'ER año'!P65</f>
        <v>4450838873.6935329</v>
      </c>
    </row>
    <row r="26" spans="2:71" customFormat="1" ht="15" outlineLevel="1" x14ac:dyDescent="0.25"/>
    <row r="27" spans="2:71" outlineLevel="1" x14ac:dyDescent="0.25">
      <c r="B27" s="23" t="s">
        <v>1735</v>
      </c>
      <c r="C27" s="34">
        <f>Datos!M803</f>
        <v>0</v>
      </c>
      <c r="D27" s="34">
        <f>Datos!N803</f>
        <v>0</v>
      </c>
      <c r="E27" s="34">
        <f>Datos!O803</f>
        <v>0</v>
      </c>
      <c r="F27" s="34">
        <f>Datos!P803</f>
        <v>0</v>
      </c>
      <c r="G27" s="34">
        <f>Datos!Q803</f>
        <v>6748</v>
      </c>
      <c r="H27" s="34">
        <f>Datos!R803</f>
        <v>0</v>
      </c>
      <c r="I27" s="34">
        <f>Datos!S803</f>
        <v>0</v>
      </c>
      <c r="J27" s="34">
        <f>Datos!T803</f>
        <v>2224</v>
      </c>
      <c r="K27" s="34">
        <f>Datos!U803</f>
        <v>-8972</v>
      </c>
      <c r="L27" s="34">
        <f>Datos!V803</f>
        <v>0</v>
      </c>
      <c r="M27" s="34">
        <f>Datos!W803</f>
        <v>0</v>
      </c>
      <c r="N27" s="34">
        <f>Datos!X803</f>
        <v>0</v>
      </c>
      <c r="O27" s="34">
        <f>Datos!Y803</f>
        <v>0</v>
      </c>
      <c r="P27" s="34">
        <f>Datos!Z803</f>
        <v>0</v>
      </c>
      <c r="Q27" s="34">
        <f>Datos!AA803</f>
        <v>0</v>
      </c>
      <c r="R27" s="34">
        <f>Datos!AB803</f>
        <v>0</v>
      </c>
      <c r="S27" s="34">
        <f>Datos!AC803</f>
        <v>103837</v>
      </c>
      <c r="T27" s="34">
        <f>Datos!AD803</f>
        <v>78215</v>
      </c>
      <c r="U27" s="34">
        <f>Datos!AE803</f>
        <v>23000</v>
      </c>
      <c r="V27" s="34">
        <f>Datos!AF803</f>
        <v>61661</v>
      </c>
      <c r="W27" s="34">
        <f>Datos!AG803</f>
        <v>770696</v>
      </c>
      <c r="X27" s="34">
        <f>Datos!AH803</f>
        <v>6793</v>
      </c>
      <c r="Y27" s="34">
        <f>Datos!AI803</f>
        <v>0</v>
      </c>
      <c r="Z27" s="34">
        <f>Datos!AJ803</f>
        <v>0</v>
      </c>
      <c r="AA27" s="34">
        <f>Datos!AK803</f>
        <v>0</v>
      </c>
      <c r="AB27" s="34">
        <f>Datos!AL803</f>
        <v>23780</v>
      </c>
      <c r="AC27" s="34">
        <f>Datos!AM803</f>
        <v>69448</v>
      </c>
      <c r="AD27" s="34">
        <f>Datos!AN803</f>
        <v>0</v>
      </c>
      <c r="AE27" s="34">
        <f>Datos!AO803</f>
        <v>0</v>
      </c>
      <c r="AF27" s="34">
        <f>Datos!AP803</f>
        <v>0</v>
      </c>
      <c r="AG27" s="34">
        <f>Datos!AQ803</f>
        <v>0</v>
      </c>
      <c r="AH27" s="34">
        <f>Datos!AR803</f>
        <v>0</v>
      </c>
      <c r="AI27" s="34">
        <f>Datos!AS803</f>
        <v>0</v>
      </c>
      <c r="AJ27" s="34">
        <f>Datos!AT803</f>
        <v>0</v>
      </c>
      <c r="AK27" s="34">
        <f>Datos!AU803</f>
        <v>0</v>
      </c>
      <c r="AL27" s="34">
        <f>Datos!AV803</f>
        <v>0</v>
      </c>
      <c r="AM27" s="34">
        <f>Datos!AW803</f>
        <v>110496</v>
      </c>
      <c r="AN27" s="34">
        <f>Datos!AX803</f>
        <v>3859599</v>
      </c>
      <c r="AO27" s="34">
        <f>Datos!AY803</f>
        <v>5396</v>
      </c>
      <c r="AP27" s="34">
        <f>Datos!AZ803</f>
        <v>6998</v>
      </c>
      <c r="AQ27" s="34">
        <f>Datos!BA803</f>
        <v>16437</v>
      </c>
      <c r="AR27" s="34">
        <f>Datos!BB803</f>
        <v>57210</v>
      </c>
      <c r="AS27" s="34">
        <f>Datos!BC803</f>
        <v>8152</v>
      </c>
      <c r="AT27" s="34">
        <f>Datos!BD803</f>
        <v>15580</v>
      </c>
      <c r="AU27" s="34">
        <f>Datos!BE803</f>
        <v>0</v>
      </c>
      <c r="AV27" s="34">
        <f>Datos!BF803</f>
        <v>0</v>
      </c>
      <c r="AW27" s="34">
        <f>Datos!BG803</f>
        <v>0</v>
      </c>
      <c r="AX27" s="34">
        <f>Datos!BH803</f>
        <v>23645381</v>
      </c>
      <c r="AY27" s="34">
        <f>'ER mes'!AY67</f>
        <v>0</v>
      </c>
      <c r="AZ27" s="34">
        <f>'ER mes'!AZ67</f>
        <v>0</v>
      </c>
      <c r="BA27" s="34">
        <f>'ER mes'!BA67</f>
        <v>544263</v>
      </c>
      <c r="BB27" s="34">
        <f>'ER mes'!BB67</f>
        <v>1394512</v>
      </c>
      <c r="BC27" s="34">
        <f>'ER mes'!BC67</f>
        <v>48390400</v>
      </c>
      <c r="BD27" s="34">
        <f>'ER mes'!BD67</f>
        <v>14748</v>
      </c>
      <c r="BE27" s="34">
        <f>'ER mes'!BE67</f>
        <v>2386529</v>
      </c>
      <c r="BF27" s="34">
        <f>'ER mes'!BF67</f>
        <v>233678</v>
      </c>
      <c r="BG27" s="34"/>
      <c r="BH27" s="34"/>
      <c r="BI27" s="34"/>
      <c r="BJ27" s="34"/>
      <c r="BL27" s="34">
        <f>'ER año'!C67</f>
        <v>0</v>
      </c>
      <c r="BM27" s="34">
        <f>'ER año'!D67</f>
        <v>1044202</v>
      </c>
      <c r="BN27" s="34">
        <f>'ER año'!E67</f>
        <v>93228</v>
      </c>
      <c r="BO27" s="34">
        <f>'ER año'!F67</f>
        <v>27725249</v>
      </c>
      <c r="BP27" s="34">
        <f>SUM(AY27:BF27)</f>
        <v>52964130</v>
      </c>
      <c r="BQ27" s="34">
        <f>'ER año'!P67</f>
        <v>26400000</v>
      </c>
    </row>
    <row r="28" spans="2:71" outlineLevel="1" x14ac:dyDescent="0.25">
      <c r="B28" s="23" t="s">
        <v>1734</v>
      </c>
      <c r="C28" s="34">
        <f>Datos!M766</f>
        <v>0</v>
      </c>
      <c r="D28" s="34">
        <f>Datos!N766</f>
        <v>0</v>
      </c>
      <c r="E28" s="34">
        <f>Datos!O766</f>
        <v>0</v>
      </c>
      <c r="F28" s="34">
        <f>Datos!P766</f>
        <v>0</v>
      </c>
      <c r="G28" s="34">
        <f>Datos!Q766</f>
        <v>0</v>
      </c>
      <c r="H28" s="34">
        <f>Datos!R766</f>
        <v>0</v>
      </c>
      <c r="I28" s="34">
        <f>Datos!S766</f>
        <v>0</v>
      </c>
      <c r="J28" s="34">
        <f>Datos!T766</f>
        <v>0</v>
      </c>
      <c r="K28" s="34">
        <f>Datos!U766</f>
        <v>0</v>
      </c>
      <c r="L28" s="34">
        <f>Datos!V766</f>
        <v>0</v>
      </c>
      <c r="M28" s="34">
        <f>Datos!W766</f>
        <v>0</v>
      </c>
      <c r="N28" s="34">
        <f>Datos!X766</f>
        <v>20326323</v>
      </c>
      <c r="O28" s="34">
        <f>Datos!Y766</f>
        <v>712950.87</v>
      </c>
      <c r="P28" s="34">
        <f>Datos!Z766</f>
        <v>712950.87</v>
      </c>
      <c r="Q28" s="34">
        <f>Datos!AA766</f>
        <v>734494.26</v>
      </c>
      <c r="R28" s="34">
        <f>Datos!AB766</f>
        <v>1590537.04</v>
      </c>
      <c r="S28" s="34">
        <f>Datos!AC766</f>
        <v>3050107.44</v>
      </c>
      <c r="T28" s="34">
        <f>Datos!AD766</f>
        <v>3050107.44</v>
      </c>
      <c r="U28" s="34">
        <f>Datos!AE766</f>
        <v>3566938.61</v>
      </c>
      <c r="V28" s="34">
        <f>Datos!AF766</f>
        <v>3659737.5</v>
      </c>
      <c r="W28" s="34">
        <f>Datos!AG766</f>
        <v>4184251.24</v>
      </c>
      <c r="X28" s="34">
        <f>Datos!AH766</f>
        <v>4298498.25</v>
      </c>
      <c r="Y28" s="34">
        <f>Datos!AI766</f>
        <v>4355448.26</v>
      </c>
      <c r="Z28" s="34">
        <f>Datos!AJ766</f>
        <v>4355448.25</v>
      </c>
      <c r="AA28" s="34">
        <f>Datos!AK766</f>
        <v>4278226.12</v>
      </c>
      <c r="AB28" s="34">
        <f>Datos!AL766</f>
        <v>4378877.59</v>
      </c>
      <c r="AC28" s="34">
        <f>Datos!AM766</f>
        <v>4447926.43</v>
      </c>
      <c r="AD28" s="34">
        <f>Datos!AN766</f>
        <v>4559602.4400000004</v>
      </c>
      <c r="AE28" s="34">
        <f>Datos!AO766</f>
        <v>4775631.0599999996</v>
      </c>
      <c r="AF28" s="34">
        <f>Datos!AP766</f>
        <v>4913738.13</v>
      </c>
      <c r="AG28" s="34">
        <f>Datos!AQ766</f>
        <v>5382921.1200000001</v>
      </c>
      <c r="AH28" s="34">
        <f>Datos!AR766</f>
        <v>5566555.0099999998</v>
      </c>
      <c r="AI28" s="34">
        <f>Datos!AS766</f>
        <v>5711479.3799999999</v>
      </c>
      <c r="AJ28" s="34">
        <f>Datos!AT766</f>
        <v>5842082.7000000002</v>
      </c>
      <c r="AK28" s="34">
        <f>Datos!AU766</f>
        <v>6038070.79</v>
      </c>
      <c r="AL28" s="34">
        <f>Datos!AV766</f>
        <v>6038070.75</v>
      </c>
      <c r="AM28" s="34">
        <f>Datos!AW766</f>
        <v>6038070.7699999996</v>
      </c>
      <c r="AN28" s="34">
        <f>Datos!AX766</f>
        <v>6038070.7400000002</v>
      </c>
      <c r="AO28" s="34">
        <f>Datos!AY766</f>
        <v>6038070.7999999998</v>
      </c>
      <c r="AP28" s="34">
        <f>Datos!AZ766</f>
        <v>6334021.71</v>
      </c>
      <c r="AQ28" s="34">
        <f>Datos!BA766</f>
        <v>6334021.8200000003</v>
      </c>
      <c r="AR28" s="34">
        <f>Datos!BB766</f>
        <v>6334021.7300000004</v>
      </c>
      <c r="AS28" s="34">
        <f>Datos!BC766</f>
        <v>6612295.5700000003</v>
      </c>
      <c r="AT28" s="34">
        <f>Datos!BD766</f>
        <v>6271169.21</v>
      </c>
      <c r="AU28" s="34">
        <f>Datos!BE766</f>
        <v>6798245.1699999999</v>
      </c>
      <c r="AV28" s="34">
        <f>Datos!BF766</f>
        <v>6798246</v>
      </c>
      <c r="AW28" s="34">
        <f>Datos!BG766</f>
        <v>6872315</v>
      </c>
      <c r="AX28" s="34">
        <f>Datos!BH766</f>
        <v>7085073</v>
      </c>
      <c r="AY28" s="34">
        <f>'ER mes'!AY68</f>
        <v>7846239</v>
      </c>
      <c r="AZ28" s="34">
        <f>'ER mes'!AZ68</f>
        <v>7846239</v>
      </c>
      <c r="BA28" s="34">
        <f>'ER mes'!BA68</f>
        <v>8639379</v>
      </c>
      <c r="BB28" s="34">
        <f>'ER mes'!BB68</f>
        <v>7783336</v>
      </c>
      <c r="BC28" s="34">
        <f>'ER mes'!BC68</f>
        <v>6443766</v>
      </c>
      <c r="BD28" s="34">
        <f>'ER mes'!BD68</f>
        <v>6581105</v>
      </c>
      <c r="BE28" s="34">
        <f>'ER mes'!BE68</f>
        <v>6933248</v>
      </c>
      <c r="BF28" s="34">
        <f>'ER mes'!BF68</f>
        <v>6840449</v>
      </c>
      <c r="BG28" s="34"/>
      <c r="BH28" s="34"/>
      <c r="BI28" s="34"/>
      <c r="BJ28" s="34"/>
      <c r="BL28" s="34">
        <f>'ER año'!C68</f>
        <v>20326323</v>
      </c>
      <c r="BM28" s="34">
        <f>'ER año'!D68</f>
        <v>34271470.030000001</v>
      </c>
      <c r="BN28" s="34">
        <f>'ER año'!E68</f>
        <v>61933181.520000003</v>
      </c>
      <c r="BO28" s="34">
        <f>'ER año'!F68</f>
        <v>77553621.520000011</v>
      </c>
      <c r="BP28" s="34">
        <f>SUM(AY28:BF28)</f>
        <v>58913761</v>
      </c>
      <c r="BQ28" s="34">
        <f>'ER año'!P68</f>
        <v>79800000</v>
      </c>
    </row>
    <row r="29" spans="2:71" outlineLevel="1" x14ac:dyDescent="0.25">
      <c r="B29" s="23" t="s">
        <v>1733</v>
      </c>
      <c r="C29" s="34">
        <f>Datos!M770</f>
        <v>0</v>
      </c>
      <c r="D29" s="34">
        <f>Datos!N770</f>
        <v>0</v>
      </c>
      <c r="E29" s="34">
        <f>Datos!O770</f>
        <v>0</v>
      </c>
      <c r="F29" s="34">
        <f>Datos!P770</f>
        <v>0</v>
      </c>
      <c r="G29" s="34">
        <f>Datos!Q770</f>
        <v>0</v>
      </c>
      <c r="H29" s="34">
        <f>Datos!R770</f>
        <v>0</v>
      </c>
      <c r="I29" s="34">
        <f>Datos!S770</f>
        <v>0</v>
      </c>
      <c r="J29" s="34">
        <f>Datos!T770</f>
        <v>26818536</v>
      </c>
      <c r="K29" s="34">
        <f>Datos!U770</f>
        <v>0</v>
      </c>
      <c r="L29" s="34">
        <f>Datos!V770</f>
        <v>0</v>
      </c>
      <c r="M29" s="34">
        <f>Datos!W770</f>
        <v>0</v>
      </c>
      <c r="N29" s="34">
        <f>Datos!X770</f>
        <v>74470507</v>
      </c>
      <c r="O29" s="34">
        <f>Datos!Y770</f>
        <v>4209109</v>
      </c>
      <c r="P29" s="34">
        <f>Datos!Z770</f>
        <v>4209109</v>
      </c>
      <c r="Q29" s="34">
        <f>Datos!AA770</f>
        <v>4720343</v>
      </c>
      <c r="R29" s="34">
        <f>Datos!AB770</f>
        <v>4720343</v>
      </c>
      <c r="S29" s="34">
        <f>Datos!AC770</f>
        <v>5281632</v>
      </c>
      <c r="T29" s="34">
        <f>Datos!AD770</f>
        <v>5498067</v>
      </c>
      <c r="U29" s="34">
        <f>Datos!AE770</f>
        <v>6838382</v>
      </c>
      <c r="V29" s="34">
        <f>Datos!AF770</f>
        <v>6838382</v>
      </c>
      <c r="W29" s="34">
        <f>Datos!AG770</f>
        <v>5843241</v>
      </c>
      <c r="X29" s="34">
        <f>Datos!AH770</f>
        <v>6628117</v>
      </c>
      <c r="Y29" s="34">
        <f>Datos!AI770</f>
        <v>6782376</v>
      </c>
      <c r="Z29" s="34">
        <f>Datos!AJ770</f>
        <v>6845084</v>
      </c>
      <c r="AA29" s="34">
        <f>Datos!AK770</f>
        <v>6845084</v>
      </c>
      <c r="AB29" s="34">
        <f>Datos!AL770</f>
        <v>6845078</v>
      </c>
      <c r="AC29" s="34">
        <f>Datos!AM770</f>
        <v>6845078</v>
      </c>
      <c r="AD29" s="34">
        <f>Datos!AN770</f>
        <v>6845078</v>
      </c>
      <c r="AE29" s="34">
        <f>Datos!AO770</f>
        <v>7037093</v>
      </c>
      <c r="AF29" s="34">
        <f>Datos!AP770</f>
        <v>7037093</v>
      </c>
      <c r="AG29" s="34">
        <f>Datos!AQ770</f>
        <v>7201313</v>
      </c>
      <c r="AH29" s="34">
        <f>Datos!AR770</f>
        <v>7315289</v>
      </c>
      <c r="AI29" s="34">
        <f>Datos!AS770</f>
        <v>7315289</v>
      </c>
      <c r="AJ29" s="34">
        <f>Datos!AT770</f>
        <v>7315289</v>
      </c>
      <c r="AK29" s="34">
        <f>Datos!AU770</f>
        <v>7663477</v>
      </c>
      <c r="AL29" s="34">
        <f>Datos!AV770</f>
        <v>7663477</v>
      </c>
      <c r="AM29" s="34">
        <f>Datos!AW770</f>
        <v>7663482</v>
      </c>
      <c r="AN29" s="34">
        <f>Datos!AX770</f>
        <v>7663482</v>
      </c>
      <c r="AO29" s="34">
        <f>Datos!AY770</f>
        <v>7881872</v>
      </c>
      <c r="AP29" s="34">
        <f>Datos!AZ770</f>
        <v>7881872</v>
      </c>
      <c r="AQ29" s="34">
        <f>Datos!BA770</f>
        <v>8265915</v>
      </c>
      <c r="AR29" s="34">
        <f>Datos!BB770</f>
        <v>8660242</v>
      </c>
      <c r="AS29" s="34">
        <f>Datos!BC770</f>
        <v>8660242</v>
      </c>
      <c r="AT29" s="34">
        <f>Datos!BD770</f>
        <v>8660242</v>
      </c>
      <c r="AU29" s="34">
        <f>Datos!BE770</f>
        <v>8660242</v>
      </c>
      <c r="AV29" s="34">
        <f>Datos!BF770</f>
        <v>8660242</v>
      </c>
      <c r="AW29" s="34">
        <f>Datos!BG770</f>
        <v>8660242</v>
      </c>
      <c r="AX29" s="34">
        <f>Datos!BH770</f>
        <v>8660242</v>
      </c>
      <c r="AY29" s="34">
        <f>'ER mes'!AY69</f>
        <v>8660242</v>
      </c>
      <c r="AZ29" s="34">
        <f>'ER mes'!AZ69</f>
        <v>8660242</v>
      </c>
      <c r="BA29" s="34">
        <f>'ER mes'!BA69</f>
        <v>8860813</v>
      </c>
      <c r="BB29" s="34">
        <f>'ER mes'!BB69</f>
        <v>8760527</v>
      </c>
      <c r="BC29" s="34">
        <f>'ER mes'!BC69</f>
        <v>9250459</v>
      </c>
      <c r="BD29" s="34">
        <f>'ER mes'!BD69</f>
        <v>9250459</v>
      </c>
      <c r="BE29" s="34">
        <f>'ER mes'!BE69</f>
        <v>10208738</v>
      </c>
      <c r="BF29" s="34">
        <f>'ER mes'!BF69</f>
        <v>10208738</v>
      </c>
      <c r="BG29" s="34"/>
      <c r="BH29" s="34"/>
      <c r="BI29" s="34"/>
      <c r="BJ29" s="34"/>
      <c r="BL29" s="34">
        <f>'ER año'!C69</f>
        <v>101289043</v>
      </c>
      <c r="BM29" s="34">
        <f>'ER año'!D69</f>
        <v>68414185</v>
      </c>
      <c r="BN29" s="34">
        <f>'ER año'!E69</f>
        <v>85928638</v>
      </c>
      <c r="BO29" s="34">
        <f>'ER año'!F69</f>
        <v>99978317</v>
      </c>
      <c r="BP29" s="34">
        <f>SUM(AY29:BF29)</f>
        <v>73860218</v>
      </c>
      <c r="BQ29" s="34">
        <f>'ER año'!P69</f>
        <v>99999999.999999985</v>
      </c>
    </row>
    <row r="30" spans="2:71" customFormat="1" ht="15" outlineLevel="1" x14ac:dyDescent="0.25"/>
    <row r="31" spans="2:71" outlineLevel="1" x14ac:dyDescent="0.25">
      <c r="B31" s="23" t="s">
        <v>2097</v>
      </c>
      <c r="C31" s="34">
        <f>C13</f>
        <v>1984884526</v>
      </c>
      <c r="D31" s="34">
        <f t="shared" ref="D31:N31" si="13">C31+D13</f>
        <v>4007923209</v>
      </c>
      <c r="E31" s="34">
        <f t="shared" si="13"/>
        <v>6020695651</v>
      </c>
      <c r="F31" s="34">
        <f t="shared" si="13"/>
        <v>7964074512</v>
      </c>
      <c r="G31" s="34">
        <f t="shared" si="13"/>
        <v>10262557826</v>
      </c>
      <c r="H31" s="34">
        <f t="shared" si="13"/>
        <v>12450890247</v>
      </c>
      <c r="I31" s="34">
        <f t="shared" si="13"/>
        <v>14470871542</v>
      </c>
      <c r="J31" s="34">
        <f t="shared" si="13"/>
        <v>18141144622</v>
      </c>
      <c r="K31" s="34">
        <f t="shared" si="13"/>
        <v>20436114821</v>
      </c>
      <c r="L31" s="34">
        <f t="shared" si="13"/>
        <v>22896466805</v>
      </c>
      <c r="M31" s="34">
        <f t="shared" si="13"/>
        <v>25289094129</v>
      </c>
      <c r="N31" s="34">
        <f t="shared" si="13"/>
        <v>28306531977</v>
      </c>
      <c r="O31" s="34">
        <f>O13</f>
        <v>12200938</v>
      </c>
      <c r="P31" s="34">
        <f t="shared" ref="P31:Z31" si="14">O31+P13</f>
        <v>1943357178</v>
      </c>
      <c r="Q31" s="34">
        <f t="shared" si="14"/>
        <v>4516332837</v>
      </c>
      <c r="R31" s="34">
        <f t="shared" si="14"/>
        <v>8736578231.5</v>
      </c>
      <c r="S31" s="34">
        <f t="shared" si="14"/>
        <v>11351814934.5</v>
      </c>
      <c r="T31" s="34">
        <f t="shared" si="14"/>
        <v>13629934895.5</v>
      </c>
      <c r="U31" s="34">
        <f t="shared" si="14"/>
        <v>16540940954.5</v>
      </c>
      <c r="V31" s="34">
        <f t="shared" si="14"/>
        <v>18697377852.5</v>
      </c>
      <c r="W31" s="34">
        <f t="shared" si="14"/>
        <v>21864147307.5</v>
      </c>
      <c r="X31" s="34">
        <f t="shared" si="14"/>
        <v>24279853337.5</v>
      </c>
      <c r="Y31" s="34">
        <f t="shared" si="14"/>
        <v>27532400478</v>
      </c>
      <c r="Z31" s="34">
        <f t="shared" si="14"/>
        <v>33673825278.419998</v>
      </c>
      <c r="AA31" s="34">
        <f>AA13</f>
        <v>63360049</v>
      </c>
      <c r="AB31" s="34">
        <f t="shared" ref="AB31:AL31" si="15">AA31+AB13</f>
        <v>2251206635</v>
      </c>
      <c r="AC31" s="34">
        <f t="shared" si="15"/>
        <v>4304210472</v>
      </c>
      <c r="AD31" s="34">
        <f t="shared" si="15"/>
        <v>7025433948</v>
      </c>
      <c r="AE31" s="34">
        <f t="shared" si="15"/>
        <v>9608584721</v>
      </c>
      <c r="AF31" s="34">
        <f t="shared" si="15"/>
        <v>12174168056</v>
      </c>
      <c r="AG31" s="34">
        <f t="shared" si="15"/>
        <v>14902388581</v>
      </c>
      <c r="AH31" s="34">
        <f t="shared" si="15"/>
        <v>19104824445.080002</v>
      </c>
      <c r="AI31" s="34">
        <f t="shared" si="15"/>
        <v>21468625066.080002</v>
      </c>
      <c r="AJ31" s="34">
        <f t="shared" si="15"/>
        <v>24336360889.080002</v>
      </c>
      <c r="AK31" s="34">
        <f t="shared" si="15"/>
        <v>27109511486.080002</v>
      </c>
      <c r="AL31" s="34">
        <f t="shared" si="15"/>
        <v>33267952003.080002</v>
      </c>
      <c r="AM31" s="34">
        <f>AM13</f>
        <v>2302773861</v>
      </c>
      <c r="AN31" s="34">
        <f t="shared" ref="AN31:AX31" si="16">AM31+AN13</f>
        <v>5066971748.1900005</v>
      </c>
      <c r="AO31" s="34">
        <f t="shared" si="16"/>
        <v>7957777679</v>
      </c>
      <c r="AP31" s="34">
        <f t="shared" si="16"/>
        <v>10484387145</v>
      </c>
      <c r="AQ31" s="34">
        <f t="shared" si="16"/>
        <v>12862808840</v>
      </c>
      <c r="AR31" s="34">
        <f t="shared" si="16"/>
        <v>15527761485</v>
      </c>
      <c r="AS31" s="34">
        <f t="shared" si="16"/>
        <v>18559683062</v>
      </c>
      <c r="AT31" s="34">
        <f t="shared" si="16"/>
        <v>21467574846</v>
      </c>
      <c r="AU31" s="34">
        <f t="shared" si="16"/>
        <v>24701946345</v>
      </c>
      <c r="AV31" s="34">
        <f t="shared" si="16"/>
        <v>28227266146</v>
      </c>
      <c r="AW31" s="34">
        <f t="shared" si="16"/>
        <v>31305801256</v>
      </c>
      <c r="AX31" s="34">
        <f t="shared" si="16"/>
        <v>35959734338</v>
      </c>
      <c r="AY31" s="34">
        <f>AY13</f>
        <v>2667521168</v>
      </c>
      <c r="AZ31" s="34">
        <f t="shared" ref="AZ31:BF31" si="17">AY31+AZ13</f>
        <v>5549418252</v>
      </c>
      <c r="BA31" s="34">
        <f t="shared" si="17"/>
        <v>9307527277.25</v>
      </c>
      <c r="BB31" s="34">
        <f t="shared" si="17"/>
        <v>12873053784.25</v>
      </c>
      <c r="BC31" s="34">
        <f t="shared" si="17"/>
        <v>16001396866.25</v>
      </c>
      <c r="BD31" s="34">
        <f t="shared" si="17"/>
        <v>20012329418.25</v>
      </c>
      <c r="BE31" s="34">
        <f t="shared" si="17"/>
        <v>23156828367.25</v>
      </c>
      <c r="BF31" s="34">
        <f t="shared" si="17"/>
        <v>26312390889.25</v>
      </c>
      <c r="BG31" s="34"/>
      <c r="BH31" s="34"/>
      <c r="BI31" s="34"/>
      <c r="BJ31" s="34"/>
      <c r="BL31" s="34">
        <f>N31</f>
        <v>28306531977</v>
      </c>
      <c r="BM31" s="34">
        <f>Z31</f>
        <v>33673825278.419998</v>
      </c>
      <c r="BN31" s="34">
        <f>AL31</f>
        <v>33267952003.080002</v>
      </c>
      <c r="BO31" s="34">
        <f>AX31</f>
        <v>35959734338</v>
      </c>
      <c r="BP31" s="34">
        <f>BF31</f>
        <v>26312390889.25</v>
      </c>
      <c r="BQ31" s="34">
        <f>BQ39</f>
        <v>37544837099.203995</v>
      </c>
      <c r="BR31" s="30"/>
    </row>
    <row r="32" spans="2:71" outlineLevel="1" x14ac:dyDescent="0.25">
      <c r="B32" s="23" t="s">
        <v>1711</v>
      </c>
      <c r="C32" s="34">
        <f>C15</f>
        <v>901293561.79999995</v>
      </c>
      <c r="D32" s="34">
        <f t="shared" ref="D32:N32" si="18">C32+D15</f>
        <v>1623798714.1900001</v>
      </c>
      <c r="E32" s="34">
        <f t="shared" si="18"/>
        <v>2295566815.5299997</v>
      </c>
      <c r="F32" s="34">
        <f t="shared" si="18"/>
        <v>2900769739.3399997</v>
      </c>
      <c r="G32" s="34">
        <f t="shared" si="18"/>
        <v>3767419244.8299999</v>
      </c>
      <c r="H32" s="34">
        <f t="shared" si="18"/>
        <v>4555468322.1999998</v>
      </c>
      <c r="I32" s="34">
        <f t="shared" si="18"/>
        <v>5172710803.9499998</v>
      </c>
      <c r="J32" s="34">
        <f t="shared" si="18"/>
        <v>6408486097.1399994</v>
      </c>
      <c r="K32" s="34">
        <f t="shared" si="18"/>
        <v>7104126423.8799992</v>
      </c>
      <c r="L32" s="34">
        <f t="shared" si="18"/>
        <v>7953483398.2399988</v>
      </c>
      <c r="M32" s="34">
        <f t="shared" si="18"/>
        <v>8720470754.289999</v>
      </c>
      <c r="N32" s="34">
        <f t="shared" si="18"/>
        <v>9790698706.2699986</v>
      </c>
      <c r="O32" s="34">
        <f>O15</f>
        <v>-1321271747</v>
      </c>
      <c r="P32" s="34">
        <f t="shared" ref="P32:Z32" si="19">O32+P15</f>
        <v>-1083867595</v>
      </c>
      <c r="Q32" s="34">
        <f t="shared" si="19"/>
        <v>-242866736</v>
      </c>
      <c r="R32" s="34">
        <f t="shared" si="19"/>
        <v>2286057264.5</v>
      </c>
      <c r="S32" s="34">
        <f t="shared" si="19"/>
        <v>3229009555.5</v>
      </c>
      <c r="T32" s="34">
        <f t="shared" si="19"/>
        <v>3737968474.5</v>
      </c>
      <c r="U32" s="34">
        <f t="shared" si="19"/>
        <v>4762409402.5</v>
      </c>
      <c r="V32" s="34">
        <f t="shared" si="19"/>
        <v>5004963344.5</v>
      </c>
      <c r="W32" s="34">
        <f t="shared" si="19"/>
        <v>5770743421.5</v>
      </c>
      <c r="X32" s="34">
        <f t="shared" si="19"/>
        <v>6204882337.5</v>
      </c>
      <c r="Y32" s="34">
        <f t="shared" si="19"/>
        <v>7234135047.5</v>
      </c>
      <c r="Z32" s="34">
        <f t="shared" si="19"/>
        <v>11077810565.92</v>
      </c>
      <c r="AA32" s="34">
        <f>AA15</f>
        <v>-1681839578</v>
      </c>
      <c r="AB32" s="34">
        <f t="shared" ref="AB32:AL32" si="20">AA32+AB15</f>
        <v>-1565679023</v>
      </c>
      <c r="AC32" s="34">
        <f t="shared" si="20"/>
        <v>-1397329644</v>
      </c>
      <c r="AD32" s="34">
        <f t="shared" si="20"/>
        <v>-803457201</v>
      </c>
      <c r="AE32" s="34">
        <f t="shared" si="20"/>
        <v>-291194207</v>
      </c>
      <c r="AF32" s="34">
        <f t="shared" si="20"/>
        <v>279806495</v>
      </c>
      <c r="AG32" s="34">
        <f t="shared" si="20"/>
        <v>975560979</v>
      </c>
      <c r="AH32" s="34">
        <f t="shared" si="20"/>
        <v>3241330557.0799999</v>
      </c>
      <c r="AI32" s="34">
        <f t="shared" si="20"/>
        <v>3772695875.0799999</v>
      </c>
      <c r="AJ32" s="34">
        <f t="shared" si="20"/>
        <v>4866918605.0799999</v>
      </c>
      <c r="AK32" s="34">
        <f t="shared" si="20"/>
        <v>5841454049.0799999</v>
      </c>
      <c r="AL32" s="34">
        <f t="shared" si="20"/>
        <v>10190917894.08</v>
      </c>
      <c r="AM32" s="34">
        <f>AM15</f>
        <v>645943967.67000008</v>
      </c>
      <c r="AN32" s="34">
        <f t="shared" ref="AN32:AX32" si="21">AM32+AN15</f>
        <v>1391685291.1900001</v>
      </c>
      <c r="AO32" s="34">
        <f t="shared" si="21"/>
        <v>2388110181</v>
      </c>
      <c r="AP32" s="34">
        <f t="shared" si="21"/>
        <v>2990889767</v>
      </c>
      <c r="AQ32" s="34">
        <f t="shared" si="21"/>
        <v>3417117379</v>
      </c>
      <c r="AR32" s="34">
        <f t="shared" si="21"/>
        <v>3939880713.6599998</v>
      </c>
      <c r="AS32" s="34">
        <f t="shared" si="21"/>
        <v>4443002745.3699999</v>
      </c>
      <c r="AT32" s="34">
        <f t="shared" si="21"/>
        <v>5176317107.3599997</v>
      </c>
      <c r="AU32" s="34">
        <f t="shared" si="21"/>
        <v>6232144809.6899996</v>
      </c>
      <c r="AV32" s="34">
        <f t="shared" si="21"/>
        <v>7394219155.0299997</v>
      </c>
      <c r="AW32" s="34">
        <f t="shared" si="21"/>
        <v>8140903951.6999998</v>
      </c>
      <c r="AX32" s="34">
        <f t="shared" si="21"/>
        <v>10202229970.049999</v>
      </c>
      <c r="AY32" s="34">
        <f>AY15</f>
        <v>491734306.32000017</v>
      </c>
      <c r="AZ32" s="34">
        <f t="shared" ref="AZ32:BF32" si="22">AY32+AZ15</f>
        <v>898525182.19000006</v>
      </c>
      <c r="BA32" s="34">
        <f t="shared" si="22"/>
        <v>2161359623.6700001</v>
      </c>
      <c r="BB32" s="34">
        <f t="shared" si="22"/>
        <v>3158841297.0100002</v>
      </c>
      <c r="BC32" s="34">
        <f t="shared" si="22"/>
        <v>3665237840.6800003</v>
      </c>
      <c r="BD32" s="34">
        <f t="shared" si="22"/>
        <v>4951672807.6700001</v>
      </c>
      <c r="BE32" s="34">
        <f t="shared" si="22"/>
        <v>5542845588.6700001</v>
      </c>
      <c r="BF32" s="34">
        <f t="shared" si="22"/>
        <v>6112410328.3400002</v>
      </c>
      <c r="BG32" s="34"/>
      <c r="BH32" s="34"/>
      <c r="BI32" s="34"/>
      <c r="BJ32" s="34"/>
      <c r="BL32" s="34">
        <f>N32</f>
        <v>9790698706.2699986</v>
      </c>
      <c r="BM32" s="34">
        <f>Z32</f>
        <v>11077810565.92</v>
      </c>
      <c r="BN32" s="34">
        <f>AL32</f>
        <v>10190917894.08</v>
      </c>
      <c r="BO32" s="34">
        <f>AX32</f>
        <v>10202229970.049999</v>
      </c>
      <c r="BP32" s="34">
        <f>BF32</f>
        <v>6112410328.3400002</v>
      </c>
      <c r="BQ32" s="34">
        <f>BQ15</f>
        <v>11451175315.257217</v>
      </c>
      <c r="BR32" s="30"/>
      <c r="BS32" s="30"/>
    </row>
    <row r="33" spans="1:71" outlineLevel="1" x14ac:dyDescent="0.25">
      <c r="B33" s="23" t="s">
        <v>1736</v>
      </c>
      <c r="C33" s="34">
        <f>C20</f>
        <v>784393793.61999989</v>
      </c>
      <c r="D33" s="34">
        <f t="shared" ref="D33:N33" si="23">C33+D20</f>
        <v>1369749658.4000001</v>
      </c>
      <c r="E33" s="34">
        <f t="shared" si="23"/>
        <v>2911863459.2600002</v>
      </c>
      <c r="F33" s="34">
        <f t="shared" si="23"/>
        <v>3354807174.4000001</v>
      </c>
      <c r="G33" s="34">
        <f t="shared" si="23"/>
        <v>4005003615.1000004</v>
      </c>
      <c r="H33" s="34">
        <f t="shared" si="23"/>
        <v>4579998024.4200001</v>
      </c>
      <c r="I33" s="34">
        <f t="shared" si="23"/>
        <v>5024739874.9700003</v>
      </c>
      <c r="J33" s="34">
        <f t="shared" si="23"/>
        <v>5987624404.1100006</v>
      </c>
      <c r="K33" s="34">
        <f t="shared" si="23"/>
        <v>6441724002.8900003</v>
      </c>
      <c r="L33" s="34">
        <f t="shared" si="23"/>
        <v>7005461905.7000008</v>
      </c>
      <c r="M33" s="34">
        <f t="shared" si="23"/>
        <v>7281136022.7900009</v>
      </c>
      <c r="N33" s="34">
        <f t="shared" si="23"/>
        <v>6844325042.7000008</v>
      </c>
      <c r="O33" s="34">
        <f>O20</f>
        <v>-1536117821.8699999</v>
      </c>
      <c r="P33" s="34">
        <f t="shared" ref="P33:Z33" si="24">O33+P20</f>
        <v>-1652774848.9399998</v>
      </c>
      <c r="Q33" s="34">
        <f t="shared" si="24"/>
        <v>-1137638306.6299999</v>
      </c>
      <c r="R33" s="34">
        <f t="shared" si="24"/>
        <v>1082944943.5700004</v>
      </c>
      <c r="S33" s="34">
        <f t="shared" si="24"/>
        <v>1783123303.0500004</v>
      </c>
      <c r="T33" s="34">
        <f t="shared" si="24"/>
        <v>1904258321.6100004</v>
      </c>
      <c r="U33" s="34">
        <f t="shared" si="24"/>
        <v>2617948518.9400005</v>
      </c>
      <c r="V33" s="34">
        <f t="shared" si="24"/>
        <v>2480123334.4400005</v>
      </c>
      <c r="W33" s="34">
        <f t="shared" si="24"/>
        <v>2919951901.2000008</v>
      </c>
      <c r="X33" s="34">
        <f t="shared" si="24"/>
        <v>2910251642.9500008</v>
      </c>
      <c r="Y33" s="34">
        <f t="shared" si="24"/>
        <v>3578343885.6900005</v>
      </c>
      <c r="Z33" s="34">
        <f t="shared" si="24"/>
        <v>6525395119.0100002</v>
      </c>
      <c r="AA33" s="34">
        <f>AA20</f>
        <v>-1965275539.75</v>
      </c>
      <c r="AB33" s="34">
        <f t="shared" ref="AB33:AL33" si="25">AA33+AB20</f>
        <v>-2266051190.3400002</v>
      </c>
      <c r="AC33" s="34">
        <f t="shared" si="25"/>
        <v>-2351610344.77</v>
      </c>
      <c r="AD33" s="34">
        <f t="shared" si="25"/>
        <v>-2137501335.21</v>
      </c>
      <c r="AE33" s="34">
        <f t="shared" si="25"/>
        <v>-2316277626.27</v>
      </c>
      <c r="AF33" s="34">
        <f t="shared" si="25"/>
        <v>-2106935448.4000001</v>
      </c>
      <c r="AG33" s="34">
        <f t="shared" si="25"/>
        <v>-1754706160.95</v>
      </c>
      <c r="AH33" s="34">
        <f t="shared" si="25"/>
        <v>230205955.11999989</v>
      </c>
      <c r="AI33" s="34">
        <f t="shared" si="25"/>
        <v>438713462.73999989</v>
      </c>
      <c r="AJ33" s="34">
        <f t="shared" si="25"/>
        <v>1220906368.04</v>
      </c>
      <c r="AK33" s="34">
        <f t="shared" si="25"/>
        <v>1869254611.9099998</v>
      </c>
      <c r="AL33" s="34">
        <f t="shared" si="25"/>
        <v>5963566064.2999992</v>
      </c>
      <c r="AM33" s="34">
        <f>AM20</f>
        <v>360423288.18000013</v>
      </c>
      <c r="AN33" s="34">
        <f t="shared" ref="AN33:AX33" si="26">AM33+AN20</f>
        <v>791829127.96000004</v>
      </c>
      <c r="AO33" s="34">
        <f t="shared" si="26"/>
        <v>1478791915.3299999</v>
      </c>
      <c r="AP33" s="34">
        <f t="shared" si="26"/>
        <v>1778609516.55</v>
      </c>
      <c r="AQ33" s="34">
        <f t="shared" si="26"/>
        <v>1839521003.24</v>
      </c>
      <c r="AR33" s="34">
        <f t="shared" si="26"/>
        <v>2483336849.8900003</v>
      </c>
      <c r="AS33" s="34">
        <f t="shared" si="26"/>
        <v>2772661234.2700005</v>
      </c>
      <c r="AT33" s="34">
        <f t="shared" si="26"/>
        <v>3147928576.3800001</v>
      </c>
      <c r="AU33" s="34">
        <f t="shared" si="26"/>
        <v>3887982535.54</v>
      </c>
      <c r="AV33" s="34">
        <f t="shared" si="26"/>
        <v>4833187653.4099998</v>
      </c>
      <c r="AW33" s="34">
        <f t="shared" si="26"/>
        <v>5132537703.75</v>
      </c>
      <c r="AX33" s="34">
        <f t="shared" si="26"/>
        <v>6315486344.1000004</v>
      </c>
      <c r="AY33" s="34">
        <f>AY20</f>
        <v>190185420.32000017</v>
      </c>
      <c r="AZ33" s="34">
        <f t="shared" ref="AZ33:BF33" si="27">AY33+AZ20</f>
        <v>294502850.30000007</v>
      </c>
      <c r="BA33" s="34">
        <f t="shared" si="27"/>
        <v>1225299743.8900001</v>
      </c>
      <c r="BB33" s="34">
        <f t="shared" si="27"/>
        <v>1834938642.8000002</v>
      </c>
      <c r="BC33" s="34">
        <f t="shared" si="27"/>
        <v>1971229291.8000002</v>
      </c>
      <c r="BD33" s="34">
        <f t="shared" si="27"/>
        <v>2940503237.0299997</v>
      </c>
      <c r="BE33" s="34">
        <f t="shared" si="27"/>
        <v>3201930981.0299997</v>
      </c>
      <c r="BF33" s="34">
        <f t="shared" si="27"/>
        <v>3446797253.1499996</v>
      </c>
      <c r="BG33" s="34"/>
      <c r="BH33" s="34"/>
      <c r="BI33" s="34"/>
      <c r="BJ33" s="34"/>
      <c r="BL33" s="34">
        <f>N33</f>
        <v>6844325042.7000008</v>
      </c>
      <c r="BM33" s="34">
        <f>Z33</f>
        <v>6525395119.0100002</v>
      </c>
      <c r="BN33" s="34">
        <f>AL33</f>
        <v>5963566064.2999992</v>
      </c>
      <c r="BO33" s="34">
        <f>AX33</f>
        <v>6315486344.1000004</v>
      </c>
      <c r="BP33" s="34">
        <f>BF33</f>
        <v>3446797253.1499996</v>
      </c>
      <c r="BQ33" s="34">
        <f>BQ20</f>
        <v>7319346549.8993139</v>
      </c>
    </row>
    <row r="34" spans="1:71" outlineLevel="1" x14ac:dyDescent="0.25">
      <c r="B34" s="23" t="s">
        <v>1737</v>
      </c>
      <c r="C34" s="34">
        <f>C23</f>
        <v>792264451.61999989</v>
      </c>
      <c r="D34" s="34">
        <f t="shared" ref="D34:N34" si="28">C34+D23</f>
        <v>1373008982.4000001</v>
      </c>
      <c r="E34" s="34">
        <f t="shared" si="28"/>
        <v>2910790701.2600002</v>
      </c>
      <c r="F34" s="34">
        <f t="shared" si="28"/>
        <v>3369747321.4000001</v>
      </c>
      <c r="G34" s="34">
        <f t="shared" si="28"/>
        <v>4013022936.1000004</v>
      </c>
      <c r="H34" s="34">
        <f t="shared" si="28"/>
        <v>4580077579.4200001</v>
      </c>
      <c r="I34" s="34">
        <f t="shared" si="28"/>
        <v>5013569666.9700003</v>
      </c>
      <c r="J34" s="34">
        <f t="shared" si="28"/>
        <v>5844709202.1100006</v>
      </c>
      <c r="K34" s="34">
        <f t="shared" si="28"/>
        <v>6296667951.8900003</v>
      </c>
      <c r="L34" s="34">
        <f t="shared" si="28"/>
        <v>6870594799.7000008</v>
      </c>
      <c r="M34" s="34">
        <f t="shared" si="28"/>
        <v>7118776508.7900009</v>
      </c>
      <c r="N34" s="34">
        <f t="shared" si="28"/>
        <v>6663438433.7000008</v>
      </c>
      <c r="O34" s="34">
        <f>O23</f>
        <v>-1525590931.8699999</v>
      </c>
      <c r="P34" s="34">
        <f t="shared" ref="P34:Z34" si="29">O34+P23</f>
        <v>-1631614278.9399998</v>
      </c>
      <c r="Q34" s="34">
        <f t="shared" si="29"/>
        <v>-1112335901.6299999</v>
      </c>
      <c r="R34" s="34">
        <f t="shared" si="29"/>
        <v>1112641996.5700004</v>
      </c>
      <c r="S34" s="34">
        <f t="shared" si="29"/>
        <v>1825424460.0500004</v>
      </c>
      <c r="T34" s="34">
        <f t="shared" si="29"/>
        <v>1951544195.6100004</v>
      </c>
      <c r="U34" s="34">
        <f t="shared" si="29"/>
        <v>2664292763.9400005</v>
      </c>
      <c r="V34" s="34">
        <f t="shared" si="29"/>
        <v>2524974577.4400005</v>
      </c>
      <c r="W34" s="34">
        <f t="shared" si="29"/>
        <v>2959787140.2000008</v>
      </c>
      <c r="X34" s="34">
        <f t="shared" si="29"/>
        <v>2960475023.9500008</v>
      </c>
      <c r="Y34" s="34">
        <f t="shared" si="29"/>
        <v>3629857234.4400005</v>
      </c>
      <c r="Z34" s="34">
        <f t="shared" si="29"/>
        <v>6587526513.4200001</v>
      </c>
      <c r="AA34" s="34">
        <f>AA23</f>
        <v>-1968569224.75</v>
      </c>
      <c r="AB34" s="34">
        <f t="shared" ref="AB34:AL34" si="30">AA34+AB23</f>
        <v>-2268700673.9400001</v>
      </c>
      <c r="AC34" s="34">
        <f t="shared" si="30"/>
        <v>-2336896068.3699999</v>
      </c>
      <c r="AD34" s="34">
        <f t="shared" si="30"/>
        <v>-2118290343.8099999</v>
      </c>
      <c r="AE34" s="34">
        <f t="shared" si="30"/>
        <v>-2294732825.48</v>
      </c>
      <c r="AF34" s="34">
        <f t="shared" si="30"/>
        <v>-2087422918.6100001</v>
      </c>
      <c r="AG34" s="34">
        <f t="shared" si="30"/>
        <v>-1723811630.1600001</v>
      </c>
      <c r="AH34" s="34">
        <f t="shared" si="30"/>
        <v>262209774.90999985</v>
      </c>
      <c r="AI34" s="34">
        <f t="shared" si="30"/>
        <v>495220349.52999985</v>
      </c>
      <c r="AJ34" s="34">
        <f t="shared" si="30"/>
        <v>1285564107.8299999</v>
      </c>
      <c r="AK34" s="34">
        <f t="shared" si="30"/>
        <v>1928195411.6999998</v>
      </c>
      <c r="AL34" s="34">
        <f t="shared" si="30"/>
        <v>6962971815.4499989</v>
      </c>
      <c r="AM34" s="34">
        <f>AM23</f>
        <v>366447118.12000012</v>
      </c>
      <c r="AN34" s="34">
        <f t="shared" ref="AN34:AX34" si="31">AM34+AN23</f>
        <v>799551539.9000001</v>
      </c>
      <c r="AO34" s="34">
        <f t="shared" si="31"/>
        <v>1490895866.79</v>
      </c>
      <c r="AP34" s="34">
        <f t="shared" si="31"/>
        <v>1792842098.01</v>
      </c>
      <c r="AQ34" s="34">
        <f t="shared" si="31"/>
        <v>1863823066.7</v>
      </c>
      <c r="AR34" s="34">
        <f t="shared" si="31"/>
        <v>2524281779.3500004</v>
      </c>
      <c r="AS34" s="34">
        <f t="shared" si="31"/>
        <v>2836188765.7300005</v>
      </c>
      <c r="AT34" s="34">
        <f t="shared" si="31"/>
        <v>3216207570.8400002</v>
      </c>
      <c r="AU34" s="34">
        <f t="shared" si="31"/>
        <v>3955162180</v>
      </c>
      <c r="AV34" s="34">
        <f t="shared" si="31"/>
        <v>4915760153.8699999</v>
      </c>
      <c r="AW34" s="34">
        <f t="shared" si="31"/>
        <v>5235631248.21</v>
      </c>
      <c r="AX34" s="34">
        <f t="shared" si="31"/>
        <v>6410146405.5599995</v>
      </c>
      <c r="AY34" s="34">
        <f>AY23</f>
        <v>194857561.32000017</v>
      </c>
      <c r="AZ34" s="34">
        <f t="shared" ref="AZ34:BF34" si="32">AY34+AZ23</f>
        <v>305234825.30000007</v>
      </c>
      <c r="BA34" s="34">
        <f t="shared" si="32"/>
        <v>1241605388.8900001</v>
      </c>
      <c r="BB34" s="34">
        <f t="shared" si="32"/>
        <v>1848552797.8000002</v>
      </c>
      <c r="BC34" s="34">
        <f t="shared" si="32"/>
        <v>1934905515.0800002</v>
      </c>
      <c r="BD34" s="34">
        <f t="shared" si="32"/>
        <v>2900636098.8299999</v>
      </c>
      <c r="BE34" s="34">
        <f t="shared" si="32"/>
        <v>3157475829.21</v>
      </c>
      <c r="BF34" s="34">
        <f t="shared" si="32"/>
        <v>3403919020.29</v>
      </c>
      <c r="BG34" s="34"/>
      <c r="BH34" s="34"/>
      <c r="BI34" s="34"/>
      <c r="BJ34" s="34"/>
      <c r="BL34" s="34">
        <f>N34</f>
        <v>6663438433.7000008</v>
      </c>
      <c r="BM34" s="34">
        <f>Z34</f>
        <v>6587526513.4200001</v>
      </c>
      <c r="BN34" s="34">
        <f>AL34</f>
        <v>6962971815.4499989</v>
      </c>
      <c r="BO34" s="34">
        <f>AX34</f>
        <v>6410146405.5599995</v>
      </c>
      <c r="BP34" s="34">
        <f>BF34</f>
        <v>3403919020.29</v>
      </c>
      <c r="BQ34" s="34">
        <f>BQ23</f>
        <v>7418064789.4892273</v>
      </c>
    </row>
    <row r="35" spans="1:71" outlineLevel="1" x14ac:dyDescent="0.25">
      <c r="B35" s="23" t="s">
        <v>1882</v>
      </c>
      <c r="C35" s="34">
        <f>C27</f>
        <v>0</v>
      </c>
      <c r="D35" s="34">
        <f t="shared" ref="D35:N35" si="33">C35+D27</f>
        <v>0</v>
      </c>
      <c r="E35" s="34">
        <f t="shared" si="33"/>
        <v>0</v>
      </c>
      <c r="F35" s="34">
        <f t="shared" si="33"/>
        <v>0</v>
      </c>
      <c r="G35" s="34">
        <f t="shared" si="33"/>
        <v>6748</v>
      </c>
      <c r="H35" s="34">
        <f t="shared" si="33"/>
        <v>6748</v>
      </c>
      <c r="I35" s="34">
        <f t="shared" si="33"/>
        <v>6748</v>
      </c>
      <c r="J35" s="34">
        <f t="shared" si="33"/>
        <v>8972</v>
      </c>
      <c r="K35" s="34">
        <f t="shared" si="33"/>
        <v>0</v>
      </c>
      <c r="L35" s="34">
        <f t="shared" si="33"/>
        <v>0</v>
      </c>
      <c r="M35" s="34">
        <f t="shared" si="33"/>
        <v>0</v>
      </c>
      <c r="N35" s="34">
        <f t="shared" si="33"/>
        <v>0</v>
      </c>
      <c r="O35" s="34">
        <f>O27</f>
        <v>0</v>
      </c>
      <c r="P35" s="34">
        <f t="shared" ref="P35:Z35" si="34">O35+P27</f>
        <v>0</v>
      </c>
      <c r="Q35" s="34">
        <f t="shared" si="34"/>
        <v>0</v>
      </c>
      <c r="R35" s="34">
        <f t="shared" si="34"/>
        <v>0</v>
      </c>
      <c r="S35" s="34">
        <f t="shared" si="34"/>
        <v>103837</v>
      </c>
      <c r="T35" s="34">
        <f t="shared" si="34"/>
        <v>182052</v>
      </c>
      <c r="U35" s="34">
        <f t="shared" si="34"/>
        <v>205052</v>
      </c>
      <c r="V35" s="34">
        <f t="shared" si="34"/>
        <v>266713</v>
      </c>
      <c r="W35" s="34">
        <f t="shared" si="34"/>
        <v>1037409</v>
      </c>
      <c r="X35" s="34">
        <f t="shared" si="34"/>
        <v>1044202</v>
      </c>
      <c r="Y35" s="34">
        <f t="shared" si="34"/>
        <v>1044202</v>
      </c>
      <c r="Z35" s="34">
        <f t="shared" si="34"/>
        <v>1044202</v>
      </c>
      <c r="AA35" s="34">
        <f>AA27</f>
        <v>0</v>
      </c>
      <c r="AB35" s="34">
        <f t="shared" ref="AB35:AL35" si="35">AA35+AB27</f>
        <v>23780</v>
      </c>
      <c r="AC35" s="34">
        <f t="shared" si="35"/>
        <v>93228</v>
      </c>
      <c r="AD35" s="34">
        <f t="shared" si="35"/>
        <v>93228</v>
      </c>
      <c r="AE35" s="34">
        <f t="shared" si="35"/>
        <v>93228</v>
      </c>
      <c r="AF35" s="34">
        <f t="shared" si="35"/>
        <v>93228</v>
      </c>
      <c r="AG35" s="34">
        <f t="shared" si="35"/>
        <v>93228</v>
      </c>
      <c r="AH35" s="34">
        <f t="shared" si="35"/>
        <v>93228</v>
      </c>
      <c r="AI35" s="34">
        <f t="shared" si="35"/>
        <v>93228</v>
      </c>
      <c r="AJ35" s="34">
        <f t="shared" si="35"/>
        <v>93228</v>
      </c>
      <c r="AK35" s="34">
        <f t="shared" si="35"/>
        <v>93228</v>
      </c>
      <c r="AL35" s="34">
        <f t="shared" si="35"/>
        <v>93228</v>
      </c>
      <c r="AM35" s="34">
        <f>AM27</f>
        <v>110496</v>
      </c>
      <c r="AN35" s="34">
        <f t="shared" ref="AN35:AX35" si="36">AM35+AN27</f>
        <v>3970095</v>
      </c>
      <c r="AO35" s="34">
        <f t="shared" si="36"/>
        <v>3975491</v>
      </c>
      <c r="AP35" s="34">
        <f t="shared" si="36"/>
        <v>3982489</v>
      </c>
      <c r="AQ35" s="34">
        <f t="shared" si="36"/>
        <v>3998926</v>
      </c>
      <c r="AR35" s="34">
        <f t="shared" si="36"/>
        <v>4056136</v>
      </c>
      <c r="AS35" s="34">
        <f t="shared" si="36"/>
        <v>4064288</v>
      </c>
      <c r="AT35" s="34">
        <f t="shared" si="36"/>
        <v>4079868</v>
      </c>
      <c r="AU35" s="34">
        <f t="shared" si="36"/>
        <v>4079868</v>
      </c>
      <c r="AV35" s="34">
        <f t="shared" si="36"/>
        <v>4079868</v>
      </c>
      <c r="AW35" s="34">
        <f t="shared" si="36"/>
        <v>4079868</v>
      </c>
      <c r="AX35" s="34">
        <f t="shared" si="36"/>
        <v>27725249</v>
      </c>
      <c r="AY35" s="34">
        <f>AY27</f>
        <v>0</v>
      </c>
      <c r="AZ35" s="34">
        <f t="shared" ref="AZ35:BF35" si="37">AY35+AZ27</f>
        <v>0</v>
      </c>
      <c r="BA35" s="34">
        <f t="shared" si="37"/>
        <v>544263</v>
      </c>
      <c r="BB35" s="34">
        <f t="shared" si="37"/>
        <v>1938775</v>
      </c>
      <c r="BC35" s="34">
        <f t="shared" si="37"/>
        <v>50329175</v>
      </c>
      <c r="BD35" s="34">
        <f t="shared" si="37"/>
        <v>50343923</v>
      </c>
      <c r="BE35" s="34">
        <f t="shared" si="37"/>
        <v>52730452</v>
      </c>
      <c r="BF35" s="34">
        <f t="shared" si="37"/>
        <v>52964130</v>
      </c>
      <c r="BG35" s="34"/>
      <c r="BH35" s="34"/>
      <c r="BI35" s="34"/>
      <c r="BJ35" s="34"/>
      <c r="BL35" s="34">
        <f>N35</f>
        <v>0</v>
      </c>
      <c r="BM35" s="34">
        <f>Z35</f>
        <v>1044202</v>
      </c>
      <c r="BN35" s="34">
        <f>AL35</f>
        <v>93228</v>
      </c>
      <c r="BO35" s="34">
        <f>AX35</f>
        <v>27725249</v>
      </c>
      <c r="BP35" s="34">
        <f>BF35</f>
        <v>52964130</v>
      </c>
      <c r="BQ35" s="34">
        <f>BQ27</f>
        <v>26400000</v>
      </c>
    </row>
    <row r="36" spans="1:71" outlineLevel="1" x14ac:dyDescent="0.25">
      <c r="B36" s="23" t="s">
        <v>1714</v>
      </c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L36" s="37"/>
      <c r="BM36" s="37">
        <f>(BM31-BL31)/BL31</f>
        <v>0.1896132421230938</v>
      </c>
      <c r="BN36" s="37">
        <f>(BN31-BM31)/BM31</f>
        <v>-1.2053078971105247E-2</v>
      </c>
      <c r="BO36" s="37">
        <f>(BO31-BN31)/BN31</f>
        <v>8.0912174415509214E-2</v>
      </c>
      <c r="BP36" s="37"/>
      <c r="BQ36" s="37">
        <f>(BQ13-BO31)/BO31</f>
        <v>4.4079935249381343E-2</v>
      </c>
    </row>
    <row r="37" spans="1:71" outlineLevel="1" x14ac:dyDescent="0.25">
      <c r="B37" s="28" t="s">
        <v>1722</v>
      </c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>
        <f>'ER mes'!BL6</f>
        <v>2668104546</v>
      </c>
      <c r="AZ37" s="34">
        <f>'ER mes'!BM6</f>
        <v>2807524627</v>
      </c>
      <c r="BA37" s="34">
        <f>'ER mes'!BN6</f>
        <v>3009241306.3683171</v>
      </c>
      <c r="BB37" s="34">
        <f>'ER mes'!BO6</f>
        <v>3222531599.1590104</v>
      </c>
      <c r="BC37" s="34">
        <f>'ER mes'!BP6</f>
        <v>4760534457.0572596</v>
      </c>
      <c r="BD37" s="34">
        <f>'ER mes'!BQ6</f>
        <v>3052559457.4286051</v>
      </c>
      <c r="BE37" s="34">
        <f>'ER mes'!BR6</f>
        <v>3500685039.7619705</v>
      </c>
      <c r="BF37" s="34">
        <f>'ER mes'!BS6</f>
        <v>2736844928.8840265</v>
      </c>
      <c r="BG37" s="34">
        <f>'ER mes'!BT6</f>
        <v>3173924384.1152458</v>
      </c>
      <c r="BH37" s="34">
        <f>'ER mes'!BU6</f>
        <v>2687334962.7663517</v>
      </c>
      <c r="BI37" s="34">
        <f>'ER mes'!BV6</f>
        <v>2890830557.0717359</v>
      </c>
      <c r="BJ37" s="34">
        <f>'ER mes'!BW6</f>
        <v>3034721233.5914803</v>
      </c>
      <c r="BL37" s="37"/>
      <c r="BM37" s="37"/>
      <c r="BN37" s="37"/>
      <c r="BO37" s="37"/>
      <c r="BP37" s="37"/>
      <c r="BQ37" s="37"/>
    </row>
    <row r="38" spans="1:71" outlineLevel="1" x14ac:dyDescent="0.25">
      <c r="B38" s="28" t="s">
        <v>1772</v>
      </c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>
        <f>AY37</f>
        <v>2668104546</v>
      </c>
      <c r="AZ38" s="34">
        <f>AZ37+AY38</f>
        <v>5475629173</v>
      </c>
      <c r="BA38" s="34">
        <f t="shared" ref="BA38:BJ38" si="38">BA37+AZ38</f>
        <v>8484870479.3683167</v>
      </c>
      <c r="BB38" s="34">
        <f t="shared" si="38"/>
        <v>11707402078.527327</v>
      </c>
      <c r="BC38" s="34">
        <f t="shared" si="38"/>
        <v>16467936535.584587</v>
      </c>
      <c r="BD38" s="34">
        <f t="shared" si="38"/>
        <v>19520495993.013191</v>
      </c>
      <c r="BE38" s="34">
        <f t="shared" si="38"/>
        <v>23021181032.775162</v>
      </c>
      <c r="BF38" s="34">
        <f t="shared" si="38"/>
        <v>25758025961.659187</v>
      </c>
      <c r="BG38" s="34">
        <f t="shared" si="38"/>
        <v>28931950345.774433</v>
      </c>
      <c r="BH38" s="34">
        <f t="shared" si="38"/>
        <v>31619285308.540787</v>
      </c>
      <c r="BI38" s="34">
        <f t="shared" si="38"/>
        <v>34510115865.612526</v>
      </c>
      <c r="BJ38" s="34">
        <f t="shared" si="38"/>
        <v>37544837099.20401</v>
      </c>
      <c r="BL38" s="37"/>
      <c r="BM38" s="37"/>
      <c r="BN38" s="37"/>
      <c r="BO38" s="37"/>
      <c r="BP38" s="37"/>
      <c r="BQ38" s="37"/>
    </row>
    <row r="39" spans="1:71" x14ac:dyDescent="0.25">
      <c r="AV39" s="30"/>
      <c r="BL39" s="30">
        <f>BL31</f>
        <v>28306531977</v>
      </c>
      <c r="BM39" s="30">
        <f>BM31</f>
        <v>33673825278.419998</v>
      </c>
      <c r="BN39" s="30">
        <f>BN31</f>
        <v>33267952003.080002</v>
      </c>
      <c r="BO39" s="30">
        <f>BO31</f>
        <v>35959734338</v>
      </c>
      <c r="BP39" s="30"/>
      <c r="BQ39" s="30">
        <v>37544837099.203995</v>
      </c>
      <c r="BS39" s="30"/>
    </row>
    <row r="40" spans="1:71" x14ac:dyDescent="0.25"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L40" s="30"/>
      <c r="BM40" s="30"/>
      <c r="BN40" s="30"/>
      <c r="BO40" s="30"/>
      <c r="BP40" s="30"/>
      <c r="BQ40" s="30"/>
      <c r="BR40" s="30"/>
    </row>
    <row r="41" spans="1:71" s="35" customFormat="1" ht="15" x14ac:dyDescent="0.25">
      <c r="A41" s="69" t="s">
        <v>2054</v>
      </c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</row>
    <row r="42" spans="1:71" outlineLevel="1" x14ac:dyDescent="0.25"/>
    <row r="43" spans="1:71" outlineLevel="1" x14ac:dyDescent="0.25"/>
    <row r="44" spans="1:71" outlineLevel="1" x14ac:dyDescent="0.25"/>
    <row r="45" spans="1:71" outlineLevel="1" x14ac:dyDescent="0.25"/>
    <row r="46" spans="1:71" outlineLevel="1" x14ac:dyDescent="0.25"/>
    <row r="47" spans="1:71" outlineLevel="1" x14ac:dyDescent="0.25"/>
    <row r="48" spans="1:71" outlineLevel="1" x14ac:dyDescent="0.25"/>
    <row r="49" spans="1:75" outlineLevel="1" x14ac:dyDescent="0.25"/>
    <row r="50" spans="1:75" outlineLevel="1" x14ac:dyDescent="0.25"/>
    <row r="51" spans="1:75" outlineLevel="1" x14ac:dyDescent="0.25"/>
    <row r="52" spans="1:75" outlineLevel="1" x14ac:dyDescent="0.25"/>
    <row r="53" spans="1:75" outlineLevel="1" x14ac:dyDescent="0.25"/>
    <row r="54" spans="1:75" outlineLevel="1" x14ac:dyDescent="0.25"/>
    <row r="55" spans="1:75" outlineLevel="1" x14ac:dyDescent="0.25"/>
    <row r="56" spans="1:75" outlineLevel="1" x14ac:dyDescent="0.25"/>
    <row r="57" spans="1:75" outlineLevel="1" x14ac:dyDescent="0.25"/>
    <row r="58" spans="1:75" outlineLevel="1" x14ac:dyDescent="0.25"/>
    <row r="59" spans="1:75" outlineLevel="1" x14ac:dyDescent="0.25"/>
    <row r="60" spans="1:75" outlineLevel="1" x14ac:dyDescent="0.25"/>
    <row r="61" spans="1:75" s="35" customFormat="1" ht="15" x14ac:dyDescent="0.25">
      <c r="A61" s="84" t="s">
        <v>1710</v>
      </c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</row>
    <row r="62" spans="1:75" outlineLevel="1" x14ac:dyDescent="0.25">
      <c r="B62" s="87" t="s">
        <v>1712</v>
      </c>
      <c r="C62" s="88">
        <f t="shared" ref="C62:N62" si="39">C15/C13</f>
        <v>0.45407858744121216</v>
      </c>
      <c r="D62" s="88">
        <f t="shared" si="39"/>
        <v>0.35713857498690255</v>
      </c>
      <c r="E62" s="88">
        <f t="shared" si="39"/>
        <v>0.33375263259889165</v>
      </c>
      <c r="F62" s="88">
        <f t="shared" si="39"/>
        <v>0.31141787942397503</v>
      </c>
      <c r="G62" s="88">
        <f t="shared" si="39"/>
        <v>0.3770527722395291</v>
      </c>
      <c r="H62" s="88">
        <f t="shared" si="39"/>
        <v>0.36011397071468965</v>
      </c>
      <c r="I62" s="88">
        <f t="shared" si="39"/>
        <v>0.30556841455801698</v>
      </c>
      <c r="J62" s="88">
        <f t="shared" si="39"/>
        <v>0.33669845982958851</v>
      </c>
      <c r="K62" s="88">
        <f t="shared" si="39"/>
        <v>0.30311518948834942</v>
      </c>
      <c r="L62" s="88">
        <f t="shared" si="39"/>
        <v>0.34521766799363773</v>
      </c>
      <c r="M62" s="88">
        <f t="shared" si="39"/>
        <v>0.32056281743357701</v>
      </c>
      <c r="N62" s="88">
        <f t="shared" si="39"/>
        <v>0.35468102605306751</v>
      </c>
      <c r="O62" s="88"/>
      <c r="P62" s="88">
        <f t="shared" ref="P62:Z62" si="40">P15/P13</f>
        <v>0.12293368453709369</v>
      </c>
      <c r="Q62" s="88">
        <f t="shared" si="40"/>
        <v>0.32685923633139197</v>
      </c>
      <c r="R62" s="88">
        <f t="shared" si="40"/>
        <v>0.59923624436526823</v>
      </c>
      <c r="S62" s="88">
        <f t="shared" si="40"/>
        <v>0.36056097328334258</v>
      </c>
      <c r="T62" s="88">
        <f t="shared" si="40"/>
        <v>0.22341181663523468</v>
      </c>
      <c r="U62" s="88">
        <f t="shared" si="40"/>
        <v>0.35191988860096013</v>
      </c>
      <c r="V62" s="88">
        <f t="shared" si="40"/>
        <v>0.11247903531281535</v>
      </c>
      <c r="W62" s="88">
        <f t="shared" si="40"/>
        <v>0.24181743820691234</v>
      </c>
      <c r="X62" s="88">
        <f t="shared" si="40"/>
        <v>0.17971512700988704</v>
      </c>
      <c r="Y62" s="88">
        <f t="shared" si="40"/>
        <v>0.31644513224235005</v>
      </c>
      <c r="Z62" s="88">
        <f t="shared" si="40"/>
        <v>0.6258605524498384</v>
      </c>
      <c r="AA62" s="88"/>
      <c r="AB62" s="88">
        <f t="shared" ref="AB62:AV62" si="41">AB15/AB13</f>
        <v>5.3093555893411255E-2</v>
      </c>
      <c r="AC62" s="88">
        <f t="shared" si="41"/>
        <v>8.2001492625559086E-2</v>
      </c>
      <c r="AD62" s="88">
        <f t="shared" si="41"/>
        <v>0.21823729224655564</v>
      </c>
      <c r="AE62" s="88">
        <f t="shared" si="41"/>
        <v>0.19830936674481137</v>
      </c>
      <c r="AF62" s="88">
        <f t="shared" si="41"/>
        <v>0.22256174422804317</v>
      </c>
      <c r="AG62" s="88">
        <f t="shared" si="41"/>
        <v>0.25502135095915679</v>
      </c>
      <c r="AH62" s="88">
        <f t="shared" si="41"/>
        <v>0.53915625398271816</v>
      </c>
      <c r="AI62" s="88">
        <f t="shared" si="41"/>
        <v>0.22479278213202566</v>
      </c>
      <c r="AJ62" s="88">
        <f t="shared" si="41"/>
        <v>0.38156329506506292</v>
      </c>
      <c r="AK62" s="88">
        <f t="shared" si="41"/>
        <v>0.35141814694602391</v>
      </c>
      <c r="AL62" s="88">
        <f t="shared" si="41"/>
        <v>0.70626059194589441</v>
      </c>
      <c r="AM62" s="88">
        <f t="shared" si="41"/>
        <v>0.28050690456834226</v>
      </c>
      <c r="AN62" s="88">
        <f t="shared" si="41"/>
        <v>0.26978579463357383</v>
      </c>
      <c r="AO62" s="88">
        <f t="shared" si="41"/>
        <v>0.34468757628804331</v>
      </c>
      <c r="AP62" s="88">
        <f t="shared" si="41"/>
        <v>0.2385725194619373</v>
      </c>
      <c r="AQ62" s="88">
        <f t="shared" si="41"/>
        <v>0.17920607304248459</v>
      </c>
      <c r="AR62" s="88">
        <f t="shared" si="41"/>
        <v>0.19616233543241821</v>
      </c>
      <c r="AS62" s="88">
        <f t="shared" si="41"/>
        <v>0.16594163764876299</v>
      </c>
      <c r="AT62" s="88">
        <f t="shared" si="41"/>
        <v>0.25218076065446865</v>
      </c>
      <c r="AU62" s="88">
        <f t="shared" si="41"/>
        <v>0.32643983619582345</v>
      </c>
      <c r="AV62" s="88">
        <f t="shared" si="41"/>
        <v>0.32963657510174355</v>
      </c>
      <c r="AW62" s="88">
        <f t="shared" ref="AW62:BC62" si="42">AW15/AW13</f>
        <v>0.24254548672988827</v>
      </c>
      <c r="AX62" s="88">
        <f t="shared" si="42"/>
        <v>0.44292128443414519</v>
      </c>
      <c r="AY62" s="88">
        <f t="shared" si="42"/>
        <v>0.18434129491414036</v>
      </c>
      <c r="AZ62" s="88">
        <f t="shared" si="42"/>
        <v>0.14115385248434495</v>
      </c>
      <c r="BA62" s="88">
        <f t="shared" si="42"/>
        <v>0.33602921921510587</v>
      </c>
      <c r="BB62" s="88">
        <f t="shared" si="42"/>
        <v>0.27975718912247599</v>
      </c>
      <c r="BC62" s="88">
        <f t="shared" si="42"/>
        <v>0.16187372369217656</v>
      </c>
      <c r="BD62" s="88">
        <f>BD15/BD13</f>
        <v>0.32073213655725413</v>
      </c>
      <c r="BE62" s="88">
        <f>BE15/BE13</f>
        <v>0.18800221930047145</v>
      </c>
      <c r="BF62" s="88">
        <f>BF15/BF13</f>
        <v>0.18049546972975491</v>
      </c>
      <c r="BG62" s="88"/>
      <c r="BH62" s="88"/>
      <c r="BI62" s="88"/>
      <c r="BJ62" s="88"/>
      <c r="BK62" s="36"/>
      <c r="BL62" s="88"/>
      <c r="BM62" s="88"/>
      <c r="BN62" s="88"/>
      <c r="BO62" s="88"/>
      <c r="BP62" s="88"/>
      <c r="BQ62" s="88"/>
    </row>
    <row r="63" spans="1:75" outlineLevel="1" x14ac:dyDescent="0.25">
      <c r="B63" s="87" t="s">
        <v>1713</v>
      </c>
      <c r="C63" s="88">
        <f t="shared" ref="C63:O63" si="43">C32/C31</f>
        <v>0.45407858744121216</v>
      </c>
      <c r="D63" s="88">
        <f t="shared" si="43"/>
        <v>0.40514716213715762</v>
      </c>
      <c r="E63" s="88">
        <f t="shared" si="43"/>
        <v>0.38127933192383184</v>
      </c>
      <c r="F63" s="88">
        <f t="shared" si="43"/>
        <v>0.36423186836954091</v>
      </c>
      <c r="G63" s="88">
        <f t="shared" si="43"/>
        <v>0.36710333902190673</v>
      </c>
      <c r="H63" s="88">
        <f t="shared" si="43"/>
        <v>0.36587490788440807</v>
      </c>
      <c r="I63" s="88">
        <f t="shared" si="43"/>
        <v>0.35745675641835506</v>
      </c>
      <c r="J63" s="88">
        <f t="shared" si="43"/>
        <v>0.35325698739914929</v>
      </c>
      <c r="K63" s="88">
        <f t="shared" si="43"/>
        <v>0.3476260769772076</v>
      </c>
      <c r="L63" s="88">
        <f t="shared" si="43"/>
        <v>0.34736728011254392</v>
      </c>
      <c r="M63" s="88">
        <f t="shared" si="43"/>
        <v>0.34483128220436698</v>
      </c>
      <c r="N63" s="88">
        <f t="shared" si="43"/>
        <v>0.34588125151556071</v>
      </c>
      <c r="O63" s="88">
        <f t="shared" si="43"/>
        <v>-108.29263676284562</v>
      </c>
      <c r="P63" s="88">
        <f t="shared" ref="P63:AV63" si="44">P32/P31</f>
        <v>-0.55772948342695239</v>
      </c>
      <c r="Q63" s="88">
        <f t="shared" si="44"/>
        <v>-5.37752076220595E-2</v>
      </c>
      <c r="R63" s="88">
        <f t="shared" si="44"/>
        <v>0.26166505969780601</v>
      </c>
      <c r="S63" s="88">
        <f t="shared" si="44"/>
        <v>0.28444874886803501</v>
      </c>
      <c r="T63" s="88">
        <f t="shared" si="44"/>
        <v>0.27424697939930082</v>
      </c>
      <c r="U63" s="88">
        <f t="shared" si="44"/>
        <v>0.28791647437713486</v>
      </c>
      <c r="V63" s="88">
        <f t="shared" si="44"/>
        <v>0.26768263357478189</v>
      </c>
      <c r="W63" s="88">
        <f t="shared" si="44"/>
        <v>0.26393635847488445</v>
      </c>
      <c r="X63" s="88">
        <f t="shared" si="44"/>
        <v>0.2555568294111818</v>
      </c>
      <c r="Y63" s="88">
        <f t="shared" si="44"/>
        <v>0.26274988456892806</v>
      </c>
      <c r="Z63" s="88">
        <f t="shared" si="44"/>
        <v>0.32897392780080909</v>
      </c>
      <c r="AA63" s="88">
        <f t="shared" si="44"/>
        <v>-26.544164730680684</v>
      </c>
      <c r="AB63" s="88">
        <f t="shared" si="44"/>
        <v>-0.69548436765334964</v>
      </c>
      <c r="AC63" s="88">
        <f t="shared" si="44"/>
        <v>-0.32464249903437342</v>
      </c>
      <c r="AD63" s="88">
        <f t="shared" si="44"/>
        <v>-0.11436406732266384</v>
      </c>
      <c r="AE63" s="88">
        <f t="shared" si="44"/>
        <v>-3.0305629336189521E-2</v>
      </c>
      <c r="AF63" s="88">
        <f t="shared" si="44"/>
        <v>2.2983623497960359E-2</v>
      </c>
      <c r="AG63" s="88">
        <f t="shared" si="44"/>
        <v>6.5463396937844212E-2</v>
      </c>
      <c r="AH63" s="88">
        <f t="shared" si="44"/>
        <v>0.16966031624094449</v>
      </c>
      <c r="AI63" s="88">
        <f t="shared" si="44"/>
        <v>0.1757306703837678</v>
      </c>
      <c r="AJ63" s="88">
        <f t="shared" si="44"/>
        <v>0.19998547142123624</v>
      </c>
      <c r="AK63" s="88">
        <f t="shared" si="44"/>
        <v>0.21547618267040436</v>
      </c>
      <c r="AL63" s="88">
        <f t="shared" si="44"/>
        <v>0.30632838153477282</v>
      </c>
      <c r="AM63" s="88">
        <f t="shared" si="44"/>
        <v>0.28050690456834226</v>
      </c>
      <c r="AN63" s="88">
        <f t="shared" si="44"/>
        <v>0.27465819040477801</v>
      </c>
      <c r="AO63" s="88">
        <f t="shared" si="44"/>
        <v>0.30009762490626624</v>
      </c>
      <c r="AP63" s="88">
        <f t="shared" si="44"/>
        <v>0.28527082466869358</v>
      </c>
      <c r="AQ63" s="88">
        <f t="shared" si="44"/>
        <v>0.2656587236509067</v>
      </c>
      <c r="AR63" s="88">
        <f t="shared" si="44"/>
        <v>0.25373140342643535</v>
      </c>
      <c r="AS63" s="88">
        <f t="shared" si="44"/>
        <v>0.23939001170051338</v>
      </c>
      <c r="AT63" s="88">
        <f t="shared" si="44"/>
        <v>0.24112258345401741</v>
      </c>
      <c r="AU63" s="88">
        <f t="shared" si="44"/>
        <v>0.25229367445984546</v>
      </c>
      <c r="AV63" s="88">
        <f t="shared" si="44"/>
        <v>0.26195307461887563</v>
      </c>
      <c r="AW63" s="88">
        <f t="shared" ref="AW63:BC63" si="45">AW32/AW31</f>
        <v>0.26004458039992612</v>
      </c>
      <c r="AX63" s="88">
        <f t="shared" si="45"/>
        <v>0.28371260683282967</v>
      </c>
      <c r="AY63" s="88">
        <f t="shared" si="45"/>
        <v>0.18434129491414036</v>
      </c>
      <c r="AZ63" s="88">
        <f t="shared" si="45"/>
        <v>0.16191340089858486</v>
      </c>
      <c r="BA63" s="88">
        <f t="shared" si="45"/>
        <v>0.23221630829413964</v>
      </c>
      <c r="BB63" s="88">
        <f t="shared" si="45"/>
        <v>0.24538398968508918</v>
      </c>
      <c r="BC63" s="88">
        <f t="shared" si="45"/>
        <v>0.22905736738588656</v>
      </c>
      <c r="BD63" s="88">
        <f>BD32/BD31</f>
        <v>0.24743110630361612</v>
      </c>
      <c r="BE63" s="88">
        <f>BE32/BE31</f>
        <v>0.23936117246993455</v>
      </c>
      <c r="BF63" s="88">
        <f>BF32/BF31</f>
        <v>0.23230159334692926</v>
      </c>
      <c r="BG63" s="88"/>
      <c r="BH63" s="88"/>
      <c r="BI63" s="88"/>
      <c r="BJ63" s="88"/>
      <c r="BK63" s="36"/>
      <c r="BL63" s="88">
        <f>BL32/BL31</f>
        <v>0.34588125151556071</v>
      </c>
      <c r="BM63" s="88">
        <f>BM32/BM31</f>
        <v>0.32897392780080909</v>
      </c>
      <c r="BN63" s="88">
        <f>BN32/BN31</f>
        <v>0.30632838153477282</v>
      </c>
      <c r="BO63" s="88">
        <f>BO32/BO31</f>
        <v>0.28371260683282967</v>
      </c>
      <c r="BP63" s="88">
        <f>BP32/BP31</f>
        <v>0.23230159334692926</v>
      </c>
      <c r="BQ63" s="88">
        <f>BQ32/BQ39</f>
        <v>0.30499999999999999</v>
      </c>
      <c r="BR63" s="88">
        <v>0.34588125151556071</v>
      </c>
      <c r="BS63" s="88">
        <v>0.32897392780080909</v>
      </c>
      <c r="BT63" s="88">
        <v>0.30632838153477282</v>
      </c>
      <c r="BU63" s="88">
        <v>0.28371260683282967</v>
      </c>
      <c r="BV63" s="88">
        <v>0.29499999999999998</v>
      </c>
      <c r="BW63" s="88">
        <v>0.30499999999999999</v>
      </c>
    </row>
    <row r="64" spans="1:75" outlineLevel="1" x14ac:dyDescent="0.25">
      <c r="B64" s="87" t="s">
        <v>1715</v>
      </c>
      <c r="C64" s="88">
        <f t="shared" ref="C64:N64" si="46">C20/C13</f>
        <v>0.39518359045336215</v>
      </c>
      <c r="D64" s="88">
        <f t="shared" si="46"/>
        <v>0.28934487002095555</v>
      </c>
      <c r="E64" s="88">
        <f t="shared" si="46"/>
        <v>0.76616400775423565</v>
      </c>
      <c r="F64" s="88">
        <f t="shared" si="46"/>
        <v>0.22792453084113279</v>
      </c>
      <c r="G64" s="88">
        <f t="shared" si="46"/>
        <v>0.28288064426644782</v>
      </c>
      <c r="H64" s="88">
        <f t="shared" si="46"/>
        <v>0.26275459971353227</v>
      </c>
      <c r="I64" s="88">
        <f t="shared" si="46"/>
        <v>0.22017127170972145</v>
      </c>
      <c r="J64" s="88">
        <f t="shared" si="46"/>
        <v>0.2623468358218185</v>
      </c>
      <c r="K64" s="88">
        <f t="shared" si="46"/>
        <v>0.19786731826751708</v>
      </c>
      <c r="L64" s="88">
        <f t="shared" si="46"/>
        <v>0.22912896466687019</v>
      </c>
      <c r="M64" s="88">
        <f t="shared" si="46"/>
        <v>0.1152181596877893</v>
      </c>
      <c r="N64" s="88">
        <f t="shared" si="46"/>
        <v>-0.1447622128752459</v>
      </c>
      <c r="O64" s="88"/>
      <c r="P64" s="88">
        <f t="shared" ref="P64:Z64" si="47">P20/P13</f>
        <v>-6.0407865844143198E-2</v>
      </c>
      <c r="Q64" s="88">
        <f t="shared" si="47"/>
        <v>0.20021042193232813</v>
      </c>
      <c r="R64" s="88">
        <f t="shared" si="47"/>
        <v>0.52617396445570608</v>
      </c>
      <c r="S64" s="88">
        <f t="shared" si="47"/>
        <v>0.26773039651699931</v>
      </c>
      <c r="T64" s="88">
        <f t="shared" si="47"/>
        <v>5.3173239615892202E-2</v>
      </c>
      <c r="U64" s="88">
        <f t="shared" si="47"/>
        <v>0.24516960214612871</v>
      </c>
      <c r="V64" s="88">
        <f t="shared" si="47"/>
        <v>-6.3913386303038486E-2</v>
      </c>
      <c r="W64" s="88">
        <f t="shared" si="47"/>
        <v>0.13888872335356031</v>
      </c>
      <c r="X64" s="88">
        <f t="shared" si="47"/>
        <v>-4.0154961446198815E-3</v>
      </c>
      <c r="Y64" s="88">
        <f t="shared" si="47"/>
        <v>0.20540586004767239</v>
      </c>
      <c r="Z64" s="88">
        <f t="shared" si="47"/>
        <v>0.47986441731216128</v>
      </c>
      <c r="AA64" s="88"/>
      <c r="AB64" s="88">
        <f t="shared" ref="AB64:AV64" si="48">AB20/AB13</f>
        <v>-0.1374756587206156</v>
      </c>
      <c r="AC64" s="88">
        <f t="shared" si="48"/>
        <v>-4.1675106927722708E-2</v>
      </c>
      <c r="AD64" s="88">
        <f t="shared" si="48"/>
        <v>7.8681156269724911E-2</v>
      </c>
      <c r="AE64" s="88">
        <f t="shared" si="48"/>
        <v>-6.920861644184019E-2</v>
      </c>
      <c r="AF64" s="88">
        <f t="shared" si="48"/>
        <v>8.1596327437167424E-2</v>
      </c>
      <c r="AG64" s="88">
        <f t="shared" si="48"/>
        <v>0.12910587110622226</v>
      </c>
      <c r="AH64" s="88">
        <f t="shared" si="48"/>
        <v>0.47232419012884524</v>
      </c>
      <c r="AI64" s="88">
        <f t="shared" si="48"/>
        <v>8.8208584839017182E-2</v>
      </c>
      <c r="AJ64" s="88">
        <f t="shared" si="48"/>
        <v>0.27275626263291269</v>
      </c>
      <c r="AK64" s="88">
        <f t="shared" si="48"/>
        <v>0.2337948197156636</v>
      </c>
      <c r="AL64" s="88">
        <f t="shared" si="48"/>
        <v>0.6648292601167296</v>
      </c>
      <c r="AM64" s="88">
        <f t="shared" si="48"/>
        <v>0.15651701379981928</v>
      </c>
      <c r="AN64" s="88">
        <f t="shared" si="48"/>
        <v>0.15606908672466793</v>
      </c>
      <c r="AO64" s="88">
        <f t="shared" si="48"/>
        <v>0.23763711705735771</v>
      </c>
      <c r="AP64" s="88">
        <f t="shared" si="48"/>
        <v>0.1186640061531377</v>
      </c>
      <c r="AQ64" s="88">
        <f t="shared" si="48"/>
        <v>2.5610045021894234E-2</v>
      </c>
      <c r="AR64" s="88">
        <f t="shared" si="48"/>
        <v>0.24158622400211546</v>
      </c>
      <c r="AS64" s="88">
        <f t="shared" si="48"/>
        <v>9.5426077829584982E-2</v>
      </c>
      <c r="AT64" s="88">
        <f t="shared" si="48"/>
        <v>0.12905134371740423</v>
      </c>
      <c r="AU64" s="88">
        <f t="shared" si="48"/>
        <v>0.22880920122775292</v>
      </c>
      <c r="AV64" s="88">
        <f t="shared" si="48"/>
        <v>0.26811897110777899</v>
      </c>
      <c r="AW64" s="88">
        <f t="shared" ref="AW64:BC64" si="49">AW20/AW13</f>
        <v>9.7237822420027584E-2</v>
      </c>
      <c r="AX64" s="88">
        <f t="shared" si="49"/>
        <v>0.25418256333020472</v>
      </c>
      <c r="AY64" s="88">
        <f t="shared" si="49"/>
        <v>7.129668645238664E-2</v>
      </c>
      <c r="AZ64" s="88">
        <f t="shared" si="49"/>
        <v>3.6197486218074781E-2</v>
      </c>
      <c r="BA64" s="88">
        <f t="shared" si="49"/>
        <v>0.24767692670333874</v>
      </c>
      <c r="BB64" s="88">
        <f t="shared" si="49"/>
        <v>0.17098145188743652</v>
      </c>
      <c r="BC64" s="88">
        <f t="shared" si="49"/>
        <v>4.3566400943744081E-2</v>
      </c>
      <c r="BD64" s="88">
        <f>BD20/BD13</f>
        <v>0.241658001640213</v>
      </c>
      <c r="BE64" s="88">
        <f>BE20/BE13</f>
        <v>8.3138124146340753E-2</v>
      </c>
      <c r="BF64" s="88">
        <f>BF20/BF13</f>
        <v>7.7598295205003096E-2</v>
      </c>
      <c r="BG64" s="88"/>
      <c r="BH64" s="88"/>
      <c r="BI64" s="88"/>
      <c r="BJ64" s="88"/>
      <c r="BK64" s="36"/>
      <c r="BL64" s="88"/>
      <c r="BM64" s="88"/>
      <c r="BN64" s="88"/>
      <c r="BO64" s="88"/>
      <c r="BP64" s="88"/>
      <c r="BQ64" s="88"/>
    </row>
    <row r="65" spans="2:69" outlineLevel="1" x14ac:dyDescent="0.25">
      <c r="B65" s="87" t="s">
        <v>1716</v>
      </c>
      <c r="C65" s="88">
        <f t="shared" ref="C65:N65" si="50">C33/C31</f>
        <v>0.39518359045336215</v>
      </c>
      <c r="D65" s="88">
        <f t="shared" si="50"/>
        <v>0.34176045472232502</v>
      </c>
      <c r="E65" s="88">
        <f t="shared" si="50"/>
        <v>0.48364236095813246</v>
      </c>
      <c r="F65" s="88">
        <f t="shared" si="50"/>
        <v>0.42124256488875</v>
      </c>
      <c r="G65" s="88">
        <f t="shared" si="50"/>
        <v>0.39025393893064336</v>
      </c>
      <c r="H65" s="88">
        <f t="shared" si="50"/>
        <v>0.36784502421612264</v>
      </c>
      <c r="I65" s="88">
        <f t="shared" si="50"/>
        <v>0.34723132330946926</v>
      </c>
      <c r="J65" s="88">
        <f t="shared" si="50"/>
        <v>0.33005769640625277</v>
      </c>
      <c r="K65" s="88">
        <f t="shared" si="50"/>
        <v>0.31521275248808706</v>
      </c>
      <c r="L65" s="88">
        <f t="shared" si="50"/>
        <v>0.30596257341198985</v>
      </c>
      <c r="M65" s="88">
        <f t="shared" si="50"/>
        <v>0.28791604735420062</v>
      </c>
      <c r="N65" s="88">
        <f t="shared" si="50"/>
        <v>0.24179313270383115</v>
      </c>
      <c r="O65" s="88"/>
      <c r="P65" s="88">
        <f t="shared" ref="P65:Z65" si="51">P33/P31</f>
        <v>-0.85047404957278516</v>
      </c>
      <c r="Q65" s="88">
        <f t="shared" si="51"/>
        <v>-0.25189425750686761</v>
      </c>
      <c r="R65" s="88">
        <f t="shared" si="51"/>
        <v>0.12395527343478815</v>
      </c>
      <c r="S65" s="88">
        <f t="shared" si="51"/>
        <v>0.1570782569429317</v>
      </c>
      <c r="T65" s="88">
        <f t="shared" si="51"/>
        <v>0.13971147596887656</v>
      </c>
      <c r="U65" s="88">
        <f t="shared" si="51"/>
        <v>0.15827083393510222</v>
      </c>
      <c r="V65" s="88">
        <f t="shared" si="51"/>
        <v>0.13264551607210456</v>
      </c>
      <c r="W65" s="88">
        <f t="shared" si="51"/>
        <v>0.13354977260871168</v>
      </c>
      <c r="X65" s="88">
        <f t="shared" si="51"/>
        <v>0.11986281805315295</v>
      </c>
      <c r="Y65" s="88">
        <f t="shared" si="51"/>
        <v>0.12996846709931112</v>
      </c>
      <c r="Z65" s="88">
        <f t="shared" si="51"/>
        <v>0.19378241304803065</v>
      </c>
      <c r="AA65" s="88"/>
      <c r="AB65" s="88">
        <f t="shared" ref="AB65:AV65" si="52">AB33/AB31</f>
        <v>-1.0065940438826044</v>
      </c>
      <c r="AC65" s="88">
        <f t="shared" si="52"/>
        <v>-0.54635115082494967</v>
      </c>
      <c r="AD65" s="88">
        <f t="shared" si="52"/>
        <v>-0.30425185846612418</v>
      </c>
      <c r="AE65" s="88">
        <f t="shared" si="52"/>
        <v>-0.24106335048570365</v>
      </c>
      <c r="AF65" s="88">
        <f t="shared" si="52"/>
        <v>-0.17306607225301146</v>
      </c>
      <c r="AG65" s="88">
        <f t="shared" si="52"/>
        <v>-0.11774663849439453</v>
      </c>
      <c r="AH65" s="88">
        <f t="shared" si="52"/>
        <v>1.2049624207841596E-2</v>
      </c>
      <c r="AI65" s="88">
        <f t="shared" si="52"/>
        <v>2.0435098260351958E-2</v>
      </c>
      <c r="AJ65" s="88">
        <f t="shared" si="52"/>
        <v>5.0167992396424166E-2</v>
      </c>
      <c r="AK65" s="88">
        <f t="shared" si="52"/>
        <v>6.8951984356848753E-2</v>
      </c>
      <c r="AL65" s="88">
        <f t="shared" si="52"/>
        <v>0.17925858687507673</v>
      </c>
      <c r="AM65" s="88">
        <f t="shared" si="52"/>
        <v>0.15651701379981928</v>
      </c>
      <c r="AN65" s="88">
        <f t="shared" si="52"/>
        <v>0.1562726550119119</v>
      </c>
      <c r="AO65" s="88">
        <f t="shared" si="52"/>
        <v>0.18582975988791756</v>
      </c>
      <c r="AP65" s="88">
        <f t="shared" si="52"/>
        <v>0.16964363218867001</v>
      </c>
      <c r="AQ65" s="88">
        <f t="shared" si="52"/>
        <v>0.14301083271326917</v>
      </c>
      <c r="AR65" s="88">
        <f t="shared" si="52"/>
        <v>0.15992883792611917</v>
      </c>
      <c r="AS65" s="88">
        <f t="shared" si="52"/>
        <v>0.14939162619360039</v>
      </c>
      <c r="AT65" s="88">
        <f t="shared" si="52"/>
        <v>0.14663643187281333</v>
      </c>
      <c r="AU65" s="88">
        <f t="shared" si="52"/>
        <v>0.15739579712620413</v>
      </c>
      <c r="AV65" s="88">
        <f t="shared" si="52"/>
        <v>0.17122407917264407</v>
      </c>
      <c r="AW65" s="88">
        <f t="shared" ref="AW65:BC65" si="53">AW33/AW31</f>
        <v>0.16394845357188578</v>
      </c>
      <c r="AX65" s="88">
        <f t="shared" si="53"/>
        <v>0.17562661294263759</v>
      </c>
      <c r="AY65" s="88">
        <f t="shared" si="53"/>
        <v>7.129668645238664E-2</v>
      </c>
      <c r="AZ65" s="88">
        <f t="shared" si="53"/>
        <v>5.3069139309127003E-2</v>
      </c>
      <c r="BA65" s="88">
        <f t="shared" si="53"/>
        <v>0.13164610829397719</v>
      </c>
      <c r="BB65" s="88">
        <f t="shared" si="53"/>
        <v>0.14254105308291509</v>
      </c>
      <c r="BC65" s="88">
        <f t="shared" si="53"/>
        <v>0.12319107564650802</v>
      </c>
      <c r="BD65" s="88">
        <f>BD33/BD31</f>
        <v>0.14693458095630005</v>
      </c>
      <c r="BE65" s="88">
        <f>BE33/BE31</f>
        <v>0.13827156855203857</v>
      </c>
      <c r="BF65" s="88">
        <f>BF33/BF31</f>
        <v>0.13099521315481058</v>
      </c>
      <c r="BG65" s="88"/>
      <c r="BH65" s="88"/>
      <c r="BI65" s="88"/>
      <c r="BJ65" s="88"/>
      <c r="BK65" s="36"/>
      <c r="BL65" s="88">
        <f>BL33/BL31</f>
        <v>0.24179313270383115</v>
      </c>
      <c r="BM65" s="88">
        <f>BM33/BM31</f>
        <v>0.19378241304803065</v>
      </c>
      <c r="BN65" s="88">
        <f>BN33/BN31</f>
        <v>0.17925858687507673</v>
      </c>
      <c r="BO65" s="88">
        <f>BO33/BO31</f>
        <v>0.17562661294263759</v>
      </c>
      <c r="BP65" s="88">
        <f>BP33/BP31</f>
        <v>0.13099521315481058</v>
      </c>
      <c r="BQ65" s="88">
        <f>BQ33/BQ39</f>
        <v>0.19494948215009023</v>
      </c>
    </row>
    <row r="66" spans="2:69" outlineLevel="1" x14ac:dyDescent="0.25">
      <c r="B66" s="87" t="s">
        <v>1738</v>
      </c>
      <c r="C66" s="88">
        <f t="shared" ref="C66:N66" si="54">C23/C13</f>
        <v>0.39914888813033139</v>
      </c>
      <c r="D66" s="88">
        <f t="shared" si="54"/>
        <v>0.28706546031972247</v>
      </c>
      <c r="E66" s="88">
        <f t="shared" si="54"/>
        <v>0.76401171179190852</v>
      </c>
      <c r="F66" s="88">
        <f t="shared" si="54"/>
        <v>0.23616425461365559</v>
      </c>
      <c r="G66" s="88">
        <f t="shared" si="54"/>
        <v>0.27986960391742921</v>
      </c>
      <c r="H66" s="88">
        <f t="shared" si="54"/>
        <v>0.25912637306761355</v>
      </c>
      <c r="I66" s="88">
        <f t="shared" si="54"/>
        <v>0.21460203053513918</v>
      </c>
      <c r="J66" s="88">
        <f t="shared" si="54"/>
        <v>0.22645168820517303</v>
      </c>
      <c r="K66" s="88">
        <f t="shared" si="54"/>
        <v>0.19693447434608716</v>
      </c>
      <c r="L66" s="88">
        <f t="shared" si="54"/>
        <v>0.23327021968495706</v>
      </c>
      <c r="M66" s="88">
        <f t="shared" si="54"/>
        <v>0.10372769156338531</v>
      </c>
      <c r="N66" s="88">
        <f t="shared" si="54"/>
        <v>-0.15090222169507297</v>
      </c>
      <c r="O66" s="88"/>
      <c r="P66" s="88">
        <f t="shared" ref="P66:Z66" si="55">P23/P13</f>
        <v>-5.4901485894274411E-2</v>
      </c>
      <c r="Q66" s="88">
        <f t="shared" si="55"/>
        <v>0.20182016704807076</v>
      </c>
      <c r="R66" s="88">
        <f t="shared" si="55"/>
        <v>0.52721528968426445</v>
      </c>
      <c r="S66" s="88">
        <f t="shared" si="55"/>
        <v>0.27254988531720681</v>
      </c>
      <c r="T66" s="88">
        <f t="shared" si="55"/>
        <v>5.5361323248596037E-2</v>
      </c>
      <c r="U66" s="88">
        <f t="shared" si="55"/>
        <v>0.24484613012961098</v>
      </c>
      <c r="V66" s="88">
        <f t="shared" si="55"/>
        <v>-6.4605733016909264E-2</v>
      </c>
      <c r="W66" s="88">
        <f t="shared" si="55"/>
        <v>0.13730477350458087</v>
      </c>
      <c r="X66" s="88">
        <f t="shared" si="55"/>
        <v>2.847547431092019E-4</v>
      </c>
      <c r="Y66" s="88">
        <f t="shared" si="55"/>
        <v>0.20580246237018376</v>
      </c>
      <c r="Z66" s="88">
        <f t="shared" si="55"/>
        <v>0.48159333950938066</v>
      </c>
      <c r="AA66" s="88"/>
      <c r="AB66" s="88">
        <f t="shared" ref="AB66:AV66" si="56">AB23/AB13</f>
        <v>-0.13718121330377411</v>
      </c>
      <c r="AC66" s="88">
        <f t="shared" si="56"/>
        <v>-3.3217373100311455E-2</v>
      </c>
      <c r="AD66" s="88">
        <f t="shared" si="56"/>
        <v>8.0333617024844456E-2</v>
      </c>
      <c r="AE66" s="88">
        <f t="shared" si="56"/>
        <v>-6.8305142508226335E-2</v>
      </c>
      <c r="AF66" s="88">
        <f t="shared" si="56"/>
        <v>8.0804199201738272E-2</v>
      </c>
      <c r="AG66" s="88">
        <f t="shared" si="56"/>
        <v>0.13327782161231269</v>
      </c>
      <c r="AH66" s="88">
        <f t="shared" si="56"/>
        <v>0.47258815346722277</v>
      </c>
      <c r="AI66" s="88">
        <f t="shared" si="56"/>
        <v>9.8574546664356763E-2</v>
      </c>
      <c r="AJ66" s="88">
        <f t="shared" si="56"/>
        <v>0.27559852339299662</v>
      </c>
      <c r="AK66" s="88">
        <f t="shared" si="56"/>
        <v>0.23173328724563308</v>
      </c>
      <c r="AL66" s="88">
        <f t="shared" si="56"/>
        <v>0.81754080271650031</v>
      </c>
      <c r="AM66" s="88">
        <f t="shared" si="56"/>
        <v>0.15913291544870464</v>
      </c>
      <c r="AN66" s="88">
        <f t="shared" si="56"/>
        <v>0.15668358035693342</v>
      </c>
      <c r="AO66" s="88">
        <f t="shared" si="56"/>
        <v>0.23915279802137604</v>
      </c>
      <c r="AP66" s="88">
        <f t="shared" si="56"/>
        <v>0.11950649092517884</v>
      </c>
      <c r="AQ66" s="88">
        <f t="shared" si="56"/>
        <v>2.9843727392505136E-2</v>
      </c>
      <c r="AR66" s="88">
        <f t="shared" si="56"/>
        <v>0.24783131283370333</v>
      </c>
      <c r="AS66" s="88">
        <f t="shared" si="56"/>
        <v>0.10287435821101386</v>
      </c>
      <c r="AT66" s="88">
        <f t="shared" si="56"/>
        <v>0.13068533265266785</v>
      </c>
      <c r="AU66" s="88">
        <f t="shared" si="56"/>
        <v>0.22846930520766373</v>
      </c>
      <c r="AV66" s="88">
        <f t="shared" si="56"/>
        <v>0.27248534263402563</v>
      </c>
      <c r="AW66" s="88">
        <f t="shared" ref="AW66:BC66" si="57">AW23/AW13</f>
        <v>0.10390366941113109</v>
      </c>
      <c r="AX66" s="88">
        <f t="shared" si="57"/>
        <v>0.25237044380648016</v>
      </c>
      <c r="AY66" s="88">
        <f t="shared" si="57"/>
        <v>7.304817808291153E-2</v>
      </c>
      <c r="AZ66" s="88">
        <f t="shared" si="57"/>
        <v>3.830021016114811E-2</v>
      </c>
      <c r="BA66" s="88">
        <f t="shared" si="57"/>
        <v>0.24916003162726499</v>
      </c>
      <c r="BB66" s="88">
        <f t="shared" si="57"/>
        <v>0.17022658721465511</v>
      </c>
      <c r="BC66" s="88">
        <f t="shared" si="57"/>
        <v>2.7603339856443553E-2</v>
      </c>
      <c r="BD66" s="88">
        <f>BD23/BD13</f>
        <v>0.24077457579496087</v>
      </c>
      <c r="BE66" s="88">
        <f>BE23/BE13</f>
        <v>8.16790638335812E-2</v>
      </c>
      <c r="BF66" s="88">
        <f>BF23/BF13</f>
        <v>7.8098021941204965E-2</v>
      </c>
      <c r="BG66" s="88"/>
      <c r="BH66" s="88"/>
      <c r="BI66" s="88"/>
      <c r="BJ66" s="88"/>
      <c r="BK66" s="36"/>
      <c r="BL66" s="88"/>
      <c r="BM66" s="88"/>
      <c r="BN66" s="88"/>
      <c r="BO66" s="88"/>
      <c r="BP66" s="88"/>
      <c r="BQ66" s="88"/>
    </row>
    <row r="67" spans="2:69" outlineLevel="1" x14ac:dyDescent="0.25">
      <c r="B67" s="87" t="s">
        <v>1938</v>
      </c>
      <c r="C67" s="88">
        <f t="shared" ref="C67:N67" si="58">C34/C31</f>
        <v>0.39914888813033139</v>
      </c>
      <c r="D67" s="88">
        <f t="shared" si="58"/>
        <v>0.34257367489397927</v>
      </c>
      <c r="E67" s="88">
        <f t="shared" si="58"/>
        <v>0.48346418254450979</v>
      </c>
      <c r="F67" s="88">
        <f t="shared" si="58"/>
        <v>0.42311850753311991</v>
      </c>
      <c r="G67" s="88">
        <f t="shared" si="58"/>
        <v>0.39103535435708642</v>
      </c>
      <c r="H67" s="88">
        <f t="shared" si="58"/>
        <v>0.36785141371907559</v>
      </c>
      <c r="I67" s="88">
        <f t="shared" si="58"/>
        <v>0.34645941347891207</v>
      </c>
      <c r="J67" s="88">
        <f t="shared" si="58"/>
        <v>0.32217973694019542</v>
      </c>
      <c r="K67" s="88">
        <f t="shared" si="58"/>
        <v>0.30811472763010661</v>
      </c>
      <c r="L67" s="88">
        <f t="shared" si="58"/>
        <v>0.3000722713340051</v>
      </c>
      <c r="M67" s="88">
        <f t="shared" si="58"/>
        <v>0.28149590778052502</v>
      </c>
      <c r="N67" s="88">
        <f t="shared" si="58"/>
        <v>0.2354028546878956</v>
      </c>
      <c r="O67" s="88"/>
      <c r="P67" s="88">
        <f t="shared" ref="P67:Z67" si="59">P34/P31</f>
        <v>-0.8395853821473882</v>
      </c>
      <c r="Q67" s="88">
        <f t="shared" si="59"/>
        <v>-0.24629183494121645</v>
      </c>
      <c r="R67" s="88">
        <f t="shared" si="59"/>
        <v>0.12735443638086313</v>
      </c>
      <c r="S67" s="88">
        <f t="shared" si="59"/>
        <v>0.16080463525724337</v>
      </c>
      <c r="T67" s="88">
        <f t="shared" si="59"/>
        <v>0.14318074228324551</v>
      </c>
      <c r="U67" s="88">
        <f t="shared" si="59"/>
        <v>0.16107262405861944</v>
      </c>
      <c r="V67" s="88">
        <f t="shared" si="59"/>
        <v>0.13504431462844882</v>
      </c>
      <c r="W67" s="88">
        <f t="shared" si="59"/>
        <v>0.13537171601403877</v>
      </c>
      <c r="X67" s="88">
        <f t="shared" si="59"/>
        <v>0.12193133882639956</v>
      </c>
      <c r="Y67" s="88">
        <f t="shared" si="59"/>
        <v>0.13183947536069254</v>
      </c>
      <c r="Z67" s="88">
        <f t="shared" si="59"/>
        <v>0.19562750768448164</v>
      </c>
      <c r="AA67" s="88"/>
      <c r="AB67" s="88">
        <f t="shared" ref="AB67:AV67" si="60">AB34/AB31</f>
        <v>-1.0077709609895495</v>
      </c>
      <c r="AC67" s="88">
        <f t="shared" si="60"/>
        <v>-0.54293257348173651</v>
      </c>
      <c r="AD67" s="88">
        <f t="shared" si="60"/>
        <v>-0.30151736668352491</v>
      </c>
      <c r="AE67" s="88">
        <f t="shared" si="60"/>
        <v>-0.23882110551252744</v>
      </c>
      <c r="AF67" s="88">
        <f t="shared" si="60"/>
        <v>-0.17146329088016987</v>
      </c>
      <c r="AG67" s="88">
        <f t="shared" si="60"/>
        <v>-0.11567351238967133</v>
      </c>
      <c r="AH67" s="88">
        <f t="shared" si="60"/>
        <v>1.3724793738030176E-2</v>
      </c>
      <c r="AI67" s="88">
        <f t="shared" si="60"/>
        <v>2.3067166528164772E-2</v>
      </c>
      <c r="AJ67" s="88">
        <f t="shared" si="60"/>
        <v>5.2824829221153065E-2</v>
      </c>
      <c r="AK67" s="88">
        <f t="shared" si="60"/>
        <v>7.1126158532590147E-2</v>
      </c>
      <c r="AL67" s="88">
        <f t="shared" si="60"/>
        <v>0.20929968321480552</v>
      </c>
      <c r="AM67" s="88">
        <f t="shared" si="60"/>
        <v>0.15913291544870464</v>
      </c>
      <c r="AN67" s="88">
        <f t="shared" si="60"/>
        <v>0.15779672349379331</v>
      </c>
      <c r="AO67" s="88">
        <f t="shared" si="60"/>
        <v>0.18735078145301373</v>
      </c>
      <c r="AP67" s="88">
        <f t="shared" si="60"/>
        <v>0.17100113466002689</v>
      </c>
      <c r="AQ67" s="88">
        <f t="shared" si="60"/>
        <v>0.14490016060131389</v>
      </c>
      <c r="AR67" s="88">
        <f t="shared" si="60"/>
        <v>0.16256572344883621</v>
      </c>
      <c r="AS67" s="88">
        <f t="shared" si="60"/>
        <v>0.15281450422701193</v>
      </c>
      <c r="AT67" s="88">
        <f t="shared" si="60"/>
        <v>0.14981699581400404</v>
      </c>
      <c r="AU67" s="88">
        <f t="shared" si="60"/>
        <v>0.16011540648498643</v>
      </c>
      <c r="AV67" s="88">
        <f t="shared" si="60"/>
        <v>0.17414935362298972</v>
      </c>
      <c r="AW67" s="88">
        <f t="shared" ref="AW67:BC67" si="61">AW34/AW31</f>
        <v>0.16724156667948406</v>
      </c>
      <c r="AX67" s="88">
        <f t="shared" si="61"/>
        <v>0.17825900339831369</v>
      </c>
      <c r="AY67" s="88">
        <f t="shared" si="61"/>
        <v>7.304817808291153E-2</v>
      </c>
      <c r="AZ67" s="88">
        <f t="shared" si="61"/>
        <v>5.5003031207819665E-2</v>
      </c>
      <c r="BA67" s="88">
        <f t="shared" si="61"/>
        <v>0.13339798551273702</v>
      </c>
      <c r="BB67" s="88">
        <f t="shared" si="61"/>
        <v>0.14359862304480375</v>
      </c>
      <c r="BC67" s="88">
        <f t="shared" si="61"/>
        <v>0.1209210377852127</v>
      </c>
      <c r="BD67" s="88">
        <f>BD34/BD31</f>
        <v>0.14494245213577187</v>
      </c>
      <c r="BE67" s="88">
        <f>BE34/BE31</f>
        <v>0.13635182586901765</v>
      </c>
      <c r="BF67" s="88">
        <f>BF34/BF31</f>
        <v>0.12936562985162556</v>
      </c>
      <c r="BG67" s="88"/>
      <c r="BH67" s="88"/>
      <c r="BI67" s="88"/>
      <c r="BJ67" s="88"/>
      <c r="BK67" s="36"/>
      <c r="BL67" s="88">
        <f>BL34/BL31</f>
        <v>0.2354028546878956</v>
      </c>
      <c r="BM67" s="88">
        <f>BM34/BM31</f>
        <v>0.19562750768448164</v>
      </c>
      <c r="BN67" s="88">
        <f>BN34/BN31</f>
        <v>0.20929968321480552</v>
      </c>
      <c r="BO67" s="88">
        <f>BO34/BO31</f>
        <v>0.17825900339831369</v>
      </c>
      <c r="BP67" s="88">
        <f>BP34/BP31</f>
        <v>0.12936562985162556</v>
      </c>
      <c r="BQ67" s="88">
        <f>BQ34/BQ39</f>
        <v>0.19757882474995481</v>
      </c>
    </row>
    <row r="68" spans="2:69" outlineLevel="1" x14ac:dyDescent="0.25">
      <c r="B68" s="87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  <c r="AX68" s="88"/>
      <c r="AY68" s="88"/>
      <c r="AZ68" s="88"/>
      <c r="BA68" s="88"/>
      <c r="BB68" s="88"/>
      <c r="BC68" s="88"/>
      <c r="BD68" s="88"/>
      <c r="BE68" s="88"/>
      <c r="BF68" s="88"/>
      <c r="BG68" s="88"/>
      <c r="BH68" s="88"/>
      <c r="BI68" s="88"/>
      <c r="BJ68" s="88"/>
      <c r="BK68" s="36"/>
      <c r="BL68" s="88"/>
      <c r="BM68" s="88"/>
      <c r="BN68" s="88"/>
      <c r="BO68" s="88"/>
      <c r="BP68" s="88"/>
      <c r="BQ68" s="88"/>
    </row>
    <row r="69" spans="2:69" outlineLevel="1" x14ac:dyDescent="0.25">
      <c r="B69" s="87" t="s">
        <v>1724</v>
      </c>
      <c r="C69" s="88">
        <f t="shared" ref="C69:O69" si="62">C16/C13</f>
        <v>6.3341861218177489E-2</v>
      </c>
      <c r="D69" s="88">
        <f t="shared" si="62"/>
        <v>8.2686090491330466E-2</v>
      </c>
      <c r="E69" s="88">
        <f t="shared" si="62"/>
        <v>0.11231149471391659</v>
      </c>
      <c r="F69" s="88">
        <f t="shared" si="62"/>
        <v>8.946229330730586E-2</v>
      </c>
      <c r="G69" s="88">
        <f t="shared" si="62"/>
        <v>9.7295807382137028E-2</v>
      </c>
      <c r="H69" s="88">
        <f t="shared" si="62"/>
        <v>0.10089248092806098</v>
      </c>
      <c r="I69" s="88">
        <f t="shared" si="62"/>
        <v>9.0974020232202191E-2</v>
      </c>
      <c r="J69" s="88">
        <f t="shared" si="62"/>
        <v>7.120530743995758E-2</v>
      </c>
      <c r="K69" s="88">
        <f t="shared" si="62"/>
        <v>0.10743591508396749</v>
      </c>
      <c r="L69" s="88">
        <f t="shared" si="62"/>
        <v>0.16805932290946546</v>
      </c>
      <c r="M69" s="88">
        <f t="shared" si="62"/>
        <v>0.21238061517682474</v>
      </c>
      <c r="N69" s="88">
        <f t="shared" si="62"/>
        <v>0.50923156912360701</v>
      </c>
      <c r="O69" s="88">
        <f t="shared" si="62"/>
        <v>18.139063723625185</v>
      </c>
      <c r="P69" s="88">
        <f t="shared" ref="P69:AV69" si="63">P16/P13</f>
        <v>0.18409888775752292</v>
      </c>
      <c r="Q69" s="88">
        <f t="shared" si="63"/>
        <v>0.12998640352081153</v>
      </c>
      <c r="R69" s="88">
        <f t="shared" si="63"/>
        <v>8.663824253360014E-2</v>
      </c>
      <c r="S69" s="88">
        <f t="shared" si="63"/>
        <v>0.10482205152808304</v>
      </c>
      <c r="T69" s="88">
        <f t="shared" si="63"/>
        <v>0.16847269942339968</v>
      </c>
      <c r="U69" s="88">
        <f t="shared" si="63"/>
        <v>0.10726800984992385</v>
      </c>
      <c r="V69" s="88">
        <f t="shared" si="63"/>
        <v>0.16942233544549562</v>
      </c>
      <c r="W69" s="88">
        <f t="shared" si="63"/>
        <v>9.3201847950753341E-2</v>
      </c>
      <c r="X69" s="88">
        <f t="shared" si="63"/>
        <v>0.14491039220115703</v>
      </c>
      <c r="Y69" s="88">
        <f t="shared" si="63"/>
        <v>9.383149515646505E-2</v>
      </c>
      <c r="Z69" s="88">
        <f t="shared" si="63"/>
        <v>0.1345479031500133</v>
      </c>
      <c r="AA69" s="88">
        <f t="shared" si="63"/>
        <v>4.5192658724111787</v>
      </c>
      <c r="AB69" s="88">
        <f t="shared" si="63"/>
        <v>0.1929205284734713</v>
      </c>
      <c r="AC69" s="88">
        <f t="shared" si="63"/>
        <v>0.12637153022037922</v>
      </c>
      <c r="AD69" s="88">
        <f t="shared" si="63"/>
        <v>0.13216039462096718</v>
      </c>
      <c r="AE69" s="88">
        <f t="shared" si="63"/>
        <v>0.13311229396829327</v>
      </c>
      <c r="AF69" s="88">
        <f t="shared" si="63"/>
        <v>0.14791281419435942</v>
      </c>
      <c r="AG69" s="88">
        <f t="shared" si="63"/>
        <v>9.4408124181970227E-2</v>
      </c>
      <c r="AH69" s="88">
        <f t="shared" si="63"/>
        <v>5.9455398271663802E-2</v>
      </c>
      <c r="AI69" s="88">
        <f t="shared" si="63"/>
        <v>0.12047256898491186</v>
      </c>
      <c r="AJ69" s="88">
        <f t="shared" si="63"/>
        <v>0.10848617512283312</v>
      </c>
      <c r="AK69" s="88">
        <f t="shared" si="63"/>
        <v>0.11522958657048368</v>
      </c>
      <c r="AL69" s="88">
        <f t="shared" si="63"/>
        <v>7.9440932067055645E-2</v>
      </c>
      <c r="AM69" s="88">
        <f t="shared" si="63"/>
        <v>0.11614312256169908</v>
      </c>
      <c r="AN69" s="88">
        <f t="shared" si="63"/>
        <v>0.11399415295130103</v>
      </c>
      <c r="AO69" s="88">
        <f t="shared" si="63"/>
        <v>0.11031702349892551</v>
      </c>
      <c r="AP69" s="88">
        <f t="shared" si="63"/>
        <v>0.12243254839052359</v>
      </c>
      <c r="AQ69" s="88">
        <f t="shared" si="63"/>
        <v>0.14518684955907282</v>
      </c>
      <c r="AR69" s="88">
        <f t="shared" si="63"/>
        <v>0.13301422404449517</v>
      </c>
      <c r="AS69" s="88">
        <f t="shared" si="63"/>
        <v>0.12683496936306146</v>
      </c>
      <c r="AT69" s="88">
        <f t="shared" si="63"/>
        <v>0.11507952418355882</v>
      </c>
      <c r="AU69" s="88">
        <f t="shared" si="63"/>
        <v>9.7479263673786162E-2</v>
      </c>
      <c r="AV69" s="88">
        <f t="shared" si="63"/>
        <v>9.1013932857661906E-2</v>
      </c>
      <c r="AW69" s="88">
        <f t="shared" ref="AW69:BC69" si="64">AW16/AW13</f>
        <v>0.15006438673684641</v>
      </c>
      <c r="AX69" s="88">
        <f t="shared" si="64"/>
        <v>8.776060153500935E-2</v>
      </c>
      <c r="AY69" s="88">
        <f t="shared" si="64"/>
        <v>0.10593951995210558</v>
      </c>
      <c r="AZ69" s="88">
        <f t="shared" si="64"/>
        <v>0.10306056574295072</v>
      </c>
      <c r="BA69" s="88">
        <f t="shared" si="64"/>
        <v>8.6862185928276645E-2</v>
      </c>
      <c r="BB69" s="88">
        <f t="shared" si="64"/>
        <v>0.10229773918491865</v>
      </c>
      <c r="BC69" s="88">
        <f t="shared" si="64"/>
        <v>0.10243756303900176</v>
      </c>
      <c r="BD69" s="88">
        <f>BD16/BD13</f>
        <v>8.0060004459531486E-2</v>
      </c>
      <c r="BE69" s="88">
        <f>BE16/BE13</f>
        <v>0.10125183476408915</v>
      </c>
      <c r="BF69" s="88">
        <f>BF16/BF13</f>
        <v>0.10738626035374114</v>
      </c>
      <c r="BG69" s="88"/>
      <c r="BH69" s="88"/>
      <c r="BI69" s="88"/>
      <c r="BJ69" s="88"/>
      <c r="BK69" s="36"/>
      <c r="BL69" s="88"/>
      <c r="BM69" s="88"/>
      <c r="BN69" s="88"/>
      <c r="BO69" s="88"/>
      <c r="BP69" s="88"/>
      <c r="BQ69" s="88"/>
    </row>
    <row r="70" spans="2:69" outlineLevel="1" x14ac:dyDescent="0.25">
      <c r="B70" s="87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  <c r="AX70" s="88"/>
      <c r="AY70" s="88"/>
      <c r="AZ70" s="88"/>
      <c r="BA70" s="88"/>
      <c r="BB70" s="88"/>
      <c r="BC70" s="88"/>
      <c r="BD70" s="88"/>
      <c r="BE70" s="88"/>
      <c r="BF70" s="88"/>
      <c r="BG70" s="88"/>
      <c r="BH70" s="88"/>
      <c r="BI70" s="88"/>
      <c r="BJ70" s="88"/>
      <c r="BK70" s="36"/>
      <c r="BL70" s="88"/>
      <c r="BM70" s="88"/>
      <c r="BN70" s="88"/>
      <c r="BO70" s="88"/>
      <c r="BP70" s="88"/>
      <c r="BQ70" s="88"/>
    </row>
    <row r="71" spans="2:69" outlineLevel="1" x14ac:dyDescent="0.25">
      <c r="B71" s="87" t="s">
        <v>1937</v>
      </c>
      <c r="C71" s="88">
        <f>C25/C11</f>
        <v>5.404821629836852E-2</v>
      </c>
      <c r="D71" s="88">
        <f t="shared" ref="D71:AX71" si="65">D25/D11</f>
        <v>4.0371058863938152E-2</v>
      </c>
      <c r="E71" s="88">
        <f t="shared" si="65"/>
        <v>0.25715216767198473</v>
      </c>
      <c r="F71" s="88">
        <f t="shared" si="65"/>
        <v>9.1465987287364228E-2</v>
      </c>
      <c r="G71" s="88">
        <f t="shared" si="65"/>
        <v>0.13559285462835585</v>
      </c>
      <c r="H71" s="88">
        <f t="shared" si="65"/>
        <v>0.12315714409079483</v>
      </c>
      <c r="I71" s="88">
        <f t="shared" si="65"/>
        <v>0.10107477838327071</v>
      </c>
      <c r="J71" s="88">
        <f t="shared" si="65"/>
        <v>0.51377378311368604</v>
      </c>
      <c r="K71" s="88">
        <f t="shared" si="65"/>
        <v>-0.10929378853293242</v>
      </c>
      <c r="L71" s="88">
        <f t="shared" si="65"/>
        <v>0.17158167737511437</v>
      </c>
      <c r="M71" s="88">
        <f t="shared" si="65"/>
        <v>0.12801124718631546</v>
      </c>
      <c r="N71" s="88">
        <f t="shared" si="65"/>
        <v>-0.20389283229983374</v>
      </c>
      <c r="O71" s="88">
        <f t="shared" si="65"/>
        <v>-0.18109015912710302</v>
      </c>
      <c r="P71" s="88">
        <f t="shared" si="65"/>
        <v>-2.9632326278754374E-2</v>
      </c>
      <c r="Q71" s="88">
        <f t="shared" si="65"/>
        <v>8.3034546469052506E-2</v>
      </c>
      <c r="R71" s="88">
        <f t="shared" si="65"/>
        <v>0.37182500474925445</v>
      </c>
      <c r="S71" s="88">
        <f t="shared" si="65"/>
        <v>0.10937948232339442</v>
      </c>
      <c r="T71" s="88">
        <f t="shared" si="65"/>
        <v>4.3403971095518747E-3</v>
      </c>
      <c r="U71" s="88">
        <f t="shared" si="65"/>
        <v>8.6609066136450918E-2</v>
      </c>
      <c r="V71" s="88">
        <f t="shared" si="65"/>
        <v>-2.9379578430752121E-2</v>
      </c>
      <c r="W71" s="88">
        <f t="shared" si="65"/>
        <v>7.4300348087448564E-2</v>
      </c>
      <c r="X71" s="88">
        <f t="shared" si="65"/>
        <v>7.2331343571345056E-3</v>
      </c>
      <c r="Y71" s="88">
        <f t="shared" si="65"/>
        <v>0.13964445191450447</v>
      </c>
      <c r="Z71" s="88">
        <f t="shared" si="65"/>
        <v>0.61490846444681313</v>
      </c>
      <c r="AA71" s="88">
        <f t="shared" si="65"/>
        <v>-0.2546124111844999</v>
      </c>
      <c r="AB71" s="88">
        <f t="shared" si="65"/>
        <v>-3.8818646044956225E-2</v>
      </c>
      <c r="AC71" s="88">
        <f t="shared" si="65"/>
        <v>-1.7814791405441437E-2</v>
      </c>
      <c r="AD71" s="88">
        <f t="shared" si="65"/>
        <v>8.9237196205892797E-3</v>
      </c>
      <c r="AE71" s="88">
        <f t="shared" si="65"/>
        <v>-5.1335036440060815E-2</v>
      </c>
      <c r="AF71" s="88">
        <f t="shared" si="65"/>
        <v>2.6774726198383662E-2</v>
      </c>
      <c r="AG71" s="88">
        <f t="shared" si="65"/>
        <v>3.670785099561491E-2</v>
      </c>
      <c r="AH71" s="88">
        <f t="shared" si="65"/>
        <v>0.22672768136973512</v>
      </c>
      <c r="AI71" s="88">
        <f t="shared" si="65"/>
        <v>3.2479003583488215E-2</v>
      </c>
      <c r="AJ71" s="88">
        <f t="shared" si="65"/>
        <v>0.10709026137166792</v>
      </c>
      <c r="AK71" s="88">
        <f t="shared" si="65"/>
        <v>0.10036189100178759</v>
      </c>
      <c r="AL71" s="88">
        <f t="shared" si="65"/>
        <v>0.56846952248230775</v>
      </c>
      <c r="AM71" s="88">
        <f t="shared" si="65"/>
        <v>3.0963994394965218E-2</v>
      </c>
      <c r="AN71" s="88">
        <f t="shared" si="65"/>
        <v>1.736275416391515E-2</v>
      </c>
      <c r="AO71" s="88">
        <f t="shared" si="65"/>
        <v>5.1279980687657371E-2</v>
      </c>
      <c r="AP71" s="88">
        <f t="shared" si="65"/>
        <v>3.7846130510736154E-3</v>
      </c>
      <c r="AQ71" s="88">
        <f t="shared" si="65"/>
        <v>5.0276631267329643E-3</v>
      </c>
      <c r="AR71" s="88">
        <f t="shared" si="65"/>
        <v>4.7114300156426363E-2</v>
      </c>
      <c r="AS71" s="88">
        <f t="shared" si="65"/>
        <v>9.7996153562092524E-3</v>
      </c>
      <c r="AT71" s="88">
        <f t="shared" si="65"/>
        <v>1.936499257065321E-2</v>
      </c>
      <c r="AU71" s="88">
        <f t="shared" si="65"/>
        <v>5.8571020733288633E-2</v>
      </c>
      <c r="AV71" s="88">
        <f t="shared" si="65"/>
        <v>6.3901262678799101E-2</v>
      </c>
      <c r="AW71" s="88">
        <f t="shared" si="65"/>
        <v>1.2231573399124474E-2</v>
      </c>
      <c r="AX71" s="88">
        <f t="shared" si="65"/>
        <v>0.18851588101122169</v>
      </c>
      <c r="AY71" s="88">
        <f t="shared" ref="AY71:BD71" si="66">AY25/AY11</f>
        <v>1.0221938870928086E-2</v>
      </c>
      <c r="AZ71" s="88">
        <f t="shared" si="66"/>
        <v>2.6928318505984338E-3</v>
      </c>
      <c r="BA71" s="88">
        <f t="shared" si="66"/>
        <v>4.1964550579731766E-2</v>
      </c>
      <c r="BB71" s="88">
        <f t="shared" si="66"/>
        <v>2.7205694427900648E-2</v>
      </c>
      <c r="BC71" s="88">
        <f t="shared" si="66"/>
        <v>1.9401033284537619E-3</v>
      </c>
      <c r="BD71" s="88">
        <f t="shared" si="66"/>
        <v>4.2575618891184393E-2</v>
      </c>
      <c r="BE71" s="88">
        <f>BE25/BE11</f>
        <v>1.0414707697819726E-2</v>
      </c>
      <c r="BF71" s="88">
        <f>BF25/BF11</f>
        <v>1.1016990902879269E-2</v>
      </c>
      <c r="BG71" s="88"/>
      <c r="BH71" s="88"/>
      <c r="BI71" s="88"/>
      <c r="BJ71" s="88"/>
      <c r="BK71" s="36"/>
      <c r="BL71" s="88">
        <f>BL25/BL11</f>
        <v>2.1089021388540634</v>
      </c>
      <c r="BM71" s="88">
        <f>BM25/BM11</f>
        <v>0.99138850642334553</v>
      </c>
      <c r="BN71" s="88">
        <f>BN25/BN11</f>
        <v>0.59011857333585649</v>
      </c>
      <c r="BO71" s="88">
        <f>BO25/BO11</f>
        <v>0.55230421243817251</v>
      </c>
      <c r="BP71" s="88">
        <f>BP25/BP11</f>
        <v>0.1480324365494961</v>
      </c>
      <c r="BQ71" s="88"/>
    </row>
    <row r="72" spans="2:69" outlineLevel="1" x14ac:dyDescent="0.25">
      <c r="B72" s="89" t="s">
        <v>1707</v>
      </c>
      <c r="C72" s="90">
        <f t="shared" ref="C72:O72" si="67">C23+C27+C28+C29</f>
        <v>792264451.61999989</v>
      </c>
      <c r="D72" s="90">
        <f t="shared" si="67"/>
        <v>580744530.78000009</v>
      </c>
      <c r="E72" s="90">
        <f t="shared" si="67"/>
        <v>1537781718.8599999</v>
      </c>
      <c r="F72" s="90">
        <f t="shared" si="67"/>
        <v>458956620.13999999</v>
      </c>
      <c r="G72" s="90">
        <f t="shared" si="67"/>
        <v>643282362.70000005</v>
      </c>
      <c r="H72" s="90">
        <f t="shared" si="67"/>
        <v>567054643.31999993</v>
      </c>
      <c r="I72" s="90">
        <f t="shared" si="67"/>
        <v>433492087.55000001</v>
      </c>
      <c r="J72" s="90">
        <f t="shared" si="67"/>
        <v>857960295.1400001</v>
      </c>
      <c r="K72" s="90">
        <f t="shared" si="67"/>
        <v>451949777.78000003</v>
      </c>
      <c r="L72" s="90">
        <f t="shared" si="67"/>
        <v>573926847.80999994</v>
      </c>
      <c r="M72" s="90">
        <f t="shared" si="67"/>
        <v>248181709.08999997</v>
      </c>
      <c r="N72" s="90">
        <f t="shared" si="67"/>
        <v>-360541245.08999991</v>
      </c>
      <c r="O72" s="90">
        <f t="shared" si="67"/>
        <v>-1520668872</v>
      </c>
      <c r="P72" s="90">
        <f t="shared" ref="P72:AV72" si="68">P23+P27+P28+P29</f>
        <v>-101101287.2</v>
      </c>
      <c r="Q72" s="90">
        <f t="shared" si="68"/>
        <v>524733214.56999993</v>
      </c>
      <c r="R72" s="90">
        <f t="shared" si="68"/>
        <v>2231288778.2400002</v>
      </c>
      <c r="S72" s="90">
        <f t="shared" si="68"/>
        <v>721218039.92000008</v>
      </c>
      <c r="T72" s="90">
        <f t="shared" si="68"/>
        <v>134746125</v>
      </c>
      <c r="U72" s="90">
        <f t="shared" si="68"/>
        <v>723176888.94000006</v>
      </c>
      <c r="V72" s="90">
        <f t="shared" si="68"/>
        <v>-128758406</v>
      </c>
      <c r="W72" s="90">
        <f t="shared" si="68"/>
        <v>445610751</v>
      </c>
      <c r="X72" s="90">
        <f t="shared" si="68"/>
        <v>11621292</v>
      </c>
      <c r="Y72" s="90">
        <f t="shared" si="68"/>
        <v>680520034.75</v>
      </c>
      <c r="Z72" s="90">
        <f t="shared" si="68"/>
        <v>2968869811.2299995</v>
      </c>
      <c r="AA72" s="90">
        <f t="shared" si="68"/>
        <v>-1957445914.6300001</v>
      </c>
      <c r="AB72" s="90">
        <f t="shared" si="68"/>
        <v>-288883713.60000002</v>
      </c>
      <c r="AC72" s="90">
        <f t="shared" si="68"/>
        <v>-56832942.000000007</v>
      </c>
      <c r="AD72" s="90">
        <f t="shared" si="68"/>
        <v>230010405</v>
      </c>
      <c r="AE72" s="90">
        <f t="shared" si="68"/>
        <v>-164629757.61000001</v>
      </c>
      <c r="AF72" s="90">
        <f t="shared" si="68"/>
        <v>219260738</v>
      </c>
      <c r="AG72" s="90">
        <f t="shared" si="68"/>
        <v>376195522.57000005</v>
      </c>
      <c r="AH72" s="90">
        <f t="shared" si="68"/>
        <v>1998903249.0799999</v>
      </c>
      <c r="AI72" s="90">
        <f t="shared" si="68"/>
        <v>246037343</v>
      </c>
      <c r="AJ72" s="90">
        <f t="shared" si="68"/>
        <v>803501130</v>
      </c>
      <c r="AK72" s="90">
        <f t="shared" si="68"/>
        <v>656332851.65999985</v>
      </c>
      <c r="AL72" s="90">
        <f t="shared" si="68"/>
        <v>5048477951.499999</v>
      </c>
      <c r="AM72" s="90">
        <f t="shared" si="68"/>
        <v>380259166.8900001</v>
      </c>
      <c r="AN72" s="90">
        <f t="shared" si="68"/>
        <v>450665573.51999998</v>
      </c>
      <c r="AO72" s="90">
        <f t="shared" si="68"/>
        <v>705269665.68999982</v>
      </c>
      <c r="AP72" s="90">
        <f t="shared" si="68"/>
        <v>316169122.92999995</v>
      </c>
      <c r="AQ72" s="90">
        <f t="shared" si="68"/>
        <v>85597342.50999999</v>
      </c>
      <c r="AR72" s="90">
        <f t="shared" si="68"/>
        <v>675510186.38000011</v>
      </c>
      <c r="AS72" s="90">
        <f t="shared" si="68"/>
        <v>327187675.95000005</v>
      </c>
      <c r="AT72" s="90">
        <f t="shared" si="68"/>
        <v>394965796.31999975</v>
      </c>
      <c r="AU72" s="90">
        <f t="shared" si="68"/>
        <v>754413096.3299998</v>
      </c>
      <c r="AV72" s="90">
        <f t="shared" si="68"/>
        <v>976056461.87000012</v>
      </c>
      <c r="AW72" s="90">
        <f t="shared" ref="AW72:BC72" si="69">AW23+AW27+AW28+AW29</f>
        <v>335403651.34000009</v>
      </c>
      <c r="AX72" s="90">
        <f t="shared" si="69"/>
        <v>1213905853.3499999</v>
      </c>
      <c r="AY72" s="90">
        <f t="shared" si="69"/>
        <v>211364042.32000017</v>
      </c>
      <c r="AZ72" s="90">
        <f t="shared" si="69"/>
        <v>126883744.9799999</v>
      </c>
      <c r="BA72" s="90">
        <f t="shared" si="69"/>
        <v>954415018.59000003</v>
      </c>
      <c r="BB72" s="90">
        <f t="shared" si="69"/>
        <v>624885783.91000009</v>
      </c>
      <c r="BC72" s="90">
        <f t="shared" si="69"/>
        <v>150437342.28000006</v>
      </c>
      <c r="BD72" s="90">
        <f>BD23+BD27+BD28+BD29</f>
        <v>981576895.74999976</v>
      </c>
      <c r="BE72" s="90">
        <f>BE23+BE27+BE28+BE29</f>
        <v>276368245.38</v>
      </c>
      <c r="BF72" s="90">
        <f>BF23+BF27+BF28+BF29</f>
        <v>263726056.08000007</v>
      </c>
      <c r="BG72" s="90"/>
      <c r="BH72" s="90"/>
      <c r="BI72" s="90"/>
      <c r="BJ72" s="90"/>
      <c r="BL72" s="90">
        <f t="shared" ref="BL72:BQ72" si="70">BL23+BL27+BL28+BL29</f>
        <v>6785053799.7000046</v>
      </c>
      <c r="BM72" s="90">
        <f t="shared" si="70"/>
        <v>6691256370.4499969</v>
      </c>
      <c r="BN72" s="90">
        <f t="shared" si="70"/>
        <v>7110926862.9700022</v>
      </c>
      <c r="BO72" s="90">
        <f t="shared" si="70"/>
        <v>6615403593.0799952</v>
      </c>
      <c r="BP72" s="90">
        <f t="shared" si="70"/>
        <v>3589657129.29</v>
      </c>
      <c r="BQ72" s="90">
        <f t="shared" si="70"/>
        <v>7624264789.4892273</v>
      </c>
    </row>
    <row r="73" spans="2:69" outlineLevel="1" x14ac:dyDescent="0.25">
      <c r="B73" s="87" t="s">
        <v>1739</v>
      </c>
      <c r="C73" s="88">
        <f t="shared" ref="C73:O73" si="71">C72/C13</f>
        <v>0.39914888813033139</v>
      </c>
      <c r="D73" s="88">
        <f t="shared" si="71"/>
        <v>0.28706546031972247</v>
      </c>
      <c r="E73" s="88">
        <f t="shared" si="71"/>
        <v>0.76401171179190852</v>
      </c>
      <c r="F73" s="88">
        <f t="shared" si="71"/>
        <v>0.23616425461365559</v>
      </c>
      <c r="G73" s="88">
        <f t="shared" si="71"/>
        <v>0.27987253976645576</v>
      </c>
      <c r="H73" s="88">
        <f t="shared" si="71"/>
        <v>0.25912637306761355</v>
      </c>
      <c r="I73" s="88">
        <f t="shared" si="71"/>
        <v>0.21460203053513918</v>
      </c>
      <c r="J73" s="88">
        <f t="shared" si="71"/>
        <v>0.23375925345042722</v>
      </c>
      <c r="K73" s="88">
        <f t="shared" si="71"/>
        <v>0.1969305649271309</v>
      </c>
      <c r="L73" s="88">
        <f t="shared" si="71"/>
        <v>0.23327021968495706</v>
      </c>
      <c r="M73" s="88">
        <f t="shared" si="71"/>
        <v>0.10372769156338531</v>
      </c>
      <c r="N73" s="88">
        <f t="shared" si="71"/>
        <v>-0.1194858894372826</v>
      </c>
      <c r="O73" s="88">
        <f t="shared" si="71"/>
        <v>-124.63540688429038</v>
      </c>
      <c r="P73" s="88">
        <f t="shared" ref="P73:AV73" si="72">P72/P13</f>
        <v>-5.2352722739823478E-2</v>
      </c>
      <c r="Q73" s="88">
        <f t="shared" si="72"/>
        <v>0.2039402171312962</v>
      </c>
      <c r="R73" s="88">
        <f t="shared" si="72"/>
        <v>0.52871067193104671</v>
      </c>
      <c r="S73" s="88">
        <f t="shared" si="72"/>
        <v>0.27577543519967956</v>
      </c>
      <c r="T73" s="88">
        <f t="shared" si="72"/>
        <v>5.9147949759788793E-2</v>
      </c>
      <c r="U73" s="88">
        <f t="shared" si="72"/>
        <v>0.24842850694320731</v>
      </c>
      <c r="V73" s="88">
        <f t="shared" si="72"/>
        <v>-5.9708867956867986E-2</v>
      </c>
      <c r="W73" s="88">
        <f t="shared" si="72"/>
        <v>0.14071461700390817</v>
      </c>
      <c r="X73" s="88">
        <f t="shared" si="72"/>
        <v>4.8107227682831922E-3</v>
      </c>
      <c r="Y73" s="88">
        <f t="shared" si="72"/>
        <v>0.20922680144318725</v>
      </c>
      <c r="Z73" s="88">
        <f t="shared" si="72"/>
        <v>0.48341710722029263</v>
      </c>
      <c r="AA73" s="88">
        <f t="shared" si="72"/>
        <v>-30.894008851382047</v>
      </c>
      <c r="AB73" s="88">
        <f t="shared" si="72"/>
        <v>-0.13204020585746867</v>
      </c>
      <c r="AC73" s="88">
        <f t="shared" si="72"/>
        <v>-2.768282307891274E-2</v>
      </c>
      <c r="AD73" s="88">
        <f t="shared" si="72"/>
        <v>8.45246290973862E-2</v>
      </c>
      <c r="AE73" s="88">
        <f t="shared" si="72"/>
        <v>-6.3732151963705769E-2</v>
      </c>
      <c r="AF73" s="88">
        <f t="shared" si="72"/>
        <v>8.5462333266987794E-2</v>
      </c>
      <c r="AG73" s="88">
        <f t="shared" si="72"/>
        <v>0.13789043778636628</v>
      </c>
      <c r="AH73" s="88">
        <f t="shared" si="72"/>
        <v>0.47565348139289237</v>
      </c>
      <c r="AI73" s="88">
        <f t="shared" si="72"/>
        <v>0.10408548877354745</v>
      </c>
      <c r="AJ73" s="88">
        <f t="shared" si="72"/>
        <v>0.28018659304518512</v>
      </c>
      <c r="AK73" s="88">
        <f t="shared" si="72"/>
        <v>0.23667407474012486</v>
      </c>
      <c r="AL73" s="88">
        <f t="shared" si="72"/>
        <v>0.81976564319554324</v>
      </c>
      <c r="AM73" s="88">
        <f t="shared" si="72"/>
        <v>0.16513092029143894</v>
      </c>
      <c r="AN73" s="88">
        <f t="shared" si="72"/>
        <v>0.1630366536377513</v>
      </c>
      <c r="AO73" s="88">
        <f t="shared" si="72"/>
        <v>0.24396991101107371</v>
      </c>
      <c r="AP73" s="88">
        <f t="shared" si="72"/>
        <v>0.12513573117833002</v>
      </c>
      <c r="AQ73" s="88">
        <f t="shared" si="72"/>
        <v>3.5989136278880098E-2</v>
      </c>
      <c r="AR73" s="88">
        <f t="shared" si="72"/>
        <v>0.25347924573721653</v>
      </c>
      <c r="AS73" s="88">
        <f t="shared" si="72"/>
        <v>0.10791429383663113</v>
      </c>
      <c r="AT73" s="88">
        <f t="shared" si="72"/>
        <v>0.13582547964584082</v>
      </c>
      <c r="AU73" s="88">
        <f t="shared" si="72"/>
        <v>0.23324874602786</v>
      </c>
      <c r="AV73" s="88">
        <f t="shared" si="72"/>
        <v>0.27687033147833279</v>
      </c>
      <c r="AW73" s="88">
        <f t="shared" ref="AW73:BC73" si="73">AW72/AW13</f>
        <v>0.10894910707709944</v>
      </c>
      <c r="AX73" s="88">
        <f t="shared" si="73"/>
        <v>0.26083440220595761</v>
      </c>
      <c r="AY73" s="88">
        <f t="shared" si="73"/>
        <v>7.9236125604383645E-2</v>
      </c>
      <c r="AZ73" s="88">
        <f t="shared" si="73"/>
        <v>4.4027854320144034E-2</v>
      </c>
      <c r="BA73" s="88">
        <f t="shared" si="73"/>
        <v>0.25396150355869723</v>
      </c>
      <c r="BB73" s="88">
        <f t="shared" si="73"/>
        <v>0.17525764643263669</v>
      </c>
      <c r="BC73" s="88">
        <f t="shared" si="73"/>
        <v>4.8088505108532742E-2</v>
      </c>
      <c r="BD73" s="88">
        <f>BD72/BD13</f>
        <v>0.24472535576808666</v>
      </c>
      <c r="BE73" s="88">
        <f>BE72/BE13</f>
        <v>8.788943798753357E-2</v>
      </c>
      <c r="BF73" s="88">
        <f>BF72/BF13</f>
        <v>8.3574974110432174E-2</v>
      </c>
      <c r="BG73" s="88"/>
      <c r="BH73" s="88"/>
      <c r="BI73" s="88"/>
      <c r="BJ73" s="88"/>
      <c r="BK73" s="36"/>
      <c r="BL73" s="88">
        <f>BL72/BL31</f>
        <v>0.23969922579046726</v>
      </c>
      <c r="BM73" s="88">
        <f>BM72/BM31</f>
        <v>0.19870793754869645</v>
      </c>
      <c r="BN73" s="88">
        <f>BN72/BN31</f>
        <v>0.21374705789859444</v>
      </c>
      <c r="BO73" s="88">
        <f>BO72/BO31</f>
        <v>0.183966976254584</v>
      </c>
      <c r="BP73" s="88">
        <f>BP72/BP31</f>
        <v>0.13642458963151707</v>
      </c>
      <c r="BQ73" s="88">
        <f>BQ72/BQ39</f>
        <v>0.2030709247544151</v>
      </c>
    </row>
    <row r="74" spans="2:69" outlineLevel="1" x14ac:dyDescent="0.25">
      <c r="BL74" s="88">
        <f t="shared" ref="BL74:BQ74" si="74">BL63</f>
        <v>0.34588125151556071</v>
      </c>
      <c r="BM74" s="88">
        <f t="shared" si="74"/>
        <v>0.32897392780080909</v>
      </c>
      <c r="BN74" s="88">
        <f t="shared" si="74"/>
        <v>0.30632838153477282</v>
      </c>
      <c r="BO74" s="88">
        <f t="shared" si="74"/>
        <v>0.28371260683282967</v>
      </c>
      <c r="BP74" s="88">
        <f t="shared" si="74"/>
        <v>0.23230159334692926</v>
      </c>
      <c r="BQ74" s="88">
        <f t="shared" si="74"/>
        <v>0.30499999999999999</v>
      </c>
    </row>
    <row r="75" spans="2:69" outlineLevel="1" x14ac:dyDescent="0.25"/>
    <row r="76" spans="2:69" outlineLevel="1" x14ac:dyDescent="0.25"/>
    <row r="77" spans="2:69" outlineLevel="1" x14ac:dyDescent="0.25"/>
    <row r="78" spans="2:69" outlineLevel="1" x14ac:dyDescent="0.25"/>
    <row r="79" spans="2:69" outlineLevel="1" x14ac:dyDescent="0.25"/>
    <row r="80" spans="2:69" outlineLevel="1" x14ac:dyDescent="0.25"/>
    <row r="81" spans="2:69" outlineLevel="1" x14ac:dyDescent="0.25"/>
    <row r="82" spans="2:69" outlineLevel="1" x14ac:dyDescent="0.25"/>
    <row r="83" spans="2:69" outlineLevel="1" x14ac:dyDescent="0.25"/>
    <row r="84" spans="2:69" outlineLevel="1" x14ac:dyDescent="0.25"/>
    <row r="85" spans="2:69" outlineLevel="1" x14ac:dyDescent="0.25"/>
    <row r="86" spans="2:69" outlineLevel="1" x14ac:dyDescent="0.25"/>
    <row r="87" spans="2:69" outlineLevel="1" x14ac:dyDescent="0.25"/>
    <row r="88" spans="2:69" outlineLevel="1" x14ac:dyDescent="0.25"/>
    <row r="89" spans="2:69" outlineLevel="1" x14ac:dyDescent="0.25"/>
    <row r="90" spans="2:69" outlineLevel="1" x14ac:dyDescent="0.25"/>
    <row r="91" spans="2:69" outlineLevel="1" x14ac:dyDescent="0.25"/>
    <row r="92" spans="2:69" outlineLevel="1" x14ac:dyDescent="0.25"/>
    <row r="93" spans="2:69" outlineLevel="1" x14ac:dyDescent="0.25"/>
    <row r="94" spans="2:69" outlineLevel="1" x14ac:dyDescent="0.25">
      <c r="B94" s="87" t="s">
        <v>1740</v>
      </c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>
        <f t="shared" ref="P94:Z94" si="75">P14/P13</f>
        <v>0.87706631546290625</v>
      </c>
      <c r="Q94" s="88">
        <f t="shared" si="75"/>
        <v>0.67314076366860798</v>
      </c>
      <c r="R94" s="88">
        <f t="shared" si="75"/>
        <v>0.40076375563473171</v>
      </c>
      <c r="S94" s="88">
        <f t="shared" si="75"/>
        <v>0.63943902671665742</v>
      </c>
      <c r="T94" s="88">
        <f t="shared" si="75"/>
        <v>0.77658818336476532</v>
      </c>
      <c r="U94" s="88">
        <f t="shared" si="75"/>
        <v>0.64808011139903987</v>
      </c>
      <c r="V94" s="88">
        <f t="shared" si="75"/>
        <v>0.88752096468718467</v>
      </c>
      <c r="W94" s="88">
        <f t="shared" si="75"/>
        <v>0.75818256179308763</v>
      </c>
      <c r="X94" s="88">
        <f t="shared" si="75"/>
        <v>0.82028487299011299</v>
      </c>
      <c r="Y94" s="88">
        <f t="shared" si="75"/>
        <v>0.68355486775764995</v>
      </c>
      <c r="Z94" s="88">
        <f t="shared" si="75"/>
        <v>0.37413944755016154</v>
      </c>
      <c r="AA94" s="88"/>
      <c r="AB94" s="88">
        <f t="shared" ref="AB94:AU94" si="76">AB14/AB13</f>
        <v>0.94690644410658875</v>
      </c>
      <c r="AC94" s="88">
        <f t="shared" si="76"/>
        <v>0.91799850737444089</v>
      </c>
      <c r="AD94" s="88">
        <f t="shared" si="76"/>
        <v>0.78176270775344436</v>
      </c>
      <c r="AE94" s="88">
        <f t="shared" si="76"/>
        <v>0.80169063325518863</v>
      </c>
      <c r="AF94" s="88">
        <f t="shared" si="76"/>
        <v>0.7774382557719568</v>
      </c>
      <c r="AG94" s="88">
        <f t="shared" si="76"/>
        <v>0.74497864904084321</v>
      </c>
      <c r="AH94" s="88">
        <f t="shared" si="76"/>
        <v>0.4608437460172819</v>
      </c>
      <c r="AI94" s="88">
        <f t="shared" si="76"/>
        <v>0.77520721786797431</v>
      </c>
      <c r="AJ94" s="88">
        <f t="shared" si="76"/>
        <v>0.61843670493493708</v>
      </c>
      <c r="AK94" s="88">
        <f t="shared" si="76"/>
        <v>0.64858185305397609</v>
      </c>
      <c r="AL94" s="88">
        <f t="shared" si="76"/>
        <v>0.29373940805410559</v>
      </c>
      <c r="AM94" s="88">
        <f t="shared" si="76"/>
        <v>0.71949309543165774</v>
      </c>
      <c r="AN94" s="88">
        <f t="shared" si="76"/>
        <v>0.73021420536642623</v>
      </c>
      <c r="AO94" s="88">
        <f t="shared" si="76"/>
        <v>0.65531242371195664</v>
      </c>
      <c r="AP94" s="88">
        <f t="shared" si="76"/>
        <v>0.76142748053806275</v>
      </c>
      <c r="AQ94" s="88">
        <f t="shared" si="76"/>
        <v>0.82079392695751541</v>
      </c>
      <c r="AR94" s="88">
        <f t="shared" si="76"/>
        <v>0.80383766456758177</v>
      </c>
      <c r="AS94" s="88">
        <f t="shared" si="76"/>
        <v>0.83405836235123698</v>
      </c>
      <c r="AT94" s="88">
        <f t="shared" si="76"/>
        <v>0.74781923934553141</v>
      </c>
      <c r="AU94" s="88">
        <f t="shared" si="76"/>
        <v>0.6735601638041766</v>
      </c>
      <c r="AV94" s="88">
        <f t="shared" ref="AV94:BC94" si="77">AV14/AV13</f>
        <v>0.6703634248982564</v>
      </c>
      <c r="AW94" s="88">
        <f t="shared" si="77"/>
        <v>0.75745451327011171</v>
      </c>
      <c r="AX94" s="88">
        <f t="shared" si="77"/>
        <v>0.55707871556585487</v>
      </c>
      <c r="AY94" s="88">
        <f t="shared" si="77"/>
        <v>0.81565870508585958</v>
      </c>
      <c r="AZ94" s="88">
        <f t="shared" si="77"/>
        <v>0.85884614751565502</v>
      </c>
      <c r="BA94" s="88">
        <f t="shared" si="77"/>
        <v>0.66397078078489413</v>
      </c>
      <c r="BB94" s="88">
        <f t="shared" si="77"/>
        <v>0.72024281087752406</v>
      </c>
      <c r="BC94" s="88">
        <f t="shared" si="77"/>
        <v>0.83812627630782344</v>
      </c>
      <c r="BD94" s="88">
        <f>BD14/BD13</f>
        <v>0.67926786344274592</v>
      </c>
      <c r="BE94" s="88">
        <f>BE14/BE13</f>
        <v>0.81199778069952855</v>
      </c>
      <c r="BF94" s="88">
        <f>BF14/BF13</f>
        <v>0.81950453027024506</v>
      </c>
      <c r="BG94" s="88"/>
      <c r="BH94" s="88"/>
      <c r="BI94" s="88"/>
      <c r="BJ94" s="88"/>
      <c r="BK94" s="36"/>
      <c r="BL94" s="88">
        <f t="shared" ref="BL94:BQ94" si="78">BL14/BL13</f>
        <v>0.65411874848443907</v>
      </c>
      <c r="BM94" s="88">
        <f t="shared" si="78"/>
        <v>0.67102607219919097</v>
      </c>
      <c r="BN94" s="88">
        <f t="shared" si="78"/>
        <v>0.69367161846522718</v>
      </c>
      <c r="BO94" s="88">
        <f t="shared" si="78"/>
        <v>0.71628739316717038</v>
      </c>
      <c r="BP94" s="88">
        <f t="shared" si="78"/>
        <v>0.76769840665307088</v>
      </c>
      <c r="BQ94" s="88">
        <f t="shared" si="78"/>
        <v>0.69500000000000006</v>
      </c>
    </row>
    <row r="95" spans="2:69" outlineLevel="1" x14ac:dyDescent="0.25">
      <c r="B95" s="87" t="s">
        <v>1724</v>
      </c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>
        <f t="shared" ref="P95:Z95" si="79">P16/P13</f>
        <v>0.18409888775752292</v>
      </c>
      <c r="Q95" s="88">
        <f t="shared" si="79"/>
        <v>0.12998640352081153</v>
      </c>
      <c r="R95" s="88">
        <f t="shared" si="79"/>
        <v>8.663824253360014E-2</v>
      </c>
      <c r="S95" s="88">
        <f t="shared" si="79"/>
        <v>0.10482205152808304</v>
      </c>
      <c r="T95" s="88">
        <f t="shared" si="79"/>
        <v>0.16847269942339968</v>
      </c>
      <c r="U95" s="88">
        <f t="shared" si="79"/>
        <v>0.10726800984992385</v>
      </c>
      <c r="V95" s="88">
        <f t="shared" si="79"/>
        <v>0.16942233544549562</v>
      </c>
      <c r="W95" s="88">
        <f t="shared" si="79"/>
        <v>9.3201847950753341E-2</v>
      </c>
      <c r="X95" s="88">
        <f t="shared" si="79"/>
        <v>0.14491039220115703</v>
      </c>
      <c r="Y95" s="88">
        <f t="shared" si="79"/>
        <v>9.383149515646505E-2</v>
      </c>
      <c r="Z95" s="88">
        <f t="shared" si="79"/>
        <v>0.1345479031500133</v>
      </c>
      <c r="AA95" s="88"/>
      <c r="AB95" s="88">
        <f t="shared" ref="AB95:AU95" si="80">AB16/AB13</f>
        <v>0.1929205284734713</v>
      </c>
      <c r="AC95" s="88">
        <f t="shared" si="80"/>
        <v>0.12637153022037922</v>
      </c>
      <c r="AD95" s="88">
        <f t="shared" si="80"/>
        <v>0.13216039462096718</v>
      </c>
      <c r="AE95" s="88">
        <f t="shared" si="80"/>
        <v>0.13311229396829327</v>
      </c>
      <c r="AF95" s="88">
        <f t="shared" si="80"/>
        <v>0.14791281419435942</v>
      </c>
      <c r="AG95" s="88">
        <f t="shared" si="80"/>
        <v>9.4408124181970227E-2</v>
      </c>
      <c r="AH95" s="88">
        <f t="shared" si="80"/>
        <v>5.9455398271663802E-2</v>
      </c>
      <c r="AI95" s="88">
        <f t="shared" si="80"/>
        <v>0.12047256898491186</v>
      </c>
      <c r="AJ95" s="88">
        <f t="shared" si="80"/>
        <v>0.10848617512283312</v>
      </c>
      <c r="AK95" s="88">
        <f t="shared" si="80"/>
        <v>0.11522958657048368</v>
      </c>
      <c r="AL95" s="88">
        <f t="shared" si="80"/>
        <v>7.9440932067055645E-2</v>
      </c>
      <c r="AM95" s="88">
        <f t="shared" si="80"/>
        <v>0.11614312256169908</v>
      </c>
      <c r="AN95" s="88">
        <f t="shared" si="80"/>
        <v>0.11399415295130103</v>
      </c>
      <c r="AO95" s="88">
        <f t="shared" si="80"/>
        <v>0.11031702349892551</v>
      </c>
      <c r="AP95" s="88">
        <f t="shared" si="80"/>
        <v>0.12243254839052359</v>
      </c>
      <c r="AQ95" s="88">
        <f t="shared" si="80"/>
        <v>0.14518684955907282</v>
      </c>
      <c r="AR95" s="88">
        <f t="shared" si="80"/>
        <v>0.13301422404449517</v>
      </c>
      <c r="AS95" s="88">
        <f t="shared" si="80"/>
        <v>0.12683496936306146</v>
      </c>
      <c r="AT95" s="88">
        <f t="shared" si="80"/>
        <v>0.11507952418355882</v>
      </c>
      <c r="AU95" s="88">
        <f t="shared" si="80"/>
        <v>9.7479263673786162E-2</v>
      </c>
      <c r="AV95" s="88">
        <f t="shared" ref="AV95:BC95" si="81">AV16/AV13</f>
        <v>9.1013932857661906E-2</v>
      </c>
      <c r="AW95" s="88">
        <f t="shared" si="81"/>
        <v>0.15006438673684641</v>
      </c>
      <c r="AX95" s="88">
        <f t="shared" si="81"/>
        <v>8.776060153500935E-2</v>
      </c>
      <c r="AY95" s="88">
        <f t="shared" si="81"/>
        <v>0.10593951995210558</v>
      </c>
      <c r="AZ95" s="88">
        <f t="shared" si="81"/>
        <v>0.10306056574295072</v>
      </c>
      <c r="BA95" s="88">
        <f t="shared" si="81"/>
        <v>8.6862185928276645E-2</v>
      </c>
      <c r="BB95" s="88">
        <f t="shared" si="81"/>
        <v>0.10229773918491865</v>
      </c>
      <c r="BC95" s="88">
        <f t="shared" si="81"/>
        <v>0.10243756303900176</v>
      </c>
      <c r="BD95" s="88">
        <f>BD16/BD13</f>
        <v>8.0060004459531486E-2</v>
      </c>
      <c r="BE95" s="88">
        <f>BE16/BE13</f>
        <v>0.10125183476408915</v>
      </c>
      <c r="BF95" s="88">
        <f>BF16/BF13</f>
        <v>0.10738626035374114</v>
      </c>
      <c r="BG95" s="88"/>
      <c r="BH95" s="88"/>
      <c r="BI95" s="88"/>
      <c r="BJ95" s="88"/>
      <c r="BK95" s="36"/>
      <c r="BL95" s="88">
        <f t="shared" ref="BL95:BQ95" si="82">BL16/BL13</f>
        <v>0.15145682482451425</v>
      </c>
      <c r="BM95" s="88">
        <f t="shared" si="82"/>
        <v>0.13034404406804431</v>
      </c>
      <c r="BN95" s="88">
        <f t="shared" si="82"/>
        <v>0.11912125408721001</v>
      </c>
      <c r="BO95" s="88">
        <f t="shared" si="82"/>
        <v>0.11502672718076742</v>
      </c>
      <c r="BP95" s="88">
        <f t="shared" si="82"/>
        <v>9.7657951285598413E-2</v>
      </c>
      <c r="BQ95" s="88">
        <f t="shared" si="82"/>
        <v>0.11754290804491049</v>
      </c>
    </row>
    <row r="96" spans="2:69" outlineLevel="1" x14ac:dyDescent="0.25">
      <c r="B96" s="87" t="s">
        <v>2017</v>
      </c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>
        <f>BQ94</f>
        <v>0.69500000000000006</v>
      </c>
      <c r="AN96" s="88">
        <f>AM96</f>
        <v>0.69500000000000006</v>
      </c>
      <c r="AO96" s="88">
        <f t="shared" ref="AO96:BF96" si="83">AN96</f>
        <v>0.69500000000000006</v>
      </c>
      <c r="AP96" s="88">
        <f t="shared" si="83"/>
        <v>0.69500000000000006</v>
      </c>
      <c r="AQ96" s="88">
        <f t="shared" si="83"/>
        <v>0.69500000000000006</v>
      </c>
      <c r="AR96" s="88">
        <f t="shared" si="83"/>
        <v>0.69500000000000006</v>
      </c>
      <c r="AS96" s="88">
        <f t="shared" si="83"/>
        <v>0.69500000000000006</v>
      </c>
      <c r="AT96" s="88">
        <f t="shared" si="83"/>
        <v>0.69500000000000006</v>
      </c>
      <c r="AU96" s="88">
        <f t="shared" si="83"/>
        <v>0.69500000000000006</v>
      </c>
      <c r="AV96" s="88">
        <f t="shared" si="83"/>
        <v>0.69500000000000006</v>
      </c>
      <c r="AW96" s="88">
        <f t="shared" si="83"/>
        <v>0.69500000000000006</v>
      </c>
      <c r="AX96" s="88">
        <f t="shared" si="83"/>
        <v>0.69500000000000006</v>
      </c>
      <c r="AY96" s="88">
        <f t="shared" si="83"/>
        <v>0.69500000000000006</v>
      </c>
      <c r="AZ96" s="88">
        <f t="shared" si="83"/>
        <v>0.69500000000000006</v>
      </c>
      <c r="BA96" s="88">
        <f t="shared" si="83"/>
        <v>0.69500000000000006</v>
      </c>
      <c r="BB96" s="88">
        <f t="shared" si="83"/>
        <v>0.69500000000000006</v>
      </c>
      <c r="BC96" s="88">
        <f t="shared" si="83"/>
        <v>0.69500000000000006</v>
      </c>
      <c r="BD96" s="88">
        <f t="shared" si="83"/>
        <v>0.69500000000000006</v>
      </c>
      <c r="BE96" s="88">
        <f t="shared" si="83"/>
        <v>0.69500000000000006</v>
      </c>
      <c r="BF96" s="88">
        <f t="shared" si="83"/>
        <v>0.69500000000000006</v>
      </c>
      <c r="BG96" s="88"/>
      <c r="BH96" s="88"/>
      <c r="BI96" s="88"/>
      <c r="BJ96" s="88"/>
      <c r="BK96" s="36"/>
      <c r="BL96" s="88"/>
      <c r="BM96" s="88"/>
      <c r="BN96" s="88"/>
      <c r="BO96" s="88"/>
      <c r="BP96" s="88"/>
      <c r="BQ96" s="88"/>
    </row>
    <row r="97" outlineLevel="1" x14ac:dyDescent="0.25"/>
    <row r="98" outlineLevel="1" x14ac:dyDescent="0.25"/>
    <row r="99" outlineLevel="1" x14ac:dyDescent="0.25"/>
    <row r="100" outlineLevel="1" x14ac:dyDescent="0.25"/>
    <row r="101" outlineLevel="1" x14ac:dyDescent="0.25"/>
    <row r="102" outlineLevel="1" x14ac:dyDescent="0.25"/>
    <row r="103" outlineLevel="1" x14ac:dyDescent="0.25"/>
    <row r="104" outlineLevel="1" x14ac:dyDescent="0.25"/>
    <row r="105" outlineLevel="1" x14ac:dyDescent="0.25"/>
    <row r="106" outlineLevel="1" x14ac:dyDescent="0.25"/>
    <row r="107" outlineLevel="1" x14ac:dyDescent="0.25"/>
    <row r="108" outlineLevel="1" x14ac:dyDescent="0.25"/>
    <row r="109" outlineLevel="1" x14ac:dyDescent="0.25"/>
    <row r="110" outlineLevel="1" x14ac:dyDescent="0.25"/>
    <row r="111" outlineLevel="1" x14ac:dyDescent="0.25"/>
    <row r="112" outlineLevel="1" x14ac:dyDescent="0.25"/>
    <row r="113" spans="1:69" outlineLevel="1" x14ac:dyDescent="0.25"/>
    <row r="114" spans="1:69" outlineLevel="1" x14ac:dyDescent="0.25"/>
    <row r="115" spans="1:69" outlineLevel="1" x14ac:dyDescent="0.25"/>
    <row r="116" spans="1:69" s="35" customFormat="1" ht="15" x14ac:dyDescent="0.25">
      <c r="A116" s="84" t="s">
        <v>1717</v>
      </c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</row>
    <row r="117" spans="1:69" ht="15" outlineLevel="1" x14ac:dyDescent="0.25">
      <c r="A117" s="69" t="s">
        <v>1877</v>
      </c>
      <c r="B117" s="87" t="s">
        <v>1870</v>
      </c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>
        <f t="shared" ref="O117:AZ117" si="84">O8/O9</f>
        <v>4.318803279989254</v>
      </c>
      <c r="P117" s="91">
        <f t="shared" si="84"/>
        <v>4.0453541357504479</v>
      </c>
      <c r="Q117" s="91">
        <f t="shared" si="84"/>
        <v>1.4743233916765348</v>
      </c>
      <c r="R117" s="91">
        <f t="shared" si="84"/>
        <v>1.5962152974406787</v>
      </c>
      <c r="S117" s="91">
        <f t="shared" si="84"/>
        <v>1.7039650736279559</v>
      </c>
      <c r="T117" s="91">
        <f t="shared" si="84"/>
        <v>1.7271557004757212</v>
      </c>
      <c r="U117" s="91">
        <f t="shared" si="84"/>
        <v>1.7563784452972959</v>
      </c>
      <c r="V117" s="91">
        <f t="shared" si="84"/>
        <v>1.8785041799009095</v>
      </c>
      <c r="W117" s="91">
        <f t="shared" si="84"/>
        <v>1.9431752409677145</v>
      </c>
      <c r="X117" s="91">
        <f t="shared" si="84"/>
        <v>1.9704661836936885</v>
      </c>
      <c r="Y117" s="91">
        <f t="shared" si="84"/>
        <v>2.0085723698062505</v>
      </c>
      <c r="Z117" s="91">
        <f t="shared" si="84"/>
        <v>2.6411105691843391</v>
      </c>
      <c r="AA117" s="91">
        <f t="shared" si="84"/>
        <v>2.5756218254234571</v>
      </c>
      <c r="AB117" s="91">
        <f t="shared" si="84"/>
        <v>2.7568601119713647</v>
      </c>
      <c r="AC117" s="91">
        <f t="shared" si="84"/>
        <v>3.1635352581445693</v>
      </c>
      <c r="AD117" s="91">
        <f t="shared" si="84"/>
        <v>1.8879986940967055</v>
      </c>
      <c r="AE117" s="91">
        <f t="shared" si="84"/>
        <v>1.8815876261617965</v>
      </c>
      <c r="AF117" s="91">
        <f t="shared" si="84"/>
        <v>1.9120556112876588</v>
      </c>
      <c r="AG117" s="91">
        <f t="shared" si="84"/>
        <v>1.9378743113847807</v>
      </c>
      <c r="AH117" s="91">
        <f t="shared" si="84"/>
        <v>1.8356657241440915</v>
      </c>
      <c r="AI117" s="91">
        <f t="shared" si="84"/>
        <v>1.5157531680472924</v>
      </c>
      <c r="AJ117" s="91">
        <f t="shared" si="84"/>
        <v>1.5930713762882882</v>
      </c>
      <c r="AK117" s="91">
        <f t="shared" si="84"/>
        <v>1.6068730326756062</v>
      </c>
      <c r="AL117" s="91">
        <f t="shared" si="84"/>
        <v>2.2984100229899895</v>
      </c>
      <c r="AM117" s="91">
        <f t="shared" si="84"/>
        <v>4.5134661569454977</v>
      </c>
      <c r="AN117" s="91">
        <f t="shared" si="84"/>
        <v>2.9902896296801909</v>
      </c>
      <c r="AO117" s="91">
        <f t="shared" si="84"/>
        <v>4.6175892157245571</v>
      </c>
      <c r="AP117" s="91">
        <f t="shared" si="84"/>
        <v>3.6300904418601694</v>
      </c>
      <c r="AQ117" s="91">
        <f t="shared" si="84"/>
        <v>4.1503923339459661</v>
      </c>
      <c r="AR117" s="91">
        <f t="shared" si="84"/>
        <v>4.0836052675353898</v>
      </c>
      <c r="AS117" s="91">
        <f t="shared" si="84"/>
        <v>3.5580339412928814</v>
      </c>
      <c r="AT117" s="91">
        <f t="shared" si="84"/>
        <v>3.3378892109071345</v>
      </c>
      <c r="AU117" s="91">
        <f t="shared" si="84"/>
        <v>4.2097223840942579</v>
      </c>
      <c r="AV117" s="91">
        <f t="shared" si="84"/>
        <v>3.7068511849501595</v>
      </c>
      <c r="AW117" s="91">
        <f t="shared" si="84"/>
        <v>3.3780680056650616</v>
      </c>
      <c r="AX117" s="91">
        <f t="shared" si="84"/>
        <v>4.8842802507504022</v>
      </c>
      <c r="AY117" s="91">
        <f t="shared" si="84"/>
        <v>5.7384845941126024</v>
      </c>
      <c r="AZ117" s="91">
        <f t="shared" si="84"/>
        <v>4.8881570216857826</v>
      </c>
      <c r="BA117" s="91">
        <f t="shared" ref="BA117:BF117" si="85">BA8/BA9</f>
        <v>5.1882738894362808</v>
      </c>
      <c r="BB117" s="91">
        <f t="shared" si="85"/>
        <v>4.811806815522246</v>
      </c>
      <c r="BC117" s="91">
        <f t="shared" si="85"/>
        <v>5.017880191495653</v>
      </c>
      <c r="BD117" s="91">
        <f t="shared" si="85"/>
        <v>4.76119456839821</v>
      </c>
      <c r="BE117" s="91">
        <f t="shared" si="85"/>
        <v>4.827459393767044</v>
      </c>
      <c r="BF117" s="91">
        <f t="shared" si="85"/>
        <v>4.4824955163111815</v>
      </c>
      <c r="BG117" s="124"/>
      <c r="BH117" s="124"/>
      <c r="BI117" s="124"/>
      <c r="BJ117" s="124"/>
      <c r="BK117" s="36"/>
      <c r="BL117" s="88"/>
      <c r="BM117" s="91">
        <f>BM8/BM9</f>
        <v>2.6411105691843391</v>
      </c>
      <c r="BN117" s="91">
        <f>BN8/BN9</f>
        <v>2.2984100229899895</v>
      </c>
      <c r="BO117" s="91">
        <f>BO8/BO9</f>
        <v>3.3780680056650616</v>
      </c>
      <c r="BP117" s="91">
        <f>BP8/BP9</f>
        <v>4.4824955163111815</v>
      </c>
      <c r="BQ117" s="91"/>
    </row>
    <row r="118" spans="1:69" customFormat="1" ht="15" outlineLevel="1" x14ac:dyDescent="0.25"/>
    <row r="119" spans="1:69" s="35" customFormat="1" ht="15" x14ac:dyDescent="0.25">
      <c r="A119" s="84" t="s">
        <v>1876</v>
      </c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</row>
    <row r="120" spans="1:69" ht="15" outlineLevel="1" x14ac:dyDescent="0.25">
      <c r="A120" s="69" t="s">
        <v>1878</v>
      </c>
      <c r="B120" s="87" t="s">
        <v>1879</v>
      </c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>
        <f t="shared" ref="O120:AZ120" si="86">O10/O3</f>
        <v>0.3745505864641207</v>
      </c>
      <c r="P120" s="92">
        <f t="shared" si="86"/>
        <v>0.39678667159255976</v>
      </c>
      <c r="Q120" s="92">
        <f t="shared" si="86"/>
        <v>0.79429752736967318</v>
      </c>
      <c r="R120" s="92">
        <f t="shared" si="86"/>
        <v>0.72272208360319723</v>
      </c>
      <c r="S120" s="92">
        <f t="shared" si="86"/>
        <v>0.68608295625570959</v>
      </c>
      <c r="T120" s="92">
        <f t="shared" si="86"/>
        <v>0.67726097456381096</v>
      </c>
      <c r="U120" s="92">
        <f t="shared" si="86"/>
        <v>0.66509929130684931</v>
      </c>
      <c r="V120" s="92">
        <f t="shared" si="86"/>
        <v>0.64018722723602495</v>
      </c>
      <c r="W120" s="92">
        <f t="shared" si="86"/>
        <v>0.64156153593576626</v>
      </c>
      <c r="X120" s="92">
        <f t="shared" si="86"/>
        <v>0.65241967800359624</v>
      </c>
      <c r="Y120" s="92">
        <f t="shared" si="86"/>
        <v>0.63628232937639229</v>
      </c>
      <c r="Z120" s="92">
        <f t="shared" si="86"/>
        <v>0.51731632151878881</v>
      </c>
      <c r="AA120" s="92">
        <f t="shared" si="86"/>
        <v>0.55797520081928054</v>
      </c>
      <c r="AB120" s="92">
        <f t="shared" si="86"/>
        <v>0.61403159687621556</v>
      </c>
      <c r="AC120" s="92">
        <f t="shared" si="86"/>
        <v>0.6037075758192797</v>
      </c>
      <c r="AD120" s="92">
        <f t="shared" si="86"/>
        <v>0.78035789262240862</v>
      </c>
      <c r="AE120" s="92">
        <f t="shared" si="86"/>
        <v>0.7912293110004891</v>
      </c>
      <c r="AF120" s="92">
        <f t="shared" si="86"/>
        <v>0.7837354569629712</v>
      </c>
      <c r="AG120" s="92">
        <f t="shared" si="86"/>
        <v>0.77380480304020971</v>
      </c>
      <c r="AH120" s="92">
        <f t="shared" si="86"/>
        <v>0.75523194883926714</v>
      </c>
      <c r="AI120" s="92">
        <f t="shared" si="86"/>
        <v>0.74349756264863287</v>
      </c>
      <c r="AJ120" s="92">
        <f t="shared" si="86"/>
        <v>0.71736970730641958</v>
      </c>
      <c r="AK120" s="92">
        <f t="shared" si="86"/>
        <v>0.71380270339744978</v>
      </c>
      <c r="AL120" s="92">
        <f t="shared" si="86"/>
        <v>0.56757893591411868</v>
      </c>
      <c r="AM120" s="92">
        <f t="shared" si="86"/>
        <v>0.4058704693972211</v>
      </c>
      <c r="AN120" s="92">
        <f t="shared" si="86"/>
        <v>0.49155746243597881</v>
      </c>
      <c r="AO120" s="92">
        <f t="shared" si="86"/>
        <v>0.38876741198114739</v>
      </c>
      <c r="AP120" s="92">
        <f t="shared" si="86"/>
        <v>0.45463717260564579</v>
      </c>
      <c r="AQ120" s="92">
        <f t="shared" si="86"/>
        <v>0.4337665895061581</v>
      </c>
      <c r="AR120" s="92">
        <f t="shared" si="86"/>
        <v>0.45679829799650723</v>
      </c>
      <c r="AS120" s="92">
        <f t="shared" si="86"/>
        <v>0.47319576612130354</v>
      </c>
      <c r="AT120" s="92">
        <f t="shared" si="86"/>
        <v>0.50779127732070029</v>
      </c>
      <c r="AU120" s="92">
        <f t="shared" si="86"/>
        <v>0.40895458059712403</v>
      </c>
      <c r="AV120" s="92">
        <f t="shared" si="86"/>
        <v>0.41701383435613643</v>
      </c>
      <c r="AW120" s="92">
        <f t="shared" si="86"/>
        <v>0.43248244486914877</v>
      </c>
      <c r="AX120" s="92">
        <f t="shared" si="86"/>
        <v>0.33863283228531077</v>
      </c>
      <c r="AY120" s="92">
        <f t="shared" si="86"/>
        <v>0.3289138335530562</v>
      </c>
      <c r="AZ120" s="92">
        <f t="shared" si="86"/>
        <v>0.35305646769214688</v>
      </c>
      <c r="BA120" s="92">
        <f t="shared" ref="BA120:BF120" si="87">BA10/BA3</f>
        <v>0.35297036266480758</v>
      </c>
      <c r="BB120" s="92">
        <f t="shared" si="87"/>
        <v>0.36503969240211281</v>
      </c>
      <c r="BC120" s="92">
        <f t="shared" si="87"/>
        <v>0.36797446100010178</v>
      </c>
      <c r="BD120" s="92">
        <f t="shared" si="87"/>
        <v>0.35305119449839634</v>
      </c>
      <c r="BE120" s="92">
        <f t="shared" si="87"/>
        <v>0.3430513290797193</v>
      </c>
      <c r="BF120" s="92">
        <f t="shared" si="87"/>
        <v>0.35141257852255309</v>
      </c>
      <c r="BG120" s="124"/>
      <c r="BH120" s="124"/>
      <c r="BI120" s="124"/>
      <c r="BJ120" s="124"/>
      <c r="BK120" s="36"/>
      <c r="BL120" s="88"/>
      <c r="BM120" s="92">
        <f>BM10/BM3</f>
        <v>0.51731632151878881</v>
      </c>
      <c r="BN120" s="92">
        <f>BN10/BN3</f>
        <v>0.56757893591411868</v>
      </c>
      <c r="BO120" s="92">
        <f>BO10/BO3</f>
        <v>0.43248244486914877</v>
      </c>
      <c r="BP120" s="92">
        <f>BP10/BP3</f>
        <v>0.35141257852255309</v>
      </c>
      <c r="BQ120" s="92"/>
    </row>
    <row r="121" spans="1:69" customFormat="1" ht="15" outlineLevel="1" x14ac:dyDescent="0.25"/>
    <row r="122" spans="1:69" s="35" customFormat="1" ht="15" x14ac:dyDescent="0.25">
      <c r="A122" s="84" t="s">
        <v>1880</v>
      </c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</row>
    <row r="123" spans="1:69" ht="15" outlineLevel="1" x14ac:dyDescent="0.25">
      <c r="A123" s="69" t="s">
        <v>1895</v>
      </c>
      <c r="B123" s="87" t="s">
        <v>1881</v>
      </c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3">
        <f t="shared" ref="S123:Z123" si="88">S33/S35</f>
        <v>17172.330701484061</v>
      </c>
      <c r="T123" s="93">
        <f t="shared" si="88"/>
        <v>10459.969248401558</v>
      </c>
      <c r="U123" s="93">
        <f t="shared" si="88"/>
        <v>12767.242060257888</v>
      </c>
      <c r="V123" s="93">
        <f t="shared" si="88"/>
        <v>9298.8468295133735</v>
      </c>
      <c r="W123" s="93">
        <f t="shared" si="88"/>
        <v>2814.658347093577</v>
      </c>
      <c r="X123" s="93">
        <f t="shared" si="88"/>
        <v>2787.0581007793517</v>
      </c>
      <c r="Y123" s="93">
        <f t="shared" si="88"/>
        <v>3426.8694042819307</v>
      </c>
      <c r="Z123" s="93">
        <f t="shared" si="88"/>
        <v>6249.1693360192758</v>
      </c>
      <c r="AA123" s="93"/>
      <c r="AB123" s="93">
        <f t="shared" ref="AB123:AX123" si="89">AB33/AB35</f>
        <v>-95292.312461732552</v>
      </c>
      <c r="AC123" s="93">
        <f t="shared" si="89"/>
        <v>-25224.292538400481</v>
      </c>
      <c r="AD123" s="93">
        <f t="shared" si="89"/>
        <v>-22927.675539644741</v>
      </c>
      <c r="AE123" s="93">
        <f t="shared" si="89"/>
        <v>-24845.299977152787</v>
      </c>
      <c r="AF123" s="93">
        <f t="shared" si="89"/>
        <v>-22599.81387995023</v>
      </c>
      <c r="AG123" s="93">
        <f t="shared" si="89"/>
        <v>-18821.664746106322</v>
      </c>
      <c r="AH123" s="93">
        <f t="shared" si="89"/>
        <v>2469.2791341657003</v>
      </c>
      <c r="AI123" s="93">
        <f t="shared" si="89"/>
        <v>4705.8122317329544</v>
      </c>
      <c r="AJ123" s="93">
        <f t="shared" si="89"/>
        <v>13095.919337967134</v>
      </c>
      <c r="AK123" s="93">
        <f t="shared" si="89"/>
        <v>20050.356243939586</v>
      </c>
      <c r="AL123" s="93">
        <f t="shared" si="89"/>
        <v>63967.54262989659</v>
      </c>
      <c r="AM123" s="93">
        <f t="shared" si="89"/>
        <v>3261.8672909426596</v>
      </c>
      <c r="AN123" s="93">
        <f t="shared" si="89"/>
        <v>199.44840815144224</v>
      </c>
      <c r="AO123" s="93">
        <f t="shared" si="89"/>
        <v>371.97717598404824</v>
      </c>
      <c r="AP123" s="93">
        <f t="shared" si="89"/>
        <v>446.60751518711038</v>
      </c>
      <c r="AQ123" s="93">
        <f t="shared" si="89"/>
        <v>460.00376182004868</v>
      </c>
      <c r="AR123" s="93">
        <f t="shared" si="89"/>
        <v>612.24200813039806</v>
      </c>
      <c r="AS123" s="93">
        <f t="shared" si="89"/>
        <v>682.20097450525168</v>
      </c>
      <c r="AT123" s="93">
        <f t="shared" si="89"/>
        <v>771.57608441743707</v>
      </c>
      <c r="AU123" s="93">
        <f t="shared" si="89"/>
        <v>952.9677272745098</v>
      </c>
      <c r="AV123" s="93">
        <f t="shared" si="89"/>
        <v>1184.6431437021981</v>
      </c>
      <c r="AW123" s="93">
        <f t="shared" si="89"/>
        <v>1258.0156278953143</v>
      </c>
      <c r="AX123" s="93">
        <f t="shared" si="89"/>
        <v>227.78826419557134</v>
      </c>
      <c r="AY123" s="93"/>
      <c r="AZ123" s="93"/>
      <c r="BA123" s="93">
        <f t="shared" ref="BA123:BF123" si="90">BA33/BA35</f>
        <v>2251.3008304624786</v>
      </c>
      <c r="BB123" s="93">
        <f t="shared" si="90"/>
        <v>946.44228587639111</v>
      </c>
      <c r="BC123" s="93">
        <f t="shared" si="90"/>
        <v>39.166731658128711</v>
      </c>
      <c r="BD123" s="93">
        <f t="shared" si="90"/>
        <v>58.408305547225623</v>
      </c>
      <c r="BE123" s="93">
        <f t="shared" si="90"/>
        <v>60.722615862082876</v>
      </c>
      <c r="BF123" s="93">
        <f t="shared" si="90"/>
        <v>65.07795470538268</v>
      </c>
      <c r="BG123" s="125"/>
      <c r="BH123" s="125"/>
      <c r="BI123" s="125"/>
      <c r="BJ123" s="125"/>
      <c r="BK123" s="36"/>
      <c r="BL123" s="88"/>
      <c r="BM123" s="93">
        <f>BM33/BM35</f>
        <v>6249.1693360192758</v>
      </c>
      <c r="BN123" s="93">
        <f>BN33/BN35</f>
        <v>63967.54262989659</v>
      </c>
      <c r="BO123" s="93">
        <f>BO33/BO35</f>
        <v>227.78826419557134</v>
      </c>
      <c r="BP123" s="93">
        <f>BP33/BP35</f>
        <v>65.07795470538268</v>
      </c>
      <c r="BQ123" s="93"/>
    </row>
    <row r="124" spans="1:69" outlineLevel="1" x14ac:dyDescent="0.25"/>
    <row r="125" spans="1:69" s="35" customFormat="1" ht="15" x14ac:dyDescent="0.25">
      <c r="A125" s="84" t="s">
        <v>1883</v>
      </c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  <c r="AX125" s="69"/>
      <c r="AY125" s="69"/>
      <c r="AZ125" s="69"/>
      <c r="BA125" s="69"/>
      <c r="BB125" s="69"/>
      <c r="BC125" s="69"/>
      <c r="BD125" s="69"/>
      <c r="BE125" s="69"/>
      <c r="BF125" s="69"/>
      <c r="BG125" s="69"/>
      <c r="BH125" s="69"/>
      <c r="BI125" s="69"/>
      <c r="BJ125" s="69"/>
      <c r="BK125" s="69"/>
      <c r="BL125" s="69"/>
      <c r="BM125" s="69"/>
      <c r="BN125" s="69"/>
      <c r="BO125" s="69"/>
      <c r="BP125" s="69"/>
      <c r="BQ125" s="69"/>
    </row>
    <row r="126" spans="1:69" ht="15" outlineLevel="1" x14ac:dyDescent="0.25">
      <c r="A126" s="69" t="s">
        <v>1885</v>
      </c>
      <c r="B126" s="87" t="s">
        <v>1886</v>
      </c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>
        <f t="shared" ref="O126:AZ126" si="91">O33/O11</f>
        <v>-0.17719616712973457</v>
      </c>
      <c r="P126" s="92">
        <f t="shared" si="91"/>
        <v>-0.19065293312206549</v>
      </c>
      <c r="Q126" s="92">
        <f t="shared" si="91"/>
        <v>-0.29301444947503913</v>
      </c>
      <c r="R126" s="92">
        <f t="shared" si="91"/>
        <v>0.27892741884890143</v>
      </c>
      <c r="S126" s="92">
        <f t="shared" si="91"/>
        <v>0.45926802037551151</v>
      </c>
      <c r="T126" s="92">
        <f t="shared" si="91"/>
        <v>0.4904680165154543</v>
      </c>
      <c r="U126" s="92">
        <f t="shared" si="91"/>
        <v>0.67428877839350498</v>
      </c>
      <c r="V126" s="92">
        <f t="shared" si="91"/>
        <v>0.63878999962989769</v>
      </c>
      <c r="W126" s="92">
        <f t="shared" si="91"/>
        <v>0.75207391825456471</v>
      </c>
      <c r="X126" s="92">
        <f t="shared" si="91"/>
        <v>0.74957548284295383</v>
      </c>
      <c r="Y126" s="92">
        <f t="shared" si="91"/>
        <v>0.92165186209648187</v>
      </c>
      <c r="Z126" s="92">
        <f t="shared" si="91"/>
        <v>1.680705587409236</v>
      </c>
      <c r="AA126" s="92">
        <f t="shared" si="91"/>
        <v>-0.25418640986893087</v>
      </c>
      <c r="AB126" s="92">
        <f t="shared" si="91"/>
        <v>-0.29308837615971861</v>
      </c>
      <c r="AC126" s="92">
        <f t="shared" si="91"/>
        <v>-0.30415449582391063</v>
      </c>
      <c r="AD126" s="92">
        <f t="shared" si="91"/>
        <v>-0.38641429892842322</v>
      </c>
      <c r="AE126" s="92">
        <f t="shared" si="91"/>
        <v>-0.41873320981611473</v>
      </c>
      <c r="AF126" s="92">
        <f t="shared" si="91"/>
        <v>-0.3808886435623875</v>
      </c>
      <c r="AG126" s="92">
        <f t="shared" si="91"/>
        <v>-0.31721315904687586</v>
      </c>
      <c r="AH126" s="92">
        <f t="shared" si="91"/>
        <v>4.3188792923659264E-2</v>
      </c>
      <c r="AI126" s="92">
        <f t="shared" si="91"/>
        <v>8.5515453893597937E-2</v>
      </c>
      <c r="AJ126" s="92">
        <f t="shared" si="91"/>
        <v>0.23924165635288433</v>
      </c>
      <c r="AK126" s="92">
        <f t="shared" si="91"/>
        <v>0.3662881783609182</v>
      </c>
      <c r="AL126" s="92">
        <f t="shared" si="91"/>
        <v>0.89699352955436584</v>
      </c>
      <c r="AM126" s="92">
        <f t="shared" si="91"/>
        <v>3.4093109209429845E-2</v>
      </c>
      <c r="AN126" s="92">
        <f t="shared" si="91"/>
        <v>7.4900590000904058E-2</v>
      </c>
      <c r="AO126" s="92">
        <f t="shared" si="91"/>
        <v>0.14121748020746039</v>
      </c>
      <c r="AP126" s="92">
        <f t="shared" si="91"/>
        <v>0.17066348887700852</v>
      </c>
      <c r="AQ126" s="92">
        <f t="shared" si="91"/>
        <v>0.17650814827777736</v>
      </c>
      <c r="AR126" s="92">
        <f t="shared" si="91"/>
        <v>0.23828441651495755</v>
      </c>
      <c r="AS126" s="92">
        <f t="shared" si="91"/>
        <v>0.2660460518801282</v>
      </c>
      <c r="AT126" s="92">
        <f t="shared" si="91"/>
        <v>0.30205419940782308</v>
      </c>
      <c r="AU126" s="92">
        <f t="shared" si="91"/>
        <v>0.37306483409309982</v>
      </c>
      <c r="AV126" s="92">
        <f t="shared" si="91"/>
        <v>0.46376040364846688</v>
      </c>
      <c r="AW126" s="92">
        <f t="shared" si="91"/>
        <v>0.56192621472304005</v>
      </c>
      <c r="AX126" s="92">
        <f t="shared" si="91"/>
        <v>0.69143911653727697</v>
      </c>
      <c r="AY126" s="92">
        <f t="shared" si="91"/>
        <v>1.3413667271274543E-2</v>
      </c>
      <c r="AZ126" s="92">
        <f t="shared" si="91"/>
        <v>2.0771115039835426E-2</v>
      </c>
      <c r="BA126" s="92">
        <f t="shared" ref="BA126:BF126" si="92">BA33/BA11</f>
        <v>8.641967951309866E-2</v>
      </c>
      <c r="BB126" s="92">
        <f t="shared" si="92"/>
        <v>0.12941715708969584</v>
      </c>
      <c r="BC126" s="92">
        <f t="shared" si="92"/>
        <v>0.13902965743170978</v>
      </c>
      <c r="BD126" s="92">
        <f t="shared" si="92"/>
        <v>0.2073919860169128</v>
      </c>
      <c r="BE126" s="92">
        <f t="shared" si="92"/>
        <v>0.22583033301320551</v>
      </c>
      <c r="BF126" s="92">
        <f t="shared" si="92"/>
        <v>0.24310060901358743</v>
      </c>
      <c r="BG126" s="126"/>
      <c r="BH126" s="126"/>
      <c r="BI126" s="126"/>
      <c r="BJ126" s="126"/>
      <c r="BK126" s="36"/>
      <c r="BL126" s="88"/>
      <c r="BM126" s="92">
        <f>BM33/BM11</f>
        <v>1.680705587409236</v>
      </c>
      <c r="BN126" s="92">
        <f>BN33/BN11</f>
        <v>0.89699352955436584</v>
      </c>
      <c r="BO126" s="92">
        <f>BO33/BO11</f>
        <v>0.69143911653727697</v>
      </c>
      <c r="BP126" s="92">
        <f>BP33/BP11</f>
        <v>0.24310060901358743</v>
      </c>
      <c r="BQ126" s="92"/>
    </row>
    <row r="127" spans="1:69" outlineLevel="1" x14ac:dyDescent="0.25"/>
    <row r="128" spans="1:69" s="35" customFormat="1" ht="15" x14ac:dyDescent="0.25">
      <c r="A128" s="84" t="s">
        <v>1884</v>
      </c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  <c r="AX128" s="69"/>
      <c r="AY128" s="69"/>
      <c r="AZ128" s="69"/>
      <c r="BA128" s="69"/>
      <c r="BB128" s="69"/>
      <c r="BC128" s="69"/>
      <c r="BD128" s="69"/>
      <c r="BE128" s="69"/>
      <c r="BF128" s="69"/>
      <c r="BG128" s="69"/>
      <c r="BH128" s="69"/>
      <c r="BI128" s="69"/>
      <c r="BJ128" s="69"/>
      <c r="BK128" s="69"/>
      <c r="BL128" s="69"/>
      <c r="BM128" s="69"/>
      <c r="BN128" s="69"/>
      <c r="BO128" s="69"/>
      <c r="BP128" s="69"/>
      <c r="BQ128" s="69"/>
    </row>
    <row r="129" spans="1:69" ht="15" outlineLevel="1" x14ac:dyDescent="0.25">
      <c r="A129" s="69" t="s">
        <v>1885</v>
      </c>
      <c r="B129" s="87" t="s">
        <v>1887</v>
      </c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>
        <f t="shared" ref="O129:AZ129" si="93">O33/O3</f>
        <v>-0.1353350921927676</v>
      </c>
      <c r="P129" s="92">
        <f t="shared" si="93"/>
        <v>-0.14570845048706826</v>
      </c>
      <c r="Q129" s="92">
        <f t="shared" si="93"/>
        <v>-9.8401775638139483E-2</v>
      </c>
      <c r="R129" s="92">
        <f t="shared" si="93"/>
        <v>7.8569832086644961E-2</v>
      </c>
      <c r="S129" s="92">
        <f t="shared" si="93"/>
        <v>0.13181662119421192</v>
      </c>
      <c r="T129" s="92">
        <f t="shared" si="93"/>
        <v>0.14415549223247975</v>
      </c>
      <c r="U129" s="92">
        <f t="shared" si="93"/>
        <v>0.19061645942319078</v>
      </c>
      <c r="V129" s="92">
        <f t="shared" si="93"/>
        <v>0.19894782481320997</v>
      </c>
      <c r="W129" s="92">
        <f t="shared" si="93"/>
        <v>0.21923530088121265</v>
      </c>
      <c r="X129" s="92">
        <f t="shared" si="93"/>
        <v>0.21064863613846105</v>
      </c>
      <c r="Y129" s="92">
        <f t="shared" si="93"/>
        <v>0.24353503664573073</v>
      </c>
      <c r="Z129" s="92">
        <f t="shared" si="93"/>
        <v>0.40737868867064037</v>
      </c>
      <c r="AA129" s="92">
        <f t="shared" si="93"/>
        <v>-0.15073593719923475</v>
      </c>
      <c r="AB129" s="92">
        <f t="shared" si="93"/>
        <v>-0.16010164850572262</v>
      </c>
      <c r="AC129" s="92">
        <f t="shared" si="93"/>
        <v>-0.17500311575128097</v>
      </c>
      <c r="AD129" s="92">
        <f t="shared" si="93"/>
        <v>-0.14789007995861631</v>
      </c>
      <c r="AE129" s="92">
        <f t="shared" si="93"/>
        <v>-0.16729145435395207</v>
      </c>
      <c r="AF129" s="92">
        <f t="shared" si="93"/>
        <v>-0.14995092030576923</v>
      </c>
      <c r="AG129" s="92">
        <f t="shared" si="93"/>
        <v>-0.12243570031527576</v>
      </c>
      <c r="AH129" s="92">
        <f t="shared" si="93"/>
        <v>1.326170810257407E-2</v>
      </c>
      <c r="AI129" s="92">
        <f t="shared" si="93"/>
        <v>2.6694731693409877E-2</v>
      </c>
      <c r="AJ129" s="92">
        <f t="shared" si="93"/>
        <v>7.2875483790958762E-2</v>
      </c>
      <c r="AK129" s="92">
        <f t="shared" si="93"/>
        <v>0.10195514793052106</v>
      </c>
      <c r="AL129" s="92">
        <f t="shared" si="93"/>
        <v>0.24393080052786953</v>
      </c>
      <c r="AM129" s="92">
        <f t="shared" si="93"/>
        <v>1.9647362159602062E-2</v>
      </c>
      <c r="AN129" s="92">
        <f t="shared" si="93"/>
        <v>3.6327076550754511E-2</v>
      </c>
      <c r="AO129" s="92">
        <f t="shared" si="93"/>
        <v>7.8464884117370848E-2</v>
      </c>
      <c r="AP129" s="92">
        <f t="shared" si="93"/>
        <v>8.4280310789492857E-2</v>
      </c>
      <c r="AQ129" s="92">
        <f t="shared" si="93"/>
        <v>9.0092266760065792E-2</v>
      </c>
      <c r="AR129" s="92">
        <f t="shared" si="93"/>
        <v>0.11192331195695129</v>
      </c>
      <c r="AS129" s="92">
        <f t="shared" si="93"/>
        <v>0.12017255381289289</v>
      </c>
      <c r="AT129" s="92">
        <f t="shared" si="93"/>
        <v>0.12539537617867433</v>
      </c>
      <c r="AU129" s="92">
        <f t="shared" si="93"/>
        <v>0.17721941493934554</v>
      </c>
      <c r="AV129" s="92">
        <f t="shared" si="93"/>
        <v>0.20668409383133482</v>
      </c>
      <c r="AW129" s="92">
        <f t="shared" si="93"/>
        <v>0.23383613440619619</v>
      </c>
      <c r="AX129" s="92">
        <f t="shared" si="93"/>
        <v>0.29459118033661347</v>
      </c>
      <c r="AY129" s="92">
        <f t="shared" si="93"/>
        <v>8.9106425047190008E-3</v>
      </c>
      <c r="AZ129" s="92">
        <f t="shared" si="93"/>
        <v>1.3266405943717766E-2</v>
      </c>
      <c r="BA129" s="92">
        <f t="shared" ref="BA129:BF129" si="94">BA33/BA3</f>
        <v>5.3007100213839073E-2</v>
      </c>
      <c r="BB129" s="92">
        <f t="shared" si="94"/>
        <v>7.5941129102596705E-2</v>
      </c>
      <c r="BC129" s="92">
        <f t="shared" si="94"/>
        <v>8.1059278642319557E-2</v>
      </c>
      <c r="BD129" s="92">
        <f t="shared" si="94"/>
        <v>0.11909454087251335</v>
      </c>
      <c r="BE129" s="92">
        <f t="shared" si="94"/>
        <v>0.13048102178712379</v>
      </c>
      <c r="BF129" s="92">
        <f t="shared" si="94"/>
        <v>0.13746448284296886</v>
      </c>
      <c r="BG129" s="125"/>
      <c r="BH129" s="125"/>
      <c r="BI129" s="125"/>
      <c r="BJ129" s="125"/>
      <c r="BK129" s="36"/>
      <c r="BL129" s="88"/>
      <c r="BM129" s="92">
        <f>BM33/BM3</f>
        <v>0.40737868867064037</v>
      </c>
      <c r="BN129" s="92">
        <f>BN33/BN3</f>
        <v>0.24393080052786953</v>
      </c>
      <c r="BO129" s="92">
        <f>BO33/BO3</f>
        <v>0.28773074818729028</v>
      </c>
      <c r="BP129" s="92">
        <f>BP33/BP3</f>
        <v>0.13746448284296886</v>
      </c>
      <c r="BQ129" s="92"/>
    </row>
    <row r="130" spans="1:69" outlineLevel="1" x14ac:dyDescent="0.25"/>
    <row r="131" spans="1:69" s="35" customFormat="1" ht="15" x14ac:dyDescent="0.25">
      <c r="A131" s="68" t="s">
        <v>1718</v>
      </c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  <c r="AX131" s="69"/>
      <c r="AY131" s="69"/>
      <c r="AZ131" s="69"/>
      <c r="BA131" s="69"/>
      <c r="BB131" s="69"/>
      <c r="BC131" s="69"/>
      <c r="BD131" s="69"/>
      <c r="BE131" s="69"/>
      <c r="BF131" s="69"/>
      <c r="BG131" s="69"/>
      <c r="BH131" s="69"/>
      <c r="BI131" s="69"/>
      <c r="BJ131" s="69"/>
      <c r="BK131" s="69"/>
      <c r="BL131" s="69"/>
      <c r="BM131" s="69"/>
      <c r="BN131" s="69"/>
      <c r="BO131" s="69"/>
      <c r="BP131" s="69"/>
    </row>
    <row r="132" spans="1:69" x14ac:dyDescent="0.25">
      <c r="B132" s="87" t="s">
        <v>1719</v>
      </c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3">
        <f t="shared" ref="AA132:AL132" si="95">AA4/SUM(P13:AA13)*360</f>
        <v>28.100659417737344</v>
      </c>
      <c r="AB132" s="93">
        <f t="shared" si="95"/>
        <v>34.429376662125236</v>
      </c>
      <c r="AC132" s="93">
        <f t="shared" si="95"/>
        <v>32.2261154330889</v>
      </c>
      <c r="AD132" s="93">
        <f t="shared" si="95"/>
        <v>39.374802212480986</v>
      </c>
      <c r="AE132" s="93">
        <f t="shared" si="95"/>
        <v>33.540262721009938</v>
      </c>
      <c r="AF132" s="93">
        <f t="shared" si="95"/>
        <v>40.551919517822945</v>
      </c>
      <c r="AG132" s="93">
        <f t="shared" si="95"/>
        <v>39.197742558414333</v>
      </c>
      <c r="AH132" s="93">
        <f t="shared" si="95"/>
        <v>38.83469391768228</v>
      </c>
      <c r="AI132" s="93">
        <f t="shared" si="95"/>
        <v>43.015408470919624</v>
      </c>
      <c r="AJ132" s="93">
        <f t="shared" si="95"/>
        <v>40.912270779855213</v>
      </c>
      <c r="AK132" s="93">
        <f t="shared" si="95"/>
        <v>43.323943912534972</v>
      </c>
      <c r="AL132" s="93">
        <f t="shared" si="95"/>
        <v>42.946447210917128</v>
      </c>
      <c r="AM132" s="93">
        <f t="shared" ref="AM132:BF132" si="96">AM4/SUM(AB13:AM13)*360</f>
        <v>37.719769387871231</v>
      </c>
      <c r="AN132" s="93">
        <f t="shared" si="96"/>
        <v>40.711376555305769</v>
      </c>
      <c r="AO132" s="93">
        <f t="shared" si="96"/>
        <v>39.779930396651125</v>
      </c>
      <c r="AP132" s="93">
        <f t="shared" si="96"/>
        <v>43.448368737372512</v>
      </c>
      <c r="AQ132" s="93">
        <f t="shared" si="96"/>
        <v>34.478380792712876</v>
      </c>
      <c r="AR132" s="93">
        <f t="shared" si="96"/>
        <v>29.387620011274706</v>
      </c>
      <c r="AS132" s="93">
        <f t="shared" si="96"/>
        <v>38.526831498794387</v>
      </c>
      <c r="AT132" s="93">
        <f t="shared" si="96"/>
        <v>38.239932273427208</v>
      </c>
      <c r="AU132" s="93">
        <f t="shared" si="96"/>
        <v>38.663760524747168</v>
      </c>
      <c r="AV132" s="93">
        <f t="shared" si="96"/>
        <v>34.002040760916557</v>
      </c>
      <c r="AW132" s="93">
        <f t="shared" si="96"/>
        <v>33.794921022959635</v>
      </c>
      <c r="AX132" s="93">
        <f t="shared" si="96"/>
        <v>48.125565288029073</v>
      </c>
      <c r="AY132" s="93">
        <f t="shared" si="96"/>
        <v>52.566998661808434</v>
      </c>
      <c r="AZ132" s="93">
        <f t="shared" si="96"/>
        <v>59.393338972193582</v>
      </c>
      <c r="BA132" s="93">
        <f t="shared" si="96"/>
        <v>63.738629925220557</v>
      </c>
      <c r="BB132" s="93">
        <f t="shared" si="96"/>
        <v>59.442119829515399</v>
      </c>
      <c r="BC132" s="93">
        <f t="shared" si="96"/>
        <v>53.235472931267459</v>
      </c>
      <c r="BD132" s="93">
        <f t="shared" si="96"/>
        <v>48.37161889057198</v>
      </c>
      <c r="BE132" s="93">
        <f t="shared" si="96"/>
        <v>51.5875925821679</v>
      </c>
      <c r="BF132" s="93">
        <f t="shared" si="96"/>
        <v>45.604330223304729</v>
      </c>
      <c r="BG132" s="124"/>
      <c r="BH132" s="124"/>
      <c r="BI132" s="124"/>
      <c r="BJ132" s="124"/>
      <c r="BK132" s="36"/>
      <c r="BL132" s="88"/>
      <c r="BM132" s="88"/>
      <c r="BN132" s="88"/>
      <c r="BO132" s="88"/>
      <c r="BP132" s="124"/>
    </row>
    <row r="133" spans="1:69" x14ac:dyDescent="0.25">
      <c r="B133" s="87" t="s">
        <v>1890</v>
      </c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3"/>
      <c r="AB133" s="93"/>
      <c r="AC133" s="93"/>
      <c r="AD133" s="93"/>
      <c r="AE133" s="93"/>
      <c r="AF133" s="93"/>
      <c r="AG133" s="93"/>
      <c r="AH133" s="93"/>
      <c r="AI133" s="93"/>
      <c r="AJ133" s="93"/>
      <c r="AK133" s="93"/>
      <c r="AL133" s="93"/>
      <c r="AM133" s="93">
        <f t="shared" ref="AM133:BF133" si="97">(AM4+AM5)/SUM(AB13:AM13)*360</f>
        <v>73.557498532497533</v>
      </c>
      <c r="AN133" s="93">
        <f t="shared" si="97"/>
        <v>73.470922696836794</v>
      </c>
      <c r="AO133" s="93">
        <f t="shared" si="97"/>
        <v>74.701819505915822</v>
      </c>
      <c r="AP133" s="93">
        <f t="shared" si="97"/>
        <v>75.536776508725737</v>
      </c>
      <c r="AQ133" s="93">
        <f t="shared" si="97"/>
        <v>67.460616762813032</v>
      </c>
      <c r="AR133" s="93">
        <f t="shared" si="97"/>
        <v>66.316476845790547</v>
      </c>
      <c r="AS133" s="93">
        <f t="shared" si="97"/>
        <v>72.7837338743918</v>
      </c>
      <c r="AT133" s="93">
        <f t="shared" si="97"/>
        <v>73.281585846325441</v>
      </c>
      <c r="AU133" s="93">
        <f t="shared" si="97"/>
        <v>76.861720146269832</v>
      </c>
      <c r="AV133" s="93">
        <f t="shared" si="97"/>
        <v>74.233693820098935</v>
      </c>
      <c r="AW133" s="93">
        <f t="shared" si="97"/>
        <v>71.818802926974158</v>
      </c>
      <c r="AX133" s="93">
        <f t="shared" si="97"/>
        <v>86.597916822007207</v>
      </c>
      <c r="AY133" s="93">
        <f t="shared" si="97"/>
        <v>91.018049427243255</v>
      </c>
      <c r="AZ133" s="93">
        <f t="shared" si="97"/>
        <v>97.674972509323865</v>
      </c>
      <c r="BA133" s="93">
        <f t="shared" si="97"/>
        <v>103.03738214879181</v>
      </c>
      <c r="BB133" s="93">
        <f t="shared" si="97"/>
        <v>102.59779725715552</v>
      </c>
      <c r="BC133" s="93">
        <f t="shared" si="97"/>
        <v>92.502010510480289</v>
      </c>
      <c r="BD133" s="93">
        <f t="shared" si="97"/>
        <v>98.008153973711501</v>
      </c>
      <c r="BE133" s="93">
        <f t="shared" si="97"/>
        <v>100.85384902042786</v>
      </c>
      <c r="BF133" s="93">
        <f t="shared" si="97"/>
        <v>104.22203356697598</v>
      </c>
      <c r="BG133" s="124"/>
      <c r="BH133" s="124"/>
      <c r="BI133" s="124"/>
      <c r="BJ133" s="124"/>
      <c r="BK133" s="36"/>
      <c r="BL133" s="88"/>
      <c r="BM133" s="88"/>
      <c r="BN133" s="88"/>
      <c r="BO133" s="88"/>
      <c r="BP133" s="124"/>
    </row>
    <row r="134" spans="1:69" x14ac:dyDescent="0.25">
      <c r="B134" s="87" t="s">
        <v>1720</v>
      </c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  <c r="AM134" s="88"/>
      <c r="AN134" s="88"/>
      <c r="AO134" s="88"/>
      <c r="AP134" s="88"/>
      <c r="AQ134" s="88"/>
      <c r="AR134" s="88"/>
      <c r="AS134" s="88"/>
      <c r="AT134" s="88"/>
      <c r="AU134" s="88">
        <f>AU7/AU6</f>
        <v>0.47746362058470054</v>
      </c>
      <c r="AV134" s="88"/>
      <c r="AW134" s="88"/>
      <c r="AX134" s="88"/>
      <c r="AY134" s="88"/>
      <c r="AZ134" s="88"/>
      <c r="BA134" s="88"/>
      <c r="BB134" s="88"/>
      <c r="BC134" s="88"/>
      <c r="BD134" s="88"/>
      <c r="BE134" s="88"/>
      <c r="BF134" s="88"/>
      <c r="BG134" s="124"/>
      <c r="BH134" s="124"/>
      <c r="BI134" s="124"/>
      <c r="BJ134" s="124"/>
      <c r="BK134" s="36"/>
      <c r="BL134" s="88"/>
      <c r="BM134" s="88"/>
      <c r="BN134" s="88"/>
      <c r="BO134" s="88"/>
      <c r="BP134" s="124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2">
    <tabColor rgb="FFC00000"/>
    <outlinePr summaryBelow="0"/>
  </sheetPr>
  <dimension ref="A3:BV156"/>
  <sheetViews>
    <sheetView showGridLines="0" zoomScaleNormal="100" workbookViewId="0">
      <pane xSplit="2" ySplit="4" topLeftCell="AZ5" activePane="bottomRight" state="frozen"/>
      <selection pane="topRight" activeCell="C1" sqref="C1"/>
      <selection pane="bottomLeft" activeCell="A5" sqref="A5"/>
      <selection pane="bottomRight" activeCell="BE91" sqref="BE91"/>
    </sheetView>
  </sheetViews>
  <sheetFormatPr baseColWidth="10" defaultRowHeight="15" outlineLevelRow="2" x14ac:dyDescent="0.25"/>
  <cols>
    <col min="1" max="1" width="3.85546875" customWidth="1"/>
    <col min="2" max="2" width="30" customWidth="1"/>
    <col min="3" max="50" width="10.140625" hidden="1" customWidth="1"/>
    <col min="51" max="58" width="10.140625" customWidth="1"/>
    <col min="59" max="59" width="2.140625" customWidth="1"/>
    <col min="60" max="63" width="10.140625" hidden="1" customWidth="1"/>
    <col min="64" max="64" width="10.140625" customWidth="1"/>
    <col min="65" max="65" width="7.85546875" hidden="1" customWidth="1"/>
    <col min="66" max="66" width="12" hidden="1" customWidth="1"/>
    <col min="67" max="68" width="7.85546875" hidden="1" customWidth="1"/>
    <col min="69" max="74" width="7.85546875" customWidth="1"/>
  </cols>
  <sheetData>
    <row r="3" spans="2:74" s="24" customFormat="1" ht="12.75" x14ac:dyDescent="0.25">
      <c r="C3" s="115">
        <v>41640</v>
      </c>
      <c r="D3" s="115">
        <v>41671</v>
      </c>
      <c r="E3" s="115">
        <v>41699</v>
      </c>
      <c r="F3" s="115">
        <v>41730</v>
      </c>
      <c r="G3" s="115">
        <v>41760</v>
      </c>
      <c r="H3" s="115">
        <v>41791</v>
      </c>
      <c r="I3" s="115">
        <v>41821</v>
      </c>
      <c r="J3" s="115">
        <v>41852</v>
      </c>
      <c r="K3" s="115">
        <v>41883</v>
      </c>
      <c r="L3" s="115">
        <v>41913</v>
      </c>
      <c r="M3" s="115">
        <v>41944</v>
      </c>
      <c r="N3" s="115">
        <v>41974</v>
      </c>
      <c r="O3" s="115">
        <v>42005</v>
      </c>
      <c r="P3" s="115">
        <v>42036</v>
      </c>
      <c r="Q3" s="115">
        <v>42064</v>
      </c>
      <c r="R3" s="115">
        <v>42095</v>
      </c>
      <c r="S3" s="115">
        <v>42125</v>
      </c>
      <c r="T3" s="115">
        <v>42156</v>
      </c>
      <c r="U3" s="115">
        <v>42186</v>
      </c>
      <c r="V3" s="115">
        <v>42217</v>
      </c>
      <c r="W3" s="115">
        <v>42248</v>
      </c>
      <c r="X3" s="115">
        <v>42278</v>
      </c>
      <c r="Y3" s="115">
        <v>42309</v>
      </c>
      <c r="Z3" s="115">
        <v>42339</v>
      </c>
      <c r="AA3" s="115">
        <v>42370</v>
      </c>
      <c r="AB3" s="115">
        <v>42401</v>
      </c>
      <c r="AC3" s="115">
        <v>42430</v>
      </c>
      <c r="AD3" s="115">
        <v>42461</v>
      </c>
      <c r="AE3" s="115">
        <v>42491</v>
      </c>
      <c r="AF3" s="115">
        <v>42522</v>
      </c>
      <c r="AG3" s="115">
        <v>42552</v>
      </c>
      <c r="AH3" s="115">
        <v>42583</v>
      </c>
      <c r="AI3" s="115">
        <v>42614</v>
      </c>
      <c r="AJ3" s="115">
        <v>42644</v>
      </c>
      <c r="AK3" s="115">
        <v>42675</v>
      </c>
      <c r="AL3" s="115">
        <v>42705</v>
      </c>
      <c r="AM3" s="115">
        <v>42736</v>
      </c>
      <c r="AN3" s="115">
        <v>42767</v>
      </c>
      <c r="AO3" s="115">
        <v>42795</v>
      </c>
      <c r="AP3" s="115">
        <v>42826</v>
      </c>
      <c r="AQ3" s="115">
        <v>42856</v>
      </c>
      <c r="AR3" s="115">
        <v>42887</v>
      </c>
      <c r="AS3" s="115">
        <v>42917</v>
      </c>
      <c r="AT3" s="115">
        <v>42948</v>
      </c>
      <c r="AU3" s="115">
        <v>42979</v>
      </c>
      <c r="AV3" s="115">
        <v>43009</v>
      </c>
      <c r="AW3" s="115">
        <v>43040</v>
      </c>
      <c r="AX3" s="115">
        <v>43070</v>
      </c>
      <c r="AY3" s="115">
        <v>43101</v>
      </c>
      <c r="AZ3" s="115">
        <v>43132</v>
      </c>
      <c r="BA3" s="115">
        <v>43160</v>
      </c>
      <c r="BB3" s="115">
        <v>43191</v>
      </c>
      <c r="BC3" s="115">
        <v>43221</v>
      </c>
      <c r="BD3" s="115">
        <v>43252</v>
      </c>
      <c r="BE3" s="115">
        <v>43282</v>
      </c>
      <c r="BF3" s="115">
        <v>43313</v>
      </c>
      <c r="BG3" s="115"/>
      <c r="BH3" s="192">
        <v>2014</v>
      </c>
      <c r="BI3" s="192">
        <v>2015</v>
      </c>
      <c r="BJ3" s="192">
        <v>2016</v>
      </c>
      <c r="BK3" s="192">
        <v>2017</v>
      </c>
      <c r="BL3" s="192" t="s">
        <v>2103</v>
      </c>
    </row>
    <row r="4" spans="2:74" s="24" customFormat="1" ht="12.75" x14ac:dyDescent="0.25">
      <c r="C4" s="58" t="s">
        <v>1830</v>
      </c>
      <c r="D4" s="58" t="s">
        <v>1830</v>
      </c>
      <c r="E4" s="58" t="s">
        <v>1830</v>
      </c>
      <c r="F4" s="58" t="s">
        <v>1830</v>
      </c>
      <c r="G4" s="58" t="s">
        <v>1830</v>
      </c>
      <c r="H4" s="58" t="s">
        <v>1830</v>
      </c>
      <c r="I4" s="58" t="s">
        <v>1830</v>
      </c>
      <c r="J4" s="58" t="s">
        <v>1830</v>
      </c>
      <c r="K4" s="58" t="s">
        <v>1830</v>
      </c>
      <c r="L4" s="58" t="s">
        <v>1830</v>
      </c>
      <c r="M4" s="58" t="s">
        <v>1830</v>
      </c>
      <c r="N4" s="58" t="s">
        <v>1830</v>
      </c>
      <c r="O4" s="58" t="s">
        <v>1830</v>
      </c>
      <c r="P4" s="58" t="s">
        <v>1830</v>
      </c>
      <c r="Q4" s="58" t="s">
        <v>1830</v>
      </c>
      <c r="R4" s="58" t="s">
        <v>1830</v>
      </c>
      <c r="S4" s="58" t="s">
        <v>1830</v>
      </c>
      <c r="T4" s="58" t="s">
        <v>1830</v>
      </c>
      <c r="U4" s="58" t="s">
        <v>1830</v>
      </c>
      <c r="V4" s="58" t="s">
        <v>1830</v>
      </c>
      <c r="W4" s="58" t="s">
        <v>1830</v>
      </c>
      <c r="X4" s="58" t="s">
        <v>1830</v>
      </c>
      <c r="Y4" s="58" t="s">
        <v>1830</v>
      </c>
      <c r="Z4" s="58" t="s">
        <v>1830</v>
      </c>
      <c r="AA4" s="58" t="s">
        <v>1830</v>
      </c>
      <c r="AB4" s="58" t="s">
        <v>1830</v>
      </c>
      <c r="AC4" s="58" t="s">
        <v>1830</v>
      </c>
      <c r="AD4" s="58" t="s">
        <v>1830</v>
      </c>
      <c r="AE4" s="58" t="s">
        <v>1830</v>
      </c>
      <c r="AF4" s="58" t="s">
        <v>1830</v>
      </c>
      <c r="AG4" s="58" t="s">
        <v>1830</v>
      </c>
      <c r="AH4" s="58" t="s">
        <v>1830</v>
      </c>
      <c r="AI4" s="58" t="s">
        <v>1830</v>
      </c>
      <c r="AJ4" s="58" t="s">
        <v>1830</v>
      </c>
      <c r="AK4" s="58" t="s">
        <v>1830</v>
      </c>
      <c r="AL4" s="58" t="s">
        <v>1830</v>
      </c>
      <c r="AM4" s="58" t="s">
        <v>1830</v>
      </c>
      <c r="AN4" s="58" t="s">
        <v>1830</v>
      </c>
      <c r="AO4" s="58" t="s">
        <v>1830</v>
      </c>
      <c r="AP4" s="58" t="s">
        <v>1830</v>
      </c>
      <c r="AQ4" s="58" t="s">
        <v>1830</v>
      </c>
      <c r="AR4" s="58" t="s">
        <v>1830</v>
      </c>
      <c r="AS4" s="58" t="s">
        <v>1830</v>
      </c>
      <c r="AT4" s="58" t="s">
        <v>1830</v>
      </c>
      <c r="AU4" s="58" t="s">
        <v>1830</v>
      </c>
      <c r="AV4" s="58" t="s">
        <v>1830</v>
      </c>
      <c r="AW4" s="58" t="s">
        <v>1830</v>
      </c>
      <c r="AX4" s="58" t="s">
        <v>1830</v>
      </c>
      <c r="AY4" s="58" t="s">
        <v>1830</v>
      </c>
      <c r="AZ4" s="58" t="s">
        <v>1830</v>
      </c>
      <c r="BA4" s="58" t="s">
        <v>1830</v>
      </c>
      <c r="BB4" s="58" t="s">
        <v>1830</v>
      </c>
      <c r="BC4" s="58" t="s">
        <v>1830</v>
      </c>
      <c r="BD4" s="58" t="s">
        <v>1830</v>
      </c>
      <c r="BE4" s="58" t="s">
        <v>1830</v>
      </c>
      <c r="BF4" s="58" t="s">
        <v>1830</v>
      </c>
      <c r="BG4" s="58"/>
      <c r="BH4" s="58" t="s">
        <v>1830</v>
      </c>
      <c r="BI4" s="58" t="s">
        <v>1830</v>
      </c>
      <c r="BJ4" s="58" t="s">
        <v>1830</v>
      </c>
      <c r="BK4" s="58" t="s">
        <v>1830</v>
      </c>
      <c r="BL4" s="58" t="s">
        <v>1830</v>
      </c>
    </row>
    <row r="5" spans="2:74" s="42" customFormat="1" ht="5.25" hidden="1" customHeight="1" collapsed="1" x14ac:dyDescent="0.25"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</row>
    <row r="6" spans="2:74" s="24" customFormat="1" ht="12.75" hidden="1" outlineLevel="1" collapsed="1" x14ac:dyDescent="0.25">
      <c r="B6" s="23" t="s">
        <v>1782</v>
      </c>
      <c r="C6" s="26">
        <f>-Datos!M593</f>
        <v>1984884526</v>
      </c>
      <c r="D6" s="26">
        <f>-Datos!N593</f>
        <v>2023038683</v>
      </c>
      <c r="E6" s="26">
        <f>-Datos!O593</f>
        <v>2012772442</v>
      </c>
      <c r="F6" s="26">
        <f>-Datos!P593</f>
        <v>1943378861</v>
      </c>
      <c r="G6" s="26">
        <f>-Datos!Q593</f>
        <v>2298483314</v>
      </c>
      <c r="H6" s="26">
        <f>-Datos!R593</f>
        <v>2188332421</v>
      </c>
      <c r="I6" s="26">
        <f>-Datos!S593</f>
        <v>2019981295</v>
      </c>
      <c r="J6" s="26">
        <f>-Datos!T593</f>
        <v>3670273080</v>
      </c>
      <c r="K6" s="26">
        <f>-Datos!U593</f>
        <v>2294970199</v>
      </c>
      <c r="L6" s="26">
        <f>-Datos!V593</f>
        <v>2460351984</v>
      </c>
      <c r="M6" s="26">
        <f>-Datos!W593</f>
        <v>2392627324</v>
      </c>
      <c r="N6" s="26">
        <f>-Datos!X593</f>
        <v>3017437848</v>
      </c>
      <c r="O6" s="26">
        <f>-Datos!Y593</f>
        <v>12200938</v>
      </c>
      <c r="P6" s="26">
        <f>-Datos!Z593</f>
        <v>1931156240</v>
      </c>
      <c r="Q6" s="26">
        <f>-Datos!AA593</f>
        <v>2572975659</v>
      </c>
      <c r="R6" s="26">
        <f>-Datos!AB593</f>
        <v>4220245394.5</v>
      </c>
      <c r="S6" s="26">
        <f>-Datos!AC593</f>
        <v>2615236703</v>
      </c>
      <c r="T6" s="26">
        <f>-Datos!AD593</f>
        <v>2278119961</v>
      </c>
      <c r="U6" s="26">
        <f>-Datos!AE593</f>
        <v>2911006059</v>
      </c>
      <c r="V6" s="26">
        <f>-Datos!AF593</f>
        <v>2156436898</v>
      </c>
      <c r="W6" s="26">
        <f>-Datos!AG593</f>
        <v>3166769455</v>
      </c>
      <c r="X6" s="26">
        <f>-Datos!AH593</f>
        <v>2415706030</v>
      </c>
      <c r="Y6" s="26">
        <f>-Datos!AI593</f>
        <v>3252547140.5</v>
      </c>
      <c r="Z6" s="26">
        <f>-Datos!AJ593</f>
        <v>6141424800.4200001</v>
      </c>
      <c r="AA6" s="26">
        <f>-Datos!AK593</f>
        <v>63360049</v>
      </c>
      <c r="AB6" s="26">
        <f>-Datos!AL593</f>
        <v>2187846586</v>
      </c>
      <c r="AC6" s="26">
        <f>-Datos!AM593</f>
        <v>2053003837</v>
      </c>
      <c r="AD6" s="26">
        <f>-Datos!AN593</f>
        <v>2721223476</v>
      </c>
      <c r="AE6" s="26">
        <f>-Datos!AO593</f>
        <v>2583150773</v>
      </c>
      <c r="AF6" s="26">
        <f>-Datos!AP593</f>
        <v>2565583335</v>
      </c>
      <c r="AG6" s="26">
        <f>-Datos!AQ593</f>
        <v>2728220525</v>
      </c>
      <c r="AH6" s="26">
        <f>-Datos!AR593</f>
        <v>4202435864.0799999</v>
      </c>
      <c r="AI6" s="26">
        <f>-Datos!AS593</f>
        <v>2363800621</v>
      </c>
      <c r="AJ6" s="26">
        <f>-Datos!AT593</f>
        <v>2867735823</v>
      </c>
      <c r="AK6" s="26">
        <f>-Datos!AU593</f>
        <v>2773150597</v>
      </c>
      <c r="AL6" s="26">
        <f>-Datos!AV593</f>
        <v>6158440517</v>
      </c>
      <c r="AM6" s="26">
        <f>-Datos!AW593</f>
        <v>2302773861</v>
      </c>
      <c r="AN6" s="26">
        <f>-Datos!AX593</f>
        <v>2764197887.1900001</v>
      </c>
      <c r="AO6" s="26">
        <f>-Datos!AY593</f>
        <v>2890805930.8099999</v>
      </c>
      <c r="AP6" s="26">
        <f>-Datos!AZ593</f>
        <v>2526609466</v>
      </c>
      <c r="AQ6" s="26">
        <f>-Datos!BA593</f>
        <v>2378421695</v>
      </c>
      <c r="AR6" s="26">
        <f>-Datos!BB593</f>
        <v>2664952645</v>
      </c>
      <c r="AS6" s="26">
        <f>-Datos!BC593</f>
        <v>3031921577</v>
      </c>
      <c r="AT6" s="26">
        <f>-Datos!BD593</f>
        <v>2907891784</v>
      </c>
      <c r="AU6" s="26">
        <f>-Datos!BE593</f>
        <v>3234371499</v>
      </c>
      <c r="AV6" s="26">
        <f>-Datos!BF593</f>
        <v>3525319801</v>
      </c>
      <c r="AW6" s="26">
        <f>-Datos!BG593</f>
        <v>3078535110</v>
      </c>
      <c r="AX6" s="26">
        <f>-Datos!BH593</f>
        <v>4653933082</v>
      </c>
      <c r="AY6" s="26">
        <f>-Datos!BI593</f>
        <v>2667521168</v>
      </c>
      <c r="AZ6" s="26">
        <f>-Datos!BJ593</f>
        <v>2881897084</v>
      </c>
      <c r="BA6" s="26">
        <f>-Datos!BK593</f>
        <v>3758109025.25</v>
      </c>
      <c r="BB6" s="26">
        <f>-Datos!BL593</f>
        <v>3565526507</v>
      </c>
      <c r="BC6" s="26">
        <f>-Datos!BM593</f>
        <v>3128343082</v>
      </c>
      <c r="BD6" s="26">
        <f>-Datos!BN593</f>
        <v>4010932552</v>
      </c>
      <c r="BE6" s="26">
        <f>-Datos!BO593</f>
        <v>3144498949</v>
      </c>
      <c r="BF6" s="26">
        <f>-Datos!BP593</f>
        <v>3155562522</v>
      </c>
      <c r="BG6" s="26"/>
      <c r="BH6" s="26">
        <f>SUM(C6:N6)</f>
        <v>28306531977</v>
      </c>
      <c r="BI6" s="26">
        <f>SUM(O6:Z6)</f>
        <v>33673825278.419998</v>
      </c>
      <c r="BJ6" s="26">
        <f>SUM(AA6:AL6)</f>
        <v>33267952003.080002</v>
      </c>
      <c r="BK6" s="26">
        <f>SUM(AM6:AX6)</f>
        <v>35959734338</v>
      </c>
      <c r="BL6" s="26">
        <f>SUM(AY6:BF6)</f>
        <v>26312390889.25</v>
      </c>
    </row>
    <row r="7" spans="2:74" s="52" customFormat="1" ht="12.75" hidden="1" outlineLevel="2" x14ac:dyDescent="0.2">
      <c r="B7" s="49" t="s">
        <v>1784</v>
      </c>
      <c r="C7" s="48">
        <f>-(Datos!M600+Datos!M614)</f>
        <v>1479519777</v>
      </c>
      <c r="D7" s="48">
        <f>-(Datos!N600+Datos!N614)</f>
        <v>1293223535</v>
      </c>
      <c r="E7" s="48">
        <f>-(Datos!O600+Datos!O614)</f>
        <v>1352587236</v>
      </c>
      <c r="F7" s="48">
        <f>-(Datos!P600+Datos!P614)</f>
        <v>1254409624</v>
      </c>
      <c r="G7" s="48">
        <f>-(Datos!Q600+Datos!Q614)</f>
        <v>1508424792</v>
      </c>
      <c r="H7" s="48">
        <f>-(Datos!R600+Datos!R614)</f>
        <v>1448822793</v>
      </c>
      <c r="I7" s="48">
        <f>-(Datos!S600+Datos!S614)</f>
        <v>1050272685</v>
      </c>
      <c r="J7" s="48">
        <f>-(Datos!T600+Datos!T614)</f>
        <v>1792196566</v>
      </c>
      <c r="K7" s="48">
        <f>-(Datos!U600+Datos!U614)</f>
        <v>1464306317</v>
      </c>
      <c r="L7" s="48">
        <f>-(Datos!V600+Datos!V614)</f>
        <v>1537912112</v>
      </c>
      <c r="M7" s="48">
        <f>-(Datos!W600+Datos!W614)</f>
        <v>1556426775</v>
      </c>
      <c r="N7" s="48">
        <f>-(Datos!X600+Datos!X614)</f>
        <v>1701542179</v>
      </c>
      <c r="O7" s="48">
        <f>-(Datos!Y600+Datos!Y614)</f>
        <v>12200938</v>
      </c>
      <c r="P7" s="48">
        <f>-(Datos!Z600+Datos!Z614)</f>
        <v>1510700112</v>
      </c>
      <c r="Q7" s="48">
        <f>-(Datos!AA600+Datos!AA614)</f>
        <v>1808632194</v>
      </c>
      <c r="R7" s="48">
        <f>-(Datos!AB600+Datos!AB614)</f>
        <v>3549871362.5</v>
      </c>
      <c r="S7" s="48">
        <f>-(Datos!AC600+Datos!AC614)</f>
        <v>1787245296</v>
      </c>
      <c r="T7" s="48">
        <f>-(Datos!AD600+Datos!AD614)</f>
        <v>1575818895</v>
      </c>
      <c r="U7" s="48">
        <f>-(Datos!AE600+Datos!AE614)</f>
        <v>1979419398</v>
      </c>
      <c r="V7" s="48">
        <f>-(Datos!AF600+Datos!AF614)</f>
        <v>1372138016</v>
      </c>
      <c r="W7" s="48">
        <f>-(Datos!AG600+Datos!AG614)</f>
        <v>1969002395</v>
      </c>
      <c r="X7" s="48">
        <f>-(Datos!AH600+Datos!AH614)</f>
        <v>1496662383</v>
      </c>
      <c r="Y7" s="48">
        <f>-(Datos!AI600+Datos!AI614)</f>
        <v>1911341941.5</v>
      </c>
      <c r="Z7" s="48">
        <f>-(Datos!AJ600+Datos!AJ614)</f>
        <v>3610877825.5</v>
      </c>
      <c r="AA7" s="48">
        <f>-(Datos!AK600+Datos!AK614)</f>
        <v>28300000</v>
      </c>
      <c r="AB7" s="48">
        <f>-(Datos!AL600+Datos!AL614)</f>
        <v>1290622969</v>
      </c>
      <c r="AC7" s="48">
        <f>-(Datos!AM600+Datos!AM614)</f>
        <v>1121180861</v>
      </c>
      <c r="AD7" s="48">
        <f>-(Datos!AN600+Datos!AN614)</f>
        <v>1314459454</v>
      </c>
      <c r="AE7" s="48">
        <f>-(Datos!AO600+Datos!AO614)</f>
        <v>1429722301</v>
      </c>
      <c r="AF7" s="48">
        <f>-(Datos!AP600+Datos!AP614)</f>
        <v>1428727120</v>
      </c>
      <c r="AG7" s="48">
        <f>-(Datos!AQ600+Datos!AQ614)</f>
        <v>1462108632</v>
      </c>
      <c r="AH7" s="48">
        <f>-(Datos!AR600+Datos!AR614)</f>
        <v>2963979587</v>
      </c>
      <c r="AI7" s="48">
        <f>-(Datos!AS600+Datos!AS614)</f>
        <v>1206822514</v>
      </c>
      <c r="AJ7" s="48">
        <f>-(Datos!AT600+Datos!AT614)</f>
        <v>1348148985</v>
      </c>
      <c r="AK7" s="48">
        <f>-(Datos!AU600+Datos!AU614)</f>
        <v>1388928794</v>
      </c>
      <c r="AL7" s="48">
        <f>-(Datos!AV600+Datos!AV614)</f>
        <v>3231524379</v>
      </c>
      <c r="AM7" s="48">
        <f>-(Datos!AW600+Datos!AW607+Datos!AW614)</f>
        <v>982270902</v>
      </c>
      <c r="AN7" s="48">
        <f>-(Datos!AX600+Datos!AX607+Datos!AX614)</f>
        <v>1473731509.1900001</v>
      </c>
      <c r="AO7" s="48">
        <f>-(Datos!AY600+Datos!AY607+Datos!AY614)</f>
        <v>1451432516.8099999</v>
      </c>
      <c r="AP7" s="48">
        <f>-(Datos!AZ600+Datos!AZ607+Datos!AZ614)</f>
        <v>1205323300</v>
      </c>
      <c r="AQ7" s="48">
        <f>-(Datos!BA600+Datos!BA607+Datos!BA614)</f>
        <v>1200959495</v>
      </c>
      <c r="AR7" s="48">
        <f>-(Datos!BB600+Datos!BB607+Datos!BB614)</f>
        <v>1268325254</v>
      </c>
      <c r="AS7" s="48">
        <f>-(Datos!BC600+Datos!BC607+Datos!BC614)</f>
        <v>1569130711</v>
      </c>
      <c r="AT7" s="48">
        <f>-(Datos!BD600+Datos!BD607+Datos!BD614)</f>
        <v>1490398831</v>
      </c>
      <c r="AU7" s="48">
        <f>-(Datos!BE600+Datos!BE607+Datos!BE614)</f>
        <v>1840994567</v>
      </c>
      <c r="AV7" s="48">
        <f>-(Datos!BF600+Datos!BF607+Datos!BF614)</f>
        <v>1913604381</v>
      </c>
      <c r="AW7" s="48">
        <f>-(Datos!BG600+Datos!BG607+Datos!BG614)</f>
        <v>1483131372</v>
      </c>
      <c r="AX7" s="48">
        <f>-(Datos!BH600+Datos!BH607+Datos!BH614)</f>
        <v>3126247941</v>
      </c>
      <c r="AY7" s="48">
        <v>1118886207</v>
      </c>
      <c r="AZ7" s="48">
        <v>1199293534</v>
      </c>
      <c r="BA7" s="48">
        <v>1623374624</v>
      </c>
      <c r="BB7" s="48">
        <v>1730094520</v>
      </c>
      <c r="BC7" s="48">
        <v>1645731647</v>
      </c>
      <c r="BD7" s="48">
        <v>1841674948</v>
      </c>
      <c r="BE7" s="48">
        <v>1579258272</v>
      </c>
      <c r="BF7" s="48">
        <v>1476207598</v>
      </c>
      <c r="BG7" s="48"/>
      <c r="BH7" s="48">
        <f t="shared" ref="BH7:BH27" si="0">SUM(C7:N7)</f>
        <v>17439644391</v>
      </c>
      <c r="BI7" s="48">
        <f t="shared" ref="BI7:BI27" si="1">SUM(O7:Z7)</f>
        <v>22583910756.5</v>
      </c>
      <c r="BJ7" s="48">
        <f t="shared" ref="BJ7:BJ27" si="2">SUM(AA7:AL7)</f>
        <v>18214525596</v>
      </c>
      <c r="BK7" s="48">
        <f t="shared" ref="BK7:BK27" si="3">SUM(AM7:AX7)</f>
        <v>19005550780</v>
      </c>
      <c r="BL7" s="48">
        <f t="shared" ref="BL7:BL27" si="4">SUM(AY7:BF7)</f>
        <v>12214521350</v>
      </c>
    </row>
    <row r="8" spans="2:74" s="52" customFormat="1" ht="12.75" hidden="1" outlineLevel="2" x14ac:dyDescent="0.2">
      <c r="B8" s="49" t="s">
        <v>1785</v>
      </c>
      <c r="C8" s="48">
        <f>-(Datos!M601+Datos!M615)</f>
        <v>505364749</v>
      </c>
      <c r="D8" s="48">
        <f>-(Datos!N601+Datos!N615)</f>
        <v>692945148</v>
      </c>
      <c r="E8" s="48">
        <f>-(Datos!O601+Datos!O615)</f>
        <v>635135206</v>
      </c>
      <c r="F8" s="48">
        <f>-(Datos!P601+Datos!P615)</f>
        <v>682469237</v>
      </c>
      <c r="G8" s="48">
        <f>-(Datos!Q601+Datos!Q615)</f>
        <v>705274722</v>
      </c>
      <c r="H8" s="48">
        <f>-(Datos!R601+Datos!R615)</f>
        <v>699309628</v>
      </c>
      <c r="I8" s="48">
        <f>-(Datos!S601+Datos!S615)</f>
        <v>862758610</v>
      </c>
      <c r="J8" s="48">
        <f>-(Datos!T601+Datos!T615)</f>
        <v>1046260076</v>
      </c>
      <c r="K8" s="48">
        <f>-(Datos!U601+Datos!U615)</f>
        <v>791158882</v>
      </c>
      <c r="L8" s="48">
        <f>-(Datos!V601+Datos!V615)</f>
        <v>910939872</v>
      </c>
      <c r="M8" s="48">
        <f>-(Datos!W601+Datos!W615)</f>
        <v>796839286</v>
      </c>
      <c r="N8" s="48">
        <f>-(Datos!X601+Datos!X615)</f>
        <v>897049055</v>
      </c>
      <c r="O8" s="48">
        <f>-(Datos!Y601+Datos!Y615)</f>
        <v>0</v>
      </c>
      <c r="P8" s="48">
        <f>-(Datos!Z601+Datos!Z615)</f>
        <v>420456128</v>
      </c>
      <c r="Q8" s="48">
        <f>-(Datos!AA601+Datos!AA615)</f>
        <v>726937329</v>
      </c>
      <c r="R8" s="48">
        <f>-(Datos!AB601+Datos!AB615)</f>
        <v>622374032</v>
      </c>
      <c r="S8" s="48">
        <f>-(Datos!AC601+Datos!AC615)</f>
        <v>814491407</v>
      </c>
      <c r="T8" s="48">
        <f>-(Datos!AD601+Datos!AD615)</f>
        <v>691602329</v>
      </c>
      <c r="U8" s="48">
        <f>-(Datos!AE601+Datos!AE615)</f>
        <v>903861661</v>
      </c>
      <c r="V8" s="48">
        <f>-(Datos!AF601+Datos!AF615)</f>
        <v>756964356</v>
      </c>
      <c r="W8" s="48">
        <f>-(Datos!AG601+Datos!AG615)</f>
        <v>723971742</v>
      </c>
      <c r="X8" s="48">
        <f>-(Datos!AH601+Datos!AH615)</f>
        <v>904793647</v>
      </c>
      <c r="Y8" s="48">
        <f>-(Datos!AI601+Datos!AI615)</f>
        <v>1152888845</v>
      </c>
      <c r="Z8" s="48">
        <f>-(Datos!AJ601+Datos!AJ615)</f>
        <v>2210852925.9200001</v>
      </c>
      <c r="AA8" s="48">
        <f>-(Datos!AK601+Datos!AK615)</f>
        <v>35060049</v>
      </c>
      <c r="AB8" s="48">
        <f>-(Datos!AL601+Datos!AL615)</f>
        <v>713371628</v>
      </c>
      <c r="AC8" s="48">
        <f>-(Datos!AM601+Datos!AM615)</f>
        <v>898145058</v>
      </c>
      <c r="AD8" s="48">
        <f>-(Datos!AN601+Datos!AN615)</f>
        <v>1198892446</v>
      </c>
      <c r="AE8" s="48">
        <f>-(Datos!AO601+Datos!AO615)</f>
        <v>1036456062</v>
      </c>
      <c r="AF8" s="48">
        <f>-(Datos!AP601+Datos!AP615)</f>
        <v>961004481</v>
      </c>
      <c r="AG8" s="48">
        <f>-(Datos!AQ601+Datos!AQ615)</f>
        <v>1093527114</v>
      </c>
      <c r="AH8" s="48">
        <f>-(Datos!AR601+Datos!AR615)</f>
        <v>1051212587.08</v>
      </c>
      <c r="AI8" s="48">
        <f>-(Datos!AS601+Datos!AS615)</f>
        <v>939666243</v>
      </c>
      <c r="AJ8" s="48">
        <f>-(Datos!AT601+Datos!AT615)</f>
        <v>1209436185</v>
      </c>
      <c r="AK8" s="48">
        <f>-(Datos!AU601+Datos!AU615)</f>
        <v>1221815701</v>
      </c>
      <c r="AL8" s="48">
        <f>-(Datos!AV601+Datos!AV615)</f>
        <v>2534434729</v>
      </c>
      <c r="AM8" s="48">
        <f>-(Datos!AW601+Datos!AW608+Datos!AW615)</f>
        <v>1221268831</v>
      </c>
      <c r="AN8" s="48">
        <f>-(Datos!AX601+Datos!AX608+Datos!AX615)</f>
        <v>881482213</v>
      </c>
      <c r="AO8" s="48">
        <f>-(Datos!AY601+Datos!AY608+Datos!AY615)</f>
        <v>1116078420</v>
      </c>
      <c r="AP8" s="48">
        <f>-(Datos!AZ601+Datos!AZ608+Datos!AZ615)</f>
        <v>1119256854</v>
      </c>
      <c r="AQ8" s="48">
        <f>-(Datos!BA601+Datos!BA608+Datos!BA615)</f>
        <v>955488845</v>
      </c>
      <c r="AR8" s="48">
        <f>-(Datos!BB601+Datos!BB608+Datos!BB615)</f>
        <v>1136460444</v>
      </c>
      <c r="AS8" s="48">
        <f>-(Datos!BC601+Datos!BC608+Datos!BC615)</f>
        <v>1267429333</v>
      </c>
      <c r="AT8" s="48">
        <f>-(Datos!BD601+Datos!BD608+Datos!BD615)</f>
        <v>1137147067</v>
      </c>
      <c r="AU8" s="48">
        <f>-(Datos!BE601+Datos!BE608+Datos!BE615)</f>
        <v>1178642180</v>
      </c>
      <c r="AV8" s="48">
        <f>-(Datos!BF601+Datos!BF608+Datos!BF615)</f>
        <v>1396165037</v>
      </c>
      <c r="AW8" s="48">
        <f>-(Datos!BG601+Datos!BG608+Datos!BG615)</f>
        <v>1414942827</v>
      </c>
      <c r="AX8" s="48">
        <f>-(Datos!BH601+Datos!BH608+Datos!BH615)</f>
        <v>1258869670</v>
      </c>
      <c r="AY8" s="48">
        <v>1382138593</v>
      </c>
      <c r="AZ8" s="48">
        <v>1410764846</v>
      </c>
      <c r="BA8" s="48">
        <v>1409776409</v>
      </c>
      <c r="BB8" s="48">
        <v>1626698168</v>
      </c>
      <c r="BC8" s="48">
        <v>1063728897</v>
      </c>
      <c r="BD8" s="48">
        <v>1618248752</v>
      </c>
      <c r="BE8" s="48">
        <v>1177798406</v>
      </c>
      <c r="BF8" s="48">
        <v>1450105016</v>
      </c>
      <c r="BG8" s="48"/>
      <c r="BH8" s="48">
        <f t="shared" si="0"/>
        <v>9225504471</v>
      </c>
      <c r="BI8" s="48">
        <f t="shared" si="1"/>
        <v>9929194401.9200001</v>
      </c>
      <c r="BJ8" s="48">
        <f t="shared" si="2"/>
        <v>12893022283.08</v>
      </c>
      <c r="BK8" s="48">
        <f t="shared" si="3"/>
        <v>14083231721</v>
      </c>
      <c r="BL8" s="48">
        <f t="shared" si="4"/>
        <v>11139259087</v>
      </c>
    </row>
    <row r="9" spans="2:74" s="52" customFormat="1" ht="12.75" hidden="1" outlineLevel="2" x14ac:dyDescent="0.2">
      <c r="B9" s="49" t="s">
        <v>2055</v>
      </c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>
        <f>-Datos!AW594</f>
        <v>0</v>
      </c>
      <c r="AN9" s="48">
        <f>-Datos!AX594</f>
        <v>0</v>
      </c>
      <c r="AO9" s="48">
        <f>-Datos!AY594</f>
        <v>0</v>
      </c>
      <c r="AP9" s="48">
        <f>-Datos!AZ594</f>
        <v>0</v>
      </c>
      <c r="AQ9" s="48">
        <f>-Datos!BA594</f>
        <v>0</v>
      </c>
      <c r="AR9" s="48">
        <f>-Datos!BB594</f>
        <v>0</v>
      </c>
      <c r="AS9" s="48">
        <f>-Datos!BC594</f>
        <v>0</v>
      </c>
      <c r="AT9" s="48">
        <f>-Datos!BD594</f>
        <v>0</v>
      </c>
      <c r="AU9" s="48">
        <f>-Datos!BE594</f>
        <v>0</v>
      </c>
      <c r="AV9" s="48">
        <f>-Datos!BF594</f>
        <v>0</v>
      </c>
      <c r="AW9" s="48">
        <f>-Datos!BG594</f>
        <v>0</v>
      </c>
      <c r="AX9" s="48">
        <f>-Datos!BH594</f>
        <v>0</v>
      </c>
      <c r="AY9" s="48">
        <v>0</v>
      </c>
      <c r="AZ9" s="48">
        <v>0</v>
      </c>
      <c r="BA9" s="48">
        <v>480760655.25</v>
      </c>
      <c r="BB9" s="48">
        <v>-498881</v>
      </c>
      <c r="BC9" s="48">
        <v>0</v>
      </c>
      <c r="BD9" s="48">
        <v>275632475</v>
      </c>
      <c r="BE9" s="48">
        <v>51993913</v>
      </c>
      <c r="BF9" s="48">
        <v>-64006678</v>
      </c>
      <c r="BG9" s="48"/>
      <c r="BH9" s="48">
        <f t="shared" si="0"/>
        <v>0</v>
      </c>
      <c r="BI9" s="48">
        <f t="shared" si="1"/>
        <v>0</v>
      </c>
      <c r="BJ9" s="48"/>
      <c r="BK9" s="48"/>
      <c r="BL9" s="48">
        <f t="shared" si="4"/>
        <v>743881484.25</v>
      </c>
    </row>
    <row r="10" spans="2:74" s="52" customFormat="1" ht="12.75" hidden="1" outlineLevel="2" x14ac:dyDescent="0.2">
      <c r="B10" s="49" t="s">
        <v>1786</v>
      </c>
      <c r="C10" s="48">
        <f>-(Datos!M605+Datos!M619)</f>
        <v>0</v>
      </c>
      <c r="D10" s="48">
        <f>-(Datos!N605+Datos!N619)</f>
        <v>0</v>
      </c>
      <c r="E10" s="48">
        <f>-(Datos!O605+Datos!O619)</f>
        <v>0</v>
      </c>
      <c r="F10" s="48">
        <f>-(Datos!P605+Datos!P619)</f>
        <v>0</v>
      </c>
      <c r="G10" s="48">
        <f>-(Datos!Q605+Datos!Q619)</f>
        <v>0</v>
      </c>
      <c r="H10" s="48">
        <f>-(Datos!R605+Datos!R619)</f>
        <v>0</v>
      </c>
      <c r="I10" s="48">
        <f>-(Datos!S605+Datos!S619)</f>
        <v>0</v>
      </c>
      <c r="J10" s="48">
        <f>-(Datos!T605+Datos!T619)</f>
        <v>801016438</v>
      </c>
      <c r="K10" s="48">
        <f>-(Datos!U605+Datos!U619)</f>
        <v>0</v>
      </c>
      <c r="L10" s="48">
        <f>-(Datos!V605+Datos!V619)</f>
        <v>0</v>
      </c>
      <c r="M10" s="48">
        <f>-(Datos!W605+Datos!W619)</f>
        <v>0</v>
      </c>
      <c r="N10" s="48">
        <f>-(Datos!X605+Datos!X619)</f>
        <v>390905235</v>
      </c>
      <c r="O10" s="48">
        <f>-(Datos!Y605+Datos!Y619)</f>
        <v>0</v>
      </c>
      <c r="P10" s="48">
        <f>-(Datos!Z605+Datos!Z619)</f>
        <v>0</v>
      </c>
      <c r="Q10" s="48">
        <f>-(Datos!AA605+Datos!AA619)</f>
        <v>0</v>
      </c>
      <c r="R10" s="48">
        <f>-(Datos!AB605+Datos!AB619)</f>
        <v>0</v>
      </c>
      <c r="S10" s="48">
        <f>-(Datos!AC605+Datos!AC619)</f>
        <v>0</v>
      </c>
      <c r="T10" s="48">
        <f>-(Datos!AD605+Datos!AD619)</f>
        <v>0</v>
      </c>
      <c r="U10" s="48">
        <f>-(Datos!AE605+Datos!AE619)</f>
        <v>0</v>
      </c>
      <c r="V10" s="48">
        <f>-(Datos!AF605+Datos!AF619)</f>
        <v>0</v>
      </c>
      <c r="W10" s="48">
        <f>-(Datos!AG605+Datos!AG619)</f>
        <v>470245318</v>
      </c>
      <c r="X10" s="48">
        <f>-(Datos!AH605+Datos!AH619)</f>
        <v>0</v>
      </c>
      <c r="Y10" s="48">
        <f>-(Datos!AI605+Datos!AI619)</f>
        <v>183716354</v>
      </c>
      <c r="Z10" s="48">
        <f>-(Datos!AJ605+Datos!AJ619)</f>
        <v>167003032</v>
      </c>
      <c r="AA10" s="48">
        <f>-(Datos!AK605+Datos!AK619)</f>
        <v>0</v>
      </c>
      <c r="AB10" s="48">
        <f>-(Datos!AL605+Datos!AL619)</f>
        <v>84515910</v>
      </c>
      <c r="AC10" s="48">
        <f>-(Datos!AM605+Datos!AM619)</f>
        <v>0</v>
      </c>
      <c r="AD10" s="48">
        <f>-(Datos!AN605+Datos!AN619)</f>
        <v>160633658</v>
      </c>
      <c r="AE10" s="48">
        <f>-(Datos!AO605+Datos!AO619)</f>
        <v>91044492</v>
      </c>
      <c r="AF10" s="48">
        <f>-(Datos!AP605+Datos!AP619)</f>
        <v>100396584</v>
      </c>
      <c r="AG10" s="48">
        <f>-(Datos!AQ605+Datos!AQ619)</f>
        <v>96133217</v>
      </c>
      <c r="AH10" s="48">
        <f>-(Datos!AR605+Datos!AR619)</f>
        <v>98540520</v>
      </c>
      <c r="AI10" s="48">
        <f>-(Datos!AS605+Datos!AS619)</f>
        <v>102403742</v>
      </c>
      <c r="AJ10" s="48">
        <f>-(Datos!AT605+Datos!AT619)</f>
        <v>222000443</v>
      </c>
      <c r="AK10" s="48">
        <f>-(Datos!AU605+Datos!AU619)</f>
        <v>128721012</v>
      </c>
      <c r="AL10" s="48">
        <f>-(Datos!AV605+Datos!AV619)</f>
        <v>256052623</v>
      </c>
      <c r="AM10" s="48">
        <f>-(Datos!AW605+Datos!AW612+Datos!AW619)</f>
        <v>90566719</v>
      </c>
      <c r="AN10" s="48">
        <f>-(Datos!AX605+Datos!AX612+Datos!AX619)</f>
        <v>266098084</v>
      </c>
      <c r="AO10" s="48">
        <f>-(Datos!AY605+Datos!AY612+Datos!AY619)</f>
        <v>174240563</v>
      </c>
      <c r="AP10" s="48">
        <f>-(Datos!AZ605+Datos!AZ612+Datos!AZ619)</f>
        <v>148687648</v>
      </c>
      <c r="AQ10" s="48">
        <f>-(Datos!BA605+Datos!BA612+Datos!BA619)</f>
        <v>152703108</v>
      </c>
      <c r="AR10" s="48">
        <f>-(Datos!BB605+Datos!BB612+Datos!BB619)</f>
        <v>162577131</v>
      </c>
      <c r="AS10" s="48">
        <f>-(Datos!BC605+Datos!BC612+Datos!BC619)</f>
        <v>153090175</v>
      </c>
      <c r="AT10" s="48">
        <f>-(Datos!BD605+Datos!BD612+Datos!BD619)</f>
        <v>166183107</v>
      </c>
      <c r="AU10" s="48">
        <f>-(Datos!BE605+Datos!BE612+Datos!BE619)</f>
        <v>173613536</v>
      </c>
      <c r="AV10" s="48">
        <f>-(Datos!BF605+Datos!BF612+Datos!BF619)</f>
        <v>170999758</v>
      </c>
      <c r="AW10" s="48">
        <f>-(Datos!BG605+Datos!BG612+Datos!BG619)</f>
        <v>157226238</v>
      </c>
      <c r="AX10" s="48">
        <f>-(Datos!BH605+Datos!BH612+Datos!BH619)</f>
        <v>187514552</v>
      </c>
      <c r="AY10" s="48">
        <v>165494035</v>
      </c>
      <c r="AZ10" s="48">
        <v>246901588</v>
      </c>
      <c r="BA10" s="48">
        <v>216899137</v>
      </c>
      <c r="BB10" s="48">
        <v>161064500</v>
      </c>
      <c r="BC10" s="48">
        <v>345359138</v>
      </c>
      <c r="BD10" s="48">
        <v>200822061</v>
      </c>
      <c r="BE10" s="48">
        <v>249706412</v>
      </c>
      <c r="BF10" s="48">
        <v>129247888</v>
      </c>
      <c r="BG10" s="48"/>
      <c r="BH10" s="48">
        <f t="shared" si="0"/>
        <v>1191921673</v>
      </c>
      <c r="BI10" s="48">
        <f t="shared" si="1"/>
        <v>820964704</v>
      </c>
      <c r="BJ10" s="48">
        <f t="shared" si="2"/>
        <v>1340442201</v>
      </c>
      <c r="BK10" s="48">
        <f t="shared" si="3"/>
        <v>2003500619</v>
      </c>
      <c r="BL10" s="48">
        <f t="shared" si="4"/>
        <v>1715494759</v>
      </c>
    </row>
    <row r="11" spans="2:74" s="52" customFormat="1" ht="12.75" hidden="1" outlineLevel="2" x14ac:dyDescent="0.2">
      <c r="B11" s="49" t="s">
        <v>1787</v>
      </c>
      <c r="C11" s="48">
        <f>-(Datos!M602+Datos!M603+Datos!M604+Datos!M616+Datos!M617+Datos!M618)</f>
        <v>0</v>
      </c>
      <c r="D11" s="48">
        <f>-(Datos!N602+Datos!N603+Datos!N604+Datos!N616+Datos!N617+Datos!N618)</f>
        <v>36870000</v>
      </c>
      <c r="E11" s="48">
        <f>-(Datos!O602+Datos!O603+Datos!O604+Datos!O616+Datos!O617+Datos!O618)</f>
        <v>25050000</v>
      </c>
      <c r="F11" s="48">
        <f>-(Datos!P602+Datos!P603+Datos!P604+Datos!P616+Datos!P617+Datos!P618)</f>
        <v>6500000</v>
      </c>
      <c r="G11" s="48">
        <f>-(Datos!Q602+Datos!Q603+Datos!Q604+Datos!Q616+Datos!Q617+Datos!Q618)</f>
        <v>84783800</v>
      </c>
      <c r="H11" s="48">
        <f>-(Datos!R602+Datos!R603+Datos!R604+Datos!R616+Datos!R617+Datos!R618)</f>
        <v>40200000</v>
      </c>
      <c r="I11" s="48">
        <f>-(Datos!S602+Datos!S603+Datos!S604+Datos!S616+Datos!S617+Datos!S618)</f>
        <v>106950000</v>
      </c>
      <c r="J11" s="48">
        <f>-(Datos!T602+Datos!T603+Datos!T604+Datos!T616+Datos!T617+Datos!T618)</f>
        <v>30800000</v>
      </c>
      <c r="K11" s="48">
        <f>-(Datos!U602+Datos!U603+Datos!U604+Datos!U616+Datos!U617+Datos!U618)</f>
        <v>39505000</v>
      </c>
      <c r="L11" s="48">
        <f>-(Datos!V602+Datos!V603+Datos!V604+Datos!V616+Datos!V617+Datos!V618)</f>
        <v>11500000</v>
      </c>
      <c r="M11" s="48">
        <f>-(Datos!W602+Datos!W603+Datos!W604+Datos!W616+Datos!W617+Datos!W618)</f>
        <v>39361263</v>
      </c>
      <c r="N11" s="48">
        <f>-(Datos!X602+Datos!X603+Datos!X604+Datos!X616+Datos!X617+Datos!X618)</f>
        <v>27941379</v>
      </c>
      <c r="O11" s="48">
        <f>-(Datos!Y602+Datos!Y603+Datos!Y604+Datos!Y616+Datos!Y617+Datos!Y618)</f>
        <v>0</v>
      </c>
      <c r="P11" s="48">
        <f>-(Datos!Z602+Datos!Z603+Datos!Z604+Datos!Z616+Datos!Z617+Datos!Z618)</f>
        <v>0</v>
      </c>
      <c r="Q11" s="48">
        <f>-(Datos!AA602+Datos!AA603+Datos!AA604+Datos!AA616+Datos!AA617+Datos!AA618)</f>
        <v>37406136</v>
      </c>
      <c r="R11" s="48">
        <f>-(Datos!AB602+Datos!AB603+Datos!AB604+Datos!AB616+Datos!AB617+Datos!AB618)</f>
        <v>48000000</v>
      </c>
      <c r="S11" s="48">
        <f>-(Datos!AC602+Datos!AC603+Datos!AC604+Datos!AC616+Datos!AC617+Datos!AC618)</f>
        <v>13500000</v>
      </c>
      <c r="T11" s="48">
        <f>-(Datos!AD602+Datos!AD603+Datos!AD604+Datos!AD616+Datos!AD617+Datos!AD618)</f>
        <v>10698737</v>
      </c>
      <c r="U11" s="48">
        <f>-(Datos!AE602+Datos!AE603+Datos!AE604+Datos!AE616+Datos!AE617+Datos!AE618)</f>
        <v>27725000</v>
      </c>
      <c r="V11" s="48">
        <f>-(Datos!AF602+Datos!AF603+Datos!AF604+Datos!AF616+Datos!AF617+Datos!AF618)</f>
        <v>27334526</v>
      </c>
      <c r="W11" s="48">
        <f>-(Datos!AG602+Datos!AG603+Datos!AG604+Datos!AG616+Datos!AG617+Datos!AG618)</f>
        <v>3550000</v>
      </c>
      <c r="X11" s="48">
        <f>-(Datos!AH602+Datos!AH603+Datos!AH604+Datos!AH616+Datos!AH617+Datos!AH618)</f>
        <v>14250000</v>
      </c>
      <c r="Y11" s="48">
        <f>-(Datos!AI602+Datos!AI603+Datos!AI604+Datos!AI616+Datos!AI617+Datos!AI618)</f>
        <v>4600000</v>
      </c>
      <c r="Z11" s="48">
        <f>-(Datos!AJ602+Datos!AJ603+Datos!AJ604+Datos!AJ616+Datos!AJ617+Datos!AJ618)</f>
        <v>152691017</v>
      </c>
      <c r="AA11" s="48">
        <f>-(Datos!AK602+Datos!AK603+Datos!AK604+Datos!AK616+Datos!AK617+Datos!AK618)</f>
        <v>0</v>
      </c>
      <c r="AB11" s="48">
        <f>-(Datos!AL602+Datos!AL603+Datos!AL604+Datos!AL616+Datos!AL617+Datos!AL618)</f>
        <v>99336079</v>
      </c>
      <c r="AC11" s="48">
        <f>-(Datos!AM602+Datos!AM603+Datos!AM604+Datos!AM616+Datos!AM617+Datos!AM618)</f>
        <v>33677918</v>
      </c>
      <c r="AD11" s="48">
        <f>-(Datos!AN602+Datos!AN603+Datos!AN604+Datos!AN616+Datos!AN617+Datos!AN618)</f>
        <v>47237918</v>
      </c>
      <c r="AE11" s="48">
        <f>-(Datos!AO602+Datos!AO603+Datos!AO604+Datos!AO616+Datos!AO617+Datos!AO618)</f>
        <v>25927918</v>
      </c>
      <c r="AF11" s="48">
        <f>-(Datos!AP602+Datos!AP603+Datos!AP604+Datos!AP616+Datos!AP617+Datos!AP618)</f>
        <v>75455150</v>
      </c>
      <c r="AG11" s="48">
        <f>-(Datos!AQ602+Datos!AQ603+Datos!AQ604+Datos!AQ616+Datos!AQ617+Datos!AQ618)</f>
        <v>76451562</v>
      </c>
      <c r="AH11" s="48">
        <f>-(Datos!AR602+Datos!AR603+Datos!AR604+Datos!AR616+Datos!AR617+Datos!AR618)</f>
        <v>88703170</v>
      </c>
      <c r="AI11" s="48">
        <f>-(Datos!AS602+Datos!AS603+Datos!AS604+Datos!AS616+Datos!AS617+Datos!AS618)</f>
        <v>114908122</v>
      </c>
      <c r="AJ11" s="48">
        <f>-(Datos!AT602+Datos!AT603+Datos!AT604+Datos!AT616+Datos!AT617+Datos!AT618)</f>
        <v>88150210</v>
      </c>
      <c r="AK11" s="48">
        <f>-(Datos!AU602+Datos!AU603+Datos!AU604+Datos!AU616+Datos!AU617+Datos!AU618)</f>
        <v>33685090</v>
      </c>
      <c r="AL11" s="48">
        <f>-(Datos!AV602+Datos!AV603+Datos!AV604+Datos!AV616+Datos!AV617+Datos!AV618)</f>
        <v>136428786</v>
      </c>
      <c r="AM11" s="48">
        <f>-(Datos!AW602+Datos!AW603+Datos!AW604+Datos!AW609+Datos!AW610+Datos!AW611+Datos!AW616+Datos!AW617+Datos!AW618)</f>
        <v>8667409</v>
      </c>
      <c r="AN11" s="48">
        <f>-(Datos!AX602+Datos!AX603+Datos!AX604+Datos!AX609+Datos!AX610+Datos!AX611+Datos!AX616+Datos!AX617+Datos!AX618)</f>
        <v>142886081</v>
      </c>
      <c r="AO11" s="48">
        <f>-(Datos!AY602+Datos!AY603+Datos!AY604+Datos!AY609+Datos!AY610+Datos!AY611+Datos!AY616+Datos!AY617+Datos!AY618)</f>
        <v>149054431</v>
      </c>
      <c r="AP11" s="48">
        <f>-(Datos!AZ602+Datos!AZ603+Datos!AZ604+Datos!AZ609+Datos!AZ610+Datos!AZ611+Datos!AZ616+Datos!AZ617+Datos!AZ618)</f>
        <v>53341664</v>
      </c>
      <c r="AQ11" s="48">
        <f>-(Datos!BA602+Datos!BA603+Datos!BA604+Datos!BA609+Datos!BA610+Datos!BA611+Datos!BA616+Datos!BA617+Datos!BA618)</f>
        <v>69270247</v>
      </c>
      <c r="AR11" s="48">
        <f>-(Datos!BB602+Datos!BB603+Datos!BB604+Datos!BB609+Datos!BB610+Datos!BB611+Datos!BB616+Datos!BB617+Datos!BB618)</f>
        <v>97589816</v>
      </c>
      <c r="AS11" s="48">
        <f>-(Datos!BC602+Datos!BC603+Datos!BC604+Datos!BC609+Datos!BC610+Datos!BC611+Datos!BC616+Datos!BC617+Datos!BC618)</f>
        <v>42271358</v>
      </c>
      <c r="AT11" s="48">
        <f>-(Datos!BD602+Datos!BD603+Datos!BD604+Datos!BD609+Datos!BD610+Datos!BD611+Datos!BD616+Datos!BD617+Datos!BD618)</f>
        <v>114162779</v>
      </c>
      <c r="AU11" s="48">
        <f>-(Datos!BE602+Datos!BE603+Datos!BE604+Datos!BE609+Datos!BE610+Datos!BE611+Datos!BE616+Datos!BE617+Datos!BE618)</f>
        <v>41121216</v>
      </c>
      <c r="AV11" s="48">
        <f>-(Datos!BF602+Datos!BF603+Datos!BF604+Datos!BF609+Datos!BF610+Datos!BF611+Datos!BF616+Datos!BF617+Datos!BF618)</f>
        <v>44550625</v>
      </c>
      <c r="AW11" s="48">
        <f>-(Datos!BG602+Datos!BG603+Datos!BG604+Datos!BG609+Datos!BG610+Datos!BG611+Datos!BG616+Datos!BG617+Datos!BG618)</f>
        <v>23234673</v>
      </c>
      <c r="AX11" s="48">
        <f>-(Datos!BH602+Datos!BH603+Datos!BH604+Datos!BH609+Datos!BH610+Datos!BH611+Datos!BH616+Datos!BH617+Datos!BH618)</f>
        <v>81300919</v>
      </c>
      <c r="AY11" s="48">
        <v>1002333</v>
      </c>
      <c r="AZ11" s="48">
        <v>24937116</v>
      </c>
      <c r="BA11" s="48">
        <v>27298200</v>
      </c>
      <c r="BB11" s="48">
        <v>48168200</v>
      </c>
      <c r="BC11" s="48">
        <v>73523400</v>
      </c>
      <c r="BD11" s="48">
        <v>74554316</v>
      </c>
      <c r="BE11" s="48">
        <v>85741946</v>
      </c>
      <c r="BF11" s="48">
        <v>164008698</v>
      </c>
      <c r="BG11" s="48"/>
      <c r="BH11" s="48">
        <f t="shared" si="0"/>
        <v>449461442</v>
      </c>
      <c r="BI11" s="48">
        <f t="shared" si="1"/>
        <v>339755416</v>
      </c>
      <c r="BJ11" s="48">
        <f t="shared" si="2"/>
        <v>819961923</v>
      </c>
      <c r="BK11" s="48">
        <f t="shared" si="3"/>
        <v>867451218</v>
      </c>
      <c r="BL11" s="48">
        <f t="shared" si="4"/>
        <v>499234209</v>
      </c>
    </row>
    <row r="12" spans="2:74" s="24" customFormat="1" ht="12.75" hidden="1" outlineLevel="1" x14ac:dyDescent="0.25">
      <c r="B12" s="54" t="s">
        <v>1695</v>
      </c>
      <c r="C12" s="26">
        <f>Datos!M842</f>
        <v>1083590964.2</v>
      </c>
      <c r="D12" s="26">
        <f>Datos!N842</f>
        <v>1300533530.6099999</v>
      </c>
      <c r="E12" s="26">
        <f>Datos!O842</f>
        <v>1341004340.6600001</v>
      </c>
      <c r="F12" s="26">
        <f>Datos!P842</f>
        <v>1338175937.1900001</v>
      </c>
      <c r="G12" s="26">
        <f>Datos!Q842</f>
        <v>1431833808.51</v>
      </c>
      <c r="H12" s="26">
        <f>Datos!R842</f>
        <v>1400283343.6300001</v>
      </c>
      <c r="I12" s="26">
        <f>Datos!S842</f>
        <v>1402738813.25</v>
      </c>
      <c r="J12" s="26">
        <f>Datos!T842</f>
        <v>2434497786.8099999</v>
      </c>
      <c r="K12" s="26">
        <f>Datos!U842</f>
        <v>1599329872.26</v>
      </c>
      <c r="L12" s="26">
        <f>Datos!V842</f>
        <v>1610995009.6400001</v>
      </c>
      <c r="M12" s="26">
        <f>Datos!W842</f>
        <v>1625639967.95</v>
      </c>
      <c r="N12" s="26">
        <f>Datos!X842</f>
        <v>1947209896.02</v>
      </c>
      <c r="O12" s="26">
        <f>Datos!Y842</f>
        <v>1333472685</v>
      </c>
      <c r="P12" s="26">
        <f>Datos!Z842</f>
        <v>1693752088</v>
      </c>
      <c r="Q12" s="26">
        <f>Datos!AA842</f>
        <v>1731974800</v>
      </c>
      <c r="R12" s="26">
        <f>Datos!AB842</f>
        <v>1691321394</v>
      </c>
      <c r="S12" s="26">
        <f>Datos!AC842</f>
        <v>1672284412</v>
      </c>
      <c r="T12" s="26">
        <f>Datos!AD842</f>
        <v>1769161042</v>
      </c>
      <c r="U12" s="26">
        <f>Datos!AE842</f>
        <v>1886565131</v>
      </c>
      <c r="V12" s="26">
        <f>Datos!AF842</f>
        <v>1913882956</v>
      </c>
      <c r="W12" s="26">
        <f>Datos!AG842</f>
        <v>2400989378</v>
      </c>
      <c r="X12" s="26">
        <f>Datos!AH842</f>
        <v>1981567114</v>
      </c>
      <c r="Y12" s="26">
        <f>Datos!AI842</f>
        <v>2223294430.5</v>
      </c>
      <c r="Z12" s="26">
        <f>Datos!AJ842</f>
        <v>2297749282</v>
      </c>
      <c r="AA12" s="26">
        <f>Datos!AK842</f>
        <v>1745199627</v>
      </c>
      <c r="AB12" s="26">
        <f>Datos!AL842</f>
        <v>2071686031</v>
      </c>
      <c r="AC12" s="26">
        <f>Datos!AM842</f>
        <v>1884654458</v>
      </c>
      <c r="AD12" s="26">
        <f>Datos!AN842</f>
        <v>2127351033</v>
      </c>
      <c r="AE12" s="26">
        <f>Datos!AO842</f>
        <v>2070887779</v>
      </c>
      <c r="AF12" s="26">
        <f>Datos!AP842</f>
        <v>1994582633</v>
      </c>
      <c r="AG12" s="26">
        <f>Datos!AQ842</f>
        <v>2032466041</v>
      </c>
      <c r="AH12" s="26">
        <f>Datos!AR842</f>
        <v>1936666286</v>
      </c>
      <c r="AI12" s="26">
        <f>Datos!AS842</f>
        <v>1832435303</v>
      </c>
      <c r="AJ12" s="26">
        <f>Datos!AT842</f>
        <v>1773513093</v>
      </c>
      <c r="AK12" s="26">
        <f>Datos!AU842</f>
        <v>1798615153</v>
      </c>
      <c r="AL12" s="26">
        <f>Datos!AV842</f>
        <v>1808976672</v>
      </c>
      <c r="AM12" s="26">
        <f>Datos!AW842</f>
        <v>1656829893.3299999</v>
      </c>
      <c r="AN12" s="26">
        <f>Datos!AX842</f>
        <v>2018456563.6700001</v>
      </c>
      <c r="AO12" s="26">
        <f>Datos!AY842</f>
        <v>1894381041</v>
      </c>
      <c r="AP12" s="26">
        <f>Datos!AZ842</f>
        <v>1923829880</v>
      </c>
      <c r="AQ12" s="26">
        <f>Datos!BA842</f>
        <v>1952194083</v>
      </c>
      <c r="AR12" s="26">
        <f>Datos!BB842</f>
        <v>2142189310.3399999</v>
      </c>
      <c r="AS12" s="26">
        <f>Datos!BC842</f>
        <v>2528799545.29</v>
      </c>
      <c r="AT12" s="26">
        <f>Datos!BD842</f>
        <v>2174577422.0100002</v>
      </c>
      <c r="AU12" s="26">
        <f>Datos!BE842</f>
        <v>2178543796.6700001</v>
      </c>
      <c r="AV12" s="26">
        <f>Datos!BF842</f>
        <v>2363245455.6599998</v>
      </c>
      <c r="AW12" s="26">
        <f>Datos!BG842</f>
        <v>2331850313.3299999</v>
      </c>
      <c r="AX12" s="26">
        <f>Datos!BH842</f>
        <v>2592607063.6500001</v>
      </c>
      <c r="AY12" s="26">
        <f>Datos!BI842</f>
        <v>2175786861.6799998</v>
      </c>
      <c r="AZ12" s="26">
        <f>Datos!BJ842</f>
        <v>2475106208.1300001</v>
      </c>
      <c r="BA12" s="26">
        <f>Datos!BK842</f>
        <v>2495274583.77</v>
      </c>
      <c r="BB12" s="26">
        <f>Datos!BL842</f>
        <v>2568044833.6599998</v>
      </c>
      <c r="BC12" s="26">
        <f>Datos!BM842</f>
        <v>2621946538.3299999</v>
      </c>
      <c r="BD12" s="26">
        <f>Datos!BN842</f>
        <v>2724497585.0100002</v>
      </c>
      <c r="BE12" s="26">
        <f>Datos!BO842</f>
        <v>2553326168</v>
      </c>
      <c r="BF12" s="26">
        <f>Datos!BP842</f>
        <v>2585997782.3299999</v>
      </c>
      <c r="BG12" s="26"/>
      <c r="BH12" s="26">
        <f t="shared" si="0"/>
        <v>18515833270.73</v>
      </c>
      <c r="BI12" s="26">
        <f t="shared" si="1"/>
        <v>22596014712.5</v>
      </c>
      <c r="BJ12" s="26">
        <f t="shared" si="2"/>
        <v>23077034109</v>
      </c>
      <c r="BK12" s="26">
        <f t="shared" si="3"/>
        <v>25757504367.950005</v>
      </c>
      <c r="BL12" s="26">
        <f t="shared" si="4"/>
        <v>20199980560.910004</v>
      </c>
    </row>
    <row r="13" spans="2:74" s="52" customFormat="1" ht="12.75" hidden="1" outlineLevel="2" x14ac:dyDescent="0.2">
      <c r="B13" s="49" t="s">
        <v>1765</v>
      </c>
      <c r="C13" s="48">
        <f>Datos!M843</f>
        <v>1021581660.2</v>
      </c>
      <c r="D13" s="48">
        <f>Datos!N843</f>
        <v>1191068779.6099999</v>
      </c>
      <c r="E13" s="48">
        <f>Datos!O843</f>
        <v>1259075308.6600001</v>
      </c>
      <c r="F13" s="48">
        <f>Datos!P843</f>
        <v>1255870200.1900001</v>
      </c>
      <c r="G13" s="48">
        <f>Datos!Q843</f>
        <v>1278941507.51</v>
      </c>
      <c r="H13" s="48">
        <f>Datos!R843</f>
        <v>1294008448.6300001</v>
      </c>
      <c r="I13" s="48">
        <f>Datos!S843</f>
        <v>1311963296.25</v>
      </c>
      <c r="J13" s="48">
        <f>Datos!T843</f>
        <v>1352219701.8099999</v>
      </c>
      <c r="K13" s="48">
        <f>Datos!U843</f>
        <v>1480654127.26</v>
      </c>
      <c r="L13" s="48">
        <f>Datos!V843</f>
        <v>1485713034.6400001</v>
      </c>
      <c r="M13" s="48">
        <f>Datos!W843</f>
        <v>1485046162.95</v>
      </c>
      <c r="N13" s="48">
        <f>Datos!X843</f>
        <v>1383249963.71</v>
      </c>
      <c r="O13" s="48">
        <f>Datos!Y843</f>
        <v>1259592538</v>
      </c>
      <c r="P13" s="48">
        <f>Datos!Z843</f>
        <v>1506177581</v>
      </c>
      <c r="Q13" s="48">
        <f>Datos!AA843</f>
        <v>1536382849</v>
      </c>
      <c r="R13" s="48">
        <f>Datos!AB843</f>
        <v>1532668769</v>
      </c>
      <c r="S13" s="48">
        <f>Datos!AC843</f>
        <v>1560820742</v>
      </c>
      <c r="T13" s="48">
        <f>Datos!AD843</f>
        <v>1613810002</v>
      </c>
      <c r="U13" s="48">
        <f>Datos!AE843</f>
        <v>1675567556</v>
      </c>
      <c r="V13" s="48">
        <f>Datos!AF843</f>
        <v>1724698943</v>
      </c>
      <c r="W13" s="48">
        <f>Datos!AG843</f>
        <v>1749080030</v>
      </c>
      <c r="X13" s="48">
        <f>Datos!AH843</f>
        <v>1724114731</v>
      </c>
      <c r="Y13" s="48">
        <f>Datos!AI843</f>
        <v>1773832809</v>
      </c>
      <c r="Z13" s="48">
        <f>Datos!AJ843</f>
        <v>1776933272</v>
      </c>
      <c r="AA13" s="48">
        <f>Datos!AK843</f>
        <v>1555868427</v>
      </c>
      <c r="AB13" s="48">
        <f>Datos!AL843</f>
        <v>1823351126</v>
      </c>
      <c r="AC13" s="48">
        <f>Datos!AM843</f>
        <v>1733423267</v>
      </c>
      <c r="AD13" s="48">
        <f>Datos!AN843</f>
        <v>1765437254</v>
      </c>
      <c r="AE13" s="48">
        <f>Datos!AO843</f>
        <v>1727619303</v>
      </c>
      <c r="AF13" s="48">
        <f>Datos!AP843</f>
        <v>1728380792</v>
      </c>
      <c r="AG13" s="48">
        <f>Datos!AQ843</f>
        <v>1731496985</v>
      </c>
      <c r="AH13" s="48">
        <f>Datos!AR843</f>
        <v>1698516522</v>
      </c>
      <c r="AI13" s="48">
        <f>Datos!AS843</f>
        <v>1680428675</v>
      </c>
      <c r="AJ13" s="48">
        <f>Datos!AT843</f>
        <v>1639300711</v>
      </c>
      <c r="AK13" s="48">
        <f>Datos!AU843</f>
        <v>1638551155</v>
      </c>
      <c r="AL13" s="48">
        <f>Datos!AV843</f>
        <v>1651229886</v>
      </c>
      <c r="AM13" s="48">
        <f>Datos!AW843</f>
        <v>1514854385.3299999</v>
      </c>
      <c r="AN13" s="48">
        <f>Datos!AX843</f>
        <v>1842817831.6700001</v>
      </c>
      <c r="AO13" s="48">
        <f>Datos!AY843</f>
        <v>1741462370</v>
      </c>
      <c r="AP13" s="48">
        <f>Datos!AZ843</f>
        <v>1760417111</v>
      </c>
      <c r="AQ13" s="48">
        <f>Datos!BA843</f>
        <v>1838610823</v>
      </c>
      <c r="AR13" s="48">
        <f>Datos!BB843</f>
        <v>1958916045.3399999</v>
      </c>
      <c r="AS13" s="48">
        <f>Datos!BC843</f>
        <v>2355172867.29</v>
      </c>
      <c r="AT13" s="48">
        <f>Datos!BD843</f>
        <v>2025001417.01</v>
      </c>
      <c r="AU13" s="48">
        <f>Datos!BE843</f>
        <v>2029608441.6700001</v>
      </c>
      <c r="AV13" s="48">
        <f>Datos!BF843</f>
        <v>2221190814.6599998</v>
      </c>
      <c r="AW13" s="48">
        <f>Datos!BG843</f>
        <v>2075735399.3299999</v>
      </c>
      <c r="AX13" s="48">
        <f>Datos!BH843</f>
        <v>2300599016.6500001</v>
      </c>
      <c r="AY13" s="48">
        <v>2038586539.6800001</v>
      </c>
      <c r="AZ13" s="48">
        <v>2336286896.1300001</v>
      </c>
      <c r="BA13" s="48">
        <v>2296220884.77</v>
      </c>
      <c r="BB13" s="48">
        <v>2403578723.6599998</v>
      </c>
      <c r="BC13" s="48">
        <v>2428591263.3299999</v>
      </c>
      <c r="BD13" s="48">
        <v>2441189220.0100002</v>
      </c>
      <c r="BE13" s="48">
        <v>2360355214</v>
      </c>
      <c r="BF13" s="48">
        <v>2368728846.3299999</v>
      </c>
      <c r="BG13" s="48"/>
      <c r="BH13" s="48">
        <f t="shared" si="0"/>
        <v>15799392191.419998</v>
      </c>
      <c r="BI13" s="48">
        <f t="shared" si="1"/>
        <v>19433679822</v>
      </c>
      <c r="BJ13" s="48">
        <f t="shared" si="2"/>
        <v>20373604103</v>
      </c>
      <c r="BK13" s="48">
        <f t="shared" si="3"/>
        <v>23664386522.950005</v>
      </c>
      <c r="BL13" s="48">
        <f t="shared" si="4"/>
        <v>18673537587.91</v>
      </c>
      <c r="BM13" s="195">
        <f t="shared" ref="BM13:BP26" si="5">BH13/BH$12</f>
        <v>0.85329090840301658</v>
      </c>
      <c r="BN13" s="195">
        <f t="shared" si="5"/>
        <v>0.86004899843021376</v>
      </c>
      <c r="BO13" s="195">
        <f t="shared" si="5"/>
        <v>0.88285193005171891</v>
      </c>
      <c r="BP13" s="195">
        <f t="shared" si="5"/>
        <v>0.91873755255557832</v>
      </c>
      <c r="BQ13" s="195">
        <f>BL13/BL$12</f>
        <v>0.92443344346806455</v>
      </c>
      <c r="BR13" s="195">
        <f>BH13/BH6</f>
        <v>0.5581535810977315</v>
      </c>
      <c r="BS13" s="195">
        <f>BI13/BI6</f>
        <v>0.5771153013154745</v>
      </c>
      <c r="BT13" s="195">
        <f>BJ13/BJ6</f>
        <v>0.61240932718412533</v>
      </c>
      <c r="BU13" s="195">
        <f>BK13/BK6</f>
        <v>0.6580801265248214</v>
      </c>
      <c r="BV13" s="195">
        <f>BL13/BL6</f>
        <v>0.70968608160724478</v>
      </c>
    </row>
    <row r="14" spans="2:74" s="52" customFormat="1" ht="12.75" hidden="1" outlineLevel="2" x14ac:dyDescent="0.2">
      <c r="B14" s="49" t="s">
        <v>1784</v>
      </c>
      <c r="C14" s="48">
        <f>Datos!M877</f>
        <v>12544600</v>
      </c>
      <c r="D14" s="48">
        <f>Datos!N877</f>
        <v>15054335</v>
      </c>
      <c r="E14" s="48">
        <f>Datos!O877</f>
        <v>18638563</v>
      </c>
      <c r="F14" s="48">
        <f>Datos!P877</f>
        <v>19019330</v>
      </c>
      <c r="G14" s="48">
        <f>Datos!Q877</f>
        <v>44546760</v>
      </c>
      <c r="H14" s="48">
        <f>Datos!R877</f>
        <v>18905156</v>
      </c>
      <c r="I14" s="48">
        <f>Datos!S877</f>
        <v>25615117</v>
      </c>
      <c r="J14" s="48">
        <f>Datos!T877</f>
        <v>22133491</v>
      </c>
      <c r="K14" s="48">
        <f>Datos!U877</f>
        <v>12450000</v>
      </c>
      <c r="L14" s="48">
        <f>Datos!V877</f>
        <v>17450000</v>
      </c>
      <c r="M14" s="48">
        <f>Datos!W877</f>
        <v>18450000</v>
      </c>
      <c r="N14" s="48">
        <f>Datos!X877</f>
        <v>41700461</v>
      </c>
      <c r="O14" s="48">
        <f>Datos!Y877</f>
        <v>0</v>
      </c>
      <c r="P14" s="48">
        <f>Datos!Z877</f>
        <v>37368000</v>
      </c>
      <c r="Q14" s="48">
        <f>Datos!AA877</f>
        <v>34195100</v>
      </c>
      <c r="R14" s="48">
        <f>Datos!AB877</f>
        <v>46539010</v>
      </c>
      <c r="S14" s="48">
        <f>Datos!AC877</f>
        <v>24292699</v>
      </c>
      <c r="T14" s="48">
        <f>Datos!AD877</f>
        <v>35673577</v>
      </c>
      <c r="U14" s="48">
        <f>Datos!AE877</f>
        <v>28688500</v>
      </c>
      <c r="V14" s="48">
        <f>Datos!AF877</f>
        <v>26355000</v>
      </c>
      <c r="W14" s="48">
        <f>Datos!AG877</f>
        <v>28470000</v>
      </c>
      <c r="X14" s="48">
        <f>Datos!AH877</f>
        <v>110554500</v>
      </c>
      <c r="Y14" s="48">
        <f>Datos!AI877</f>
        <v>90853794.5</v>
      </c>
      <c r="Z14" s="48">
        <f>Datos!AJ877</f>
        <v>74556041</v>
      </c>
      <c r="AA14" s="48">
        <f>Datos!AK877</f>
        <v>9725000</v>
      </c>
      <c r="AB14" s="48">
        <f>Datos!AL877</f>
        <v>45355750</v>
      </c>
      <c r="AC14" s="48">
        <f>Datos!AM877</f>
        <v>39655750</v>
      </c>
      <c r="AD14" s="48">
        <f>Datos!AN877</f>
        <v>34376666</v>
      </c>
      <c r="AE14" s="48">
        <f>Datos!AO877</f>
        <v>83032978</v>
      </c>
      <c r="AF14" s="48">
        <f>Datos!AP877</f>
        <v>36702694</v>
      </c>
      <c r="AG14" s="48">
        <f>Datos!AQ877</f>
        <v>60682701</v>
      </c>
      <c r="AH14" s="48">
        <f>Datos!AR877</f>
        <v>27252202</v>
      </c>
      <c r="AI14" s="48">
        <f>Datos!AS877</f>
        <v>30508721</v>
      </c>
      <c r="AJ14" s="48">
        <f>Datos!AT877</f>
        <v>24458721</v>
      </c>
      <c r="AK14" s="48">
        <f>Datos!AU877</f>
        <v>14858721</v>
      </c>
      <c r="AL14" s="48">
        <f>Datos!AV877</f>
        <v>22519204</v>
      </c>
      <c r="AM14" s="48">
        <f>Datos!AW877</f>
        <v>14345040</v>
      </c>
      <c r="AN14" s="48">
        <f>Datos!AX877</f>
        <v>19561706</v>
      </c>
      <c r="AO14" s="48">
        <f>Datos!AY877</f>
        <v>23892463</v>
      </c>
      <c r="AP14" s="48">
        <f>Datos!AZ877</f>
        <v>60717463</v>
      </c>
      <c r="AQ14" s="48">
        <f>Datos!BA877</f>
        <v>6443332</v>
      </c>
      <c r="AR14" s="48">
        <f>Datos!BB877</f>
        <v>50495447</v>
      </c>
      <c r="AS14" s="48">
        <f>Datos!BC877</f>
        <v>41658332</v>
      </c>
      <c r="AT14" s="48">
        <f>Datos!BD877</f>
        <v>20883332</v>
      </c>
      <c r="AU14" s="48">
        <f>Datos!BE877</f>
        <v>22308332</v>
      </c>
      <c r="AV14" s="48">
        <f>Datos!BF877</f>
        <v>7693332</v>
      </c>
      <c r="AW14" s="48">
        <f>Datos!BG877</f>
        <v>106478988</v>
      </c>
      <c r="AX14" s="48">
        <f>Datos!BH877</f>
        <v>21208887</v>
      </c>
      <c r="AY14" s="48">
        <v>13725705</v>
      </c>
      <c r="AZ14" s="48">
        <v>500000</v>
      </c>
      <c r="BA14" s="48">
        <v>64798891</v>
      </c>
      <c r="BB14" s="48">
        <v>15107500</v>
      </c>
      <c r="BC14" s="48">
        <v>17107500</v>
      </c>
      <c r="BD14" s="48">
        <v>93009774</v>
      </c>
      <c r="BE14" s="48">
        <v>24711333</v>
      </c>
      <c r="BF14" s="48">
        <v>16458000</v>
      </c>
      <c r="BG14" s="48"/>
      <c r="BH14" s="48">
        <f t="shared" si="0"/>
        <v>266507813</v>
      </c>
      <c r="BI14" s="48">
        <f t="shared" si="1"/>
        <v>537546221.5</v>
      </c>
      <c r="BJ14" s="48">
        <f t="shared" si="2"/>
        <v>429129108</v>
      </c>
      <c r="BK14" s="48">
        <f t="shared" si="3"/>
        <v>395686654</v>
      </c>
      <c r="BL14" s="48">
        <f t="shared" si="4"/>
        <v>245418703</v>
      </c>
      <c r="BM14" s="195">
        <f t="shared" si="5"/>
        <v>1.4393509009464782E-2</v>
      </c>
      <c r="BN14" s="195">
        <f t="shared" si="5"/>
        <v>2.3789426070900555E-2</v>
      </c>
      <c r="BO14" s="195">
        <f t="shared" si="5"/>
        <v>1.8595505209772187E-2</v>
      </c>
      <c r="BP14" s="195">
        <f t="shared" si="5"/>
        <v>1.5361995026674706E-2</v>
      </c>
      <c r="BQ14" s="195">
        <f t="shared" ref="BQ14:BQ26" si="6">BL14/BL$12</f>
        <v>1.2149452434371251E-2</v>
      </c>
    </row>
    <row r="15" spans="2:74" s="52" customFormat="1" ht="12.75" hidden="1" outlineLevel="2" x14ac:dyDescent="0.2">
      <c r="B15" s="49" t="s">
        <v>1788</v>
      </c>
      <c r="C15" s="48">
        <f>Datos!M945</f>
        <v>1541542</v>
      </c>
      <c r="D15" s="48">
        <f>Datos!N945</f>
        <v>5434856</v>
      </c>
      <c r="E15" s="48">
        <f>Datos!O945</f>
        <v>2485725</v>
      </c>
      <c r="F15" s="48">
        <f>Datos!P945</f>
        <v>69100</v>
      </c>
      <c r="G15" s="48">
        <f>Datos!Q945</f>
        <v>-69100</v>
      </c>
      <c r="H15" s="48">
        <f>Datos!R945</f>
        <v>0</v>
      </c>
      <c r="I15" s="48">
        <f>Datos!S945</f>
        <v>0</v>
      </c>
      <c r="J15" s="48">
        <f>Datos!T945</f>
        <v>0</v>
      </c>
      <c r="K15" s="48">
        <f>Datos!U945</f>
        <v>0</v>
      </c>
      <c r="L15" s="48">
        <f>Datos!V945</f>
        <v>0</v>
      </c>
      <c r="M15" s="48">
        <f>Datos!W945</f>
        <v>330890</v>
      </c>
      <c r="N15" s="48">
        <f>Datos!X945</f>
        <v>604750</v>
      </c>
      <c r="O15" s="48">
        <f>Datos!Y945</f>
        <v>0</v>
      </c>
      <c r="P15" s="48">
        <f>Datos!Z945</f>
        <v>2682690</v>
      </c>
      <c r="Q15" s="48">
        <f>Datos!AA945</f>
        <v>3279039</v>
      </c>
      <c r="R15" s="48">
        <f>Datos!AB945</f>
        <v>902582</v>
      </c>
      <c r="S15" s="48">
        <f>Datos!AC945</f>
        <v>11480388</v>
      </c>
      <c r="T15" s="48">
        <f>Datos!AD945</f>
        <v>2983600</v>
      </c>
      <c r="U15" s="48">
        <f>Datos!AE945</f>
        <v>3800000</v>
      </c>
      <c r="V15" s="48">
        <f>Datos!AF945</f>
        <v>782800</v>
      </c>
      <c r="W15" s="48">
        <f>Datos!AG945</f>
        <v>13283486</v>
      </c>
      <c r="X15" s="48">
        <f>Datos!AH945</f>
        <v>20665412</v>
      </c>
      <c r="Y15" s="48">
        <f>Datos!AI945</f>
        <v>18731400</v>
      </c>
      <c r="Z15" s="48">
        <f>Datos!AJ945</f>
        <v>12919856</v>
      </c>
      <c r="AA15" s="48">
        <f>Datos!AK945</f>
        <v>15415400</v>
      </c>
      <c r="AB15" s="48">
        <f>Datos!AL945</f>
        <v>14458589</v>
      </c>
      <c r="AC15" s="48">
        <f>Datos!AM945</f>
        <v>6940000</v>
      </c>
      <c r="AD15" s="48">
        <f>Datos!AN945</f>
        <v>30651900</v>
      </c>
      <c r="AE15" s="48">
        <f>Datos!AO945</f>
        <v>12564525</v>
      </c>
      <c r="AF15" s="48">
        <f>Datos!AP945</f>
        <v>15515558</v>
      </c>
      <c r="AG15" s="48">
        <f>Datos!AQ945</f>
        <v>20110602</v>
      </c>
      <c r="AH15" s="48">
        <f>Datos!AR945</f>
        <v>8135300</v>
      </c>
      <c r="AI15" s="48">
        <f>Datos!AS945</f>
        <v>7405400</v>
      </c>
      <c r="AJ15" s="48">
        <f>Datos!AT945</f>
        <v>16664153</v>
      </c>
      <c r="AK15" s="48">
        <f>Datos!AU945</f>
        <v>13289267</v>
      </c>
      <c r="AL15" s="48">
        <f>Datos!AV945</f>
        <v>14457320</v>
      </c>
      <c r="AM15" s="48">
        <f>Datos!AW945</f>
        <v>39866670</v>
      </c>
      <c r="AN15" s="48">
        <f>Datos!AX945</f>
        <v>7802500</v>
      </c>
      <c r="AO15" s="48">
        <f>Datos!AY945</f>
        <v>15283902</v>
      </c>
      <c r="AP15" s="48">
        <f>Datos!AZ945</f>
        <v>8608900</v>
      </c>
      <c r="AQ15" s="48">
        <f>Datos!BA945</f>
        <v>18320700</v>
      </c>
      <c r="AR15" s="48">
        <f>Datos!BB945</f>
        <v>26931221</v>
      </c>
      <c r="AS15" s="48">
        <f>Datos!BC945</f>
        <v>36841501</v>
      </c>
      <c r="AT15" s="48">
        <f>Datos!BD945</f>
        <v>17316500</v>
      </c>
      <c r="AU15" s="48">
        <f>Datos!BE945</f>
        <v>26700000</v>
      </c>
      <c r="AV15" s="48">
        <f>Datos!BF945</f>
        <v>23835753</v>
      </c>
      <c r="AW15" s="48">
        <f>Datos!BG945</f>
        <v>28370251</v>
      </c>
      <c r="AX15" s="48">
        <f>Datos!BH945</f>
        <v>34580157</v>
      </c>
      <c r="AY15" s="48">
        <v>18164396</v>
      </c>
      <c r="AZ15" s="48">
        <v>19373979</v>
      </c>
      <c r="BA15" s="48">
        <v>30577550</v>
      </c>
      <c r="BB15" s="48">
        <v>20700000</v>
      </c>
      <c r="BC15" s="48">
        <v>30405208</v>
      </c>
      <c r="BD15" s="48">
        <v>25530062</v>
      </c>
      <c r="BE15" s="48">
        <v>46345455</v>
      </c>
      <c r="BF15" s="48">
        <v>42447200</v>
      </c>
      <c r="BG15" s="48"/>
      <c r="BH15" s="48">
        <f t="shared" si="0"/>
        <v>10397763</v>
      </c>
      <c r="BI15" s="48">
        <f t="shared" si="1"/>
        <v>91511253</v>
      </c>
      <c r="BJ15" s="48">
        <f t="shared" si="2"/>
        <v>175608014</v>
      </c>
      <c r="BK15" s="48">
        <f t="shared" si="3"/>
        <v>284458055</v>
      </c>
      <c r="BL15" s="48">
        <f t="shared" si="4"/>
        <v>233543850</v>
      </c>
      <c r="BM15" s="195">
        <f t="shared" si="5"/>
        <v>5.6156063018977819E-4</v>
      </c>
      <c r="BN15" s="195">
        <f t="shared" si="5"/>
        <v>4.0498846440109836E-3</v>
      </c>
      <c r="BO15" s="195">
        <f t="shared" si="5"/>
        <v>7.6096439937016515E-3</v>
      </c>
      <c r="BP15" s="195">
        <f t="shared" si="5"/>
        <v>1.1043696273383939E-2</v>
      </c>
      <c r="BQ15" s="195">
        <f t="shared" si="6"/>
        <v>1.1561587858749845E-2</v>
      </c>
    </row>
    <row r="16" spans="2:74" s="52" customFormat="1" ht="12.75" hidden="1" outlineLevel="2" x14ac:dyDescent="0.2">
      <c r="B16" s="49" t="s">
        <v>1703</v>
      </c>
      <c r="C16" s="48">
        <f>Datos!M883</f>
        <v>0</v>
      </c>
      <c r="D16" s="48">
        <f>Datos!N883</f>
        <v>0</v>
      </c>
      <c r="E16" s="48">
        <f>Datos!O883</f>
        <v>0</v>
      </c>
      <c r="F16" s="48">
        <f>Datos!P883</f>
        <v>0</v>
      </c>
      <c r="G16" s="48">
        <f>Datos!Q883</f>
        <v>0</v>
      </c>
      <c r="H16" s="48">
        <f>Datos!R883</f>
        <v>0</v>
      </c>
      <c r="I16" s="48">
        <f>Datos!S883</f>
        <v>0</v>
      </c>
      <c r="J16" s="48">
        <f>Datos!T883</f>
        <v>0</v>
      </c>
      <c r="K16" s="48">
        <f>Datos!U883</f>
        <v>0</v>
      </c>
      <c r="L16" s="48">
        <f>Datos!V883</f>
        <v>0</v>
      </c>
      <c r="M16" s="48">
        <f>Datos!W883</f>
        <v>0</v>
      </c>
      <c r="N16" s="48">
        <f>Datos!X883</f>
        <v>0</v>
      </c>
      <c r="O16" s="48">
        <f>Datos!Y883</f>
        <v>13148000</v>
      </c>
      <c r="P16" s="48">
        <f>Datos!Z883</f>
        <v>19751000</v>
      </c>
      <c r="Q16" s="48">
        <f>Datos!AA883</f>
        <v>20975000</v>
      </c>
      <c r="R16" s="48">
        <f>Datos!AB883</f>
        <v>33879000</v>
      </c>
      <c r="S16" s="48">
        <f>Datos!AC883</f>
        <v>20927000</v>
      </c>
      <c r="T16" s="48">
        <f>Datos!AD883</f>
        <v>19588000</v>
      </c>
      <c r="U16" s="48">
        <f>Datos!AE883</f>
        <v>26578000</v>
      </c>
      <c r="V16" s="48">
        <f>Datos!AF883</f>
        <v>17582000</v>
      </c>
      <c r="W16" s="48">
        <f>Datos!AG883</f>
        <v>25043000</v>
      </c>
      <c r="X16" s="48">
        <f>Datos!AH883</f>
        <v>18297000</v>
      </c>
      <c r="Y16" s="48">
        <f>Datos!AI883</f>
        <v>24872000</v>
      </c>
      <c r="Z16" s="48">
        <f>Datos!AJ883</f>
        <v>27754000</v>
      </c>
      <c r="AA16" s="48">
        <f>Datos!AK883</f>
        <v>12465000</v>
      </c>
      <c r="AB16" s="48">
        <f>Datos!AL883</f>
        <v>23130000</v>
      </c>
      <c r="AC16" s="48">
        <f>Datos!AM883</f>
        <v>18355000</v>
      </c>
      <c r="AD16" s="48">
        <f>Datos!AN883</f>
        <v>23517000</v>
      </c>
      <c r="AE16" s="48">
        <f>Datos!AO883</f>
        <v>21065000</v>
      </c>
      <c r="AF16" s="48">
        <f>Datos!AP883</f>
        <v>20011000</v>
      </c>
      <c r="AG16" s="48">
        <f>Datos!AQ883</f>
        <v>21473000</v>
      </c>
      <c r="AH16" s="48">
        <f>Datos!AR883</f>
        <v>34402000</v>
      </c>
      <c r="AI16" s="48">
        <f>Datos!AS883</f>
        <v>18088000</v>
      </c>
      <c r="AJ16" s="48">
        <f>Datos!AT883</f>
        <v>13194000</v>
      </c>
      <c r="AK16" s="48">
        <f>Datos!AU883</f>
        <v>19129000</v>
      </c>
      <c r="AL16" s="48">
        <f>Datos!AV883</f>
        <v>27608000</v>
      </c>
      <c r="AM16" s="48">
        <f>Datos!AW883</f>
        <v>15162000</v>
      </c>
      <c r="AN16" s="48">
        <f>Datos!AX883</f>
        <v>22228000</v>
      </c>
      <c r="AO16" s="48">
        <f>Datos!AY883</f>
        <v>19149000</v>
      </c>
      <c r="AP16" s="48">
        <f>Datos!AZ883</f>
        <v>20905000</v>
      </c>
      <c r="AQ16" s="48">
        <f>Datos!BA883</f>
        <v>16961000</v>
      </c>
      <c r="AR16" s="48">
        <f>Datos!BB883</f>
        <v>16518000</v>
      </c>
      <c r="AS16" s="48">
        <f>Datos!BC883</f>
        <v>24056000</v>
      </c>
      <c r="AT16" s="48">
        <f>Datos!BD883</f>
        <v>23224000</v>
      </c>
      <c r="AU16" s="48">
        <f>Datos!BE883</f>
        <v>21582000</v>
      </c>
      <c r="AV16" s="48">
        <f>Datos!BF883</f>
        <v>24409000</v>
      </c>
      <c r="AW16" s="48">
        <f>Datos!BG883</f>
        <v>25590000</v>
      </c>
      <c r="AX16" s="48">
        <f>Datos!BH883</f>
        <v>63033000</v>
      </c>
      <c r="AY16" s="48">
        <v>19848000</v>
      </c>
      <c r="AZ16" s="48">
        <v>21409000</v>
      </c>
      <c r="BA16" s="48">
        <v>24759000</v>
      </c>
      <c r="BB16" s="48">
        <v>25867000</v>
      </c>
      <c r="BC16" s="48">
        <v>28941000</v>
      </c>
      <c r="BD16" s="48">
        <v>27703000</v>
      </c>
      <c r="BE16" s="48">
        <v>0</v>
      </c>
      <c r="BF16" s="48">
        <v>0</v>
      </c>
      <c r="BG16" s="48"/>
      <c r="BH16" s="48">
        <f t="shared" si="0"/>
        <v>0</v>
      </c>
      <c r="BI16" s="48">
        <f t="shared" si="1"/>
        <v>268394000</v>
      </c>
      <c r="BJ16" s="48">
        <f t="shared" si="2"/>
        <v>252437000</v>
      </c>
      <c r="BK16" s="48">
        <f t="shared" si="3"/>
        <v>292817000</v>
      </c>
      <c r="BL16" s="48">
        <f t="shared" si="4"/>
        <v>148527000</v>
      </c>
      <c r="BM16" s="195">
        <f t="shared" si="5"/>
        <v>0</v>
      </c>
      <c r="BN16" s="195">
        <f t="shared" si="5"/>
        <v>1.1877935264908719E-2</v>
      </c>
      <c r="BO16" s="195">
        <f t="shared" si="5"/>
        <v>1.0938884035429407E-2</v>
      </c>
      <c r="BP16" s="195">
        <f t="shared" si="5"/>
        <v>1.1368220919894376E-2</v>
      </c>
      <c r="BQ16" s="195">
        <f t="shared" si="6"/>
        <v>7.3528288580347479E-3</v>
      </c>
    </row>
    <row r="17" spans="2:69" s="52" customFormat="1" ht="12.75" hidden="1" outlineLevel="2" x14ac:dyDescent="0.2">
      <c r="B17" s="49" t="s">
        <v>1789</v>
      </c>
      <c r="C17" s="48">
        <f>Datos!M897</f>
        <v>6793994</v>
      </c>
      <c r="D17" s="48">
        <f>Datos!N897</f>
        <v>9119720</v>
      </c>
      <c r="E17" s="48">
        <f>Datos!O897</f>
        <v>7047225</v>
      </c>
      <c r="F17" s="48">
        <f>Datos!P897</f>
        <v>7284034</v>
      </c>
      <c r="G17" s="48">
        <f>Datos!Q897</f>
        <v>18731955</v>
      </c>
      <c r="H17" s="48">
        <f>Datos!R897</f>
        <v>9606593</v>
      </c>
      <c r="I17" s="48">
        <f>Datos!S897</f>
        <v>9452351</v>
      </c>
      <c r="J17" s="48">
        <f>Datos!T897</f>
        <v>10684733</v>
      </c>
      <c r="K17" s="48">
        <f>Datos!U897</f>
        <v>14974063</v>
      </c>
      <c r="L17" s="48">
        <f>Datos!V897</f>
        <v>12253479</v>
      </c>
      <c r="M17" s="48">
        <f>Datos!W897</f>
        <v>12568628</v>
      </c>
      <c r="N17" s="48">
        <f>Datos!X897</f>
        <v>13051641</v>
      </c>
      <c r="O17" s="48">
        <f>Datos!Y897</f>
        <v>12778870</v>
      </c>
      <c r="P17" s="48">
        <f>Datos!Z897</f>
        <v>17109271</v>
      </c>
      <c r="Q17" s="48">
        <f>Datos!AA897</f>
        <v>19790960</v>
      </c>
      <c r="R17" s="48">
        <f>Datos!AB897</f>
        <v>15985051</v>
      </c>
      <c r="S17" s="48">
        <f>Datos!AC897</f>
        <v>13195592</v>
      </c>
      <c r="T17" s="48">
        <f>Datos!AD897</f>
        <v>20765041</v>
      </c>
      <c r="U17" s="48">
        <f>Datos!AE897</f>
        <v>12477123</v>
      </c>
      <c r="V17" s="48">
        <f>Datos!AF897</f>
        <v>19349710</v>
      </c>
      <c r="W17" s="48">
        <f>Datos!AG897</f>
        <v>21214338</v>
      </c>
      <c r="X17" s="48">
        <f>Datos!AH897</f>
        <v>21136382</v>
      </c>
      <c r="Y17" s="48">
        <f>Datos!AI897</f>
        <v>20301181</v>
      </c>
      <c r="Z17" s="48">
        <f>Datos!AJ897</f>
        <v>26018366</v>
      </c>
      <c r="AA17" s="48">
        <f>Datos!AK897</f>
        <v>12256658</v>
      </c>
      <c r="AB17" s="48">
        <f>Datos!AL897</f>
        <v>17353868</v>
      </c>
      <c r="AC17" s="48">
        <f>Datos!AM897</f>
        <v>17824700</v>
      </c>
      <c r="AD17" s="48">
        <f>Datos!AN897</f>
        <v>19369075</v>
      </c>
      <c r="AE17" s="48">
        <f>Datos!AO897</f>
        <v>17810563</v>
      </c>
      <c r="AF17" s="48">
        <f>Datos!AP897</f>
        <v>22628856</v>
      </c>
      <c r="AG17" s="48">
        <f>Datos!AQ897</f>
        <v>18864094</v>
      </c>
      <c r="AH17" s="48">
        <f>Datos!AR897</f>
        <v>17845907</v>
      </c>
      <c r="AI17" s="48">
        <f>Datos!AS897</f>
        <v>15834602</v>
      </c>
      <c r="AJ17" s="48">
        <f>Datos!AT897</f>
        <v>15695855</v>
      </c>
      <c r="AK17" s="48">
        <f>Datos!AU897</f>
        <v>18620269</v>
      </c>
      <c r="AL17" s="48">
        <f>Datos!AV897</f>
        <v>18521867</v>
      </c>
      <c r="AM17" s="48">
        <f>Datos!AW897</f>
        <v>10058518</v>
      </c>
      <c r="AN17" s="48">
        <f>Datos!AX897</f>
        <v>11759245</v>
      </c>
      <c r="AO17" s="48">
        <f>Datos!AY897</f>
        <v>14058140</v>
      </c>
      <c r="AP17" s="48">
        <f>Datos!AZ897</f>
        <v>23645346</v>
      </c>
      <c r="AQ17" s="48">
        <f>Datos!BA897</f>
        <v>18000702</v>
      </c>
      <c r="AR17" s="48">
        <f>Datos!BB897</f>
        <v>17897694</v>
      </c>
      <c r="AS17" s="48">
        <f>Datos!BC897</f>
        <v>15685065</v>
      </c>
      <c r="AT17" s="48">
        <f>Datos!BD897</f>
        <v>16851274</v>
      </c>
      <c r="AU17" s="48">
        <f>Datos!BE897</f>
        <v>22247960</v>
      </c>
      <c r="AV17" s="48">
        <f>Datos!BF897</f>
        <v>20035252</v>
      </c>
      <c r="AW17" s="48">
        <f>Datos!BG897</f>
        <v>18610725</v>
      </c>
      <c r="AX17" s="48">
        <f>Datos!BH897</f>
        <v>28774057</v>
      </c>
      <c r="AY17" s="48">
        <v>20066614</v>
      </c>
      <c r="AZ17" s="48">
        <v>16154063</v>
      </c>
      <c r="BA17" s="48">
        <v>17089455</v>
      </c>
      <c r="BB17" s="48">
        <v>14184920</v>
      </c>
      <c r="BC17" s="48">
        <v>27188531</v>
      </c>
      <c r="BD17" s="48">
        <v>20363256</v>
      </c>
      <c r="BE17" s="48">
        <v>18722406</v>
      </c>
      <c r="BF17" s="48">
        <v>18205434</v>
      </c>
      <c r="BG17" s="48"/>
      <c r="BH17" s="48">
        <f t="shared" si="0"/>
        <v>131568416</v>
      </c>
      <c r="BI17" s="48">
        <f t="shared" si="1"/>
        <v>220121885</v>
      </c>
      <c r="BJ17" s="48">
        <f t="shared" si="2"/>
        <v>212626314</v>
      </c>
      <c r="BK17" s="48">
        <f t="shared" si="3"/>
        <v>217623978</v>
      </c>
      <c r="BL17" s="48">
        <f t="shared" si="4"/>
        <v>151974679</v>
      </c>
      <c r="BM17" s="195">
        <f t="shared" si="5"/>
        <v>7.1057248181200985E-3</v>
      </c>
      <c r="BN17" s="195">
        <f t="shared" si="5"/>
        <v>9.7416242554590696E-3</v>
      </c>
      <c r="BO17" s="195">
        <f t="shared" si="5"/>
        <v>9.2137626089947213E-3</v>
      </c>
      <c r="BP17" s="195">
        <f t="shared" si="5"/>
        <v>8.4489543276866901E-3</v>
      </c>
      <c r="BQ17" s="195">
        <f t="shared" si="6"/>
        <v>7.5235062005006986E-3</v>
      </c>
    </row>
    <row r="18" spans="2:69" s="52" customFormat="1" ht="12.75" hidden="1" outlineLevel="2" x14ac:dyDescent="0.2">
      <c r="B18" s="49" t="s">
        <v>1763</v>
      </c>
      <c r="C18" s="48">
        <f>Datos!M915</f>
        <v>9231496</v>
      </c>
      <c r="D18" s="48">
        <f>Datos!N915</f>
        <v>20187237</v>
      </c>
      <c r="E18" s="48">
        <f>Datos!O915</f>
        <v>16979855</v>
      </c>
      <c r="F18" s="48">
        <f>Datos!P915</f>
        <v>15137747</v>
      </c>
      <c r="G18" s="48">
        <f>Datos!Q915</f>
        <v>20374900</v>
      </c>
      <c r="H18" s="48">
        <f>Datos!R915</f>
        <v>19846571</v>
      </c>
      <c r="I18" s="48">
        <f>Datos!S915</f>
        <v>23386397</v>
      </c>
      <c r="J18" s="48">
        <f>Datos!T915</f>
        <v>35320449</v>
      </c>
      <c r="K18" s="48">
        <f>Datos!U915</f>
        <v>27583169</v>
      </c>
      <c r="L18" s="48">
        <f>Datos!V915</f>
        <v>35701133</v>
      </c>
      <c r="M18" s="48">
        <f>Datos!W915</f>
        <v>25455763</v>
      </c>
      <c r="N18" s="48">
        <f>Datos!X915</f>
        <v>24321870</v>
      </c>
      <c r="O18" s="48">
        <f>Datos!Y915</f>
        <v>15481010</v>
      </c>
      <c r="P18" s="48">
        <f>Datos!Z915</f>
        <v>28007944</v>
      </c>
      <c r="Q18" s="48">
        <f>Datos!AA915</f>
        <v>21115370</v>
      </c>
      <c r="R18" s="48">
        <f>Datos!AB915</f>
        <v>15843919</v>
      </c>
      <c r="S18" s="48">
        <f>Datos!AC915</f>
        <v>8491384</v>
      </c>
      <c r="T18" s="48">
        <f>Datos!AD915</f>
        <v>20788101</v>
      </c>
      <c r="U18" s="48">
        <f>Datos!AE915</f>
        <v>38121942</v>
      </c>
      <c r="V18" s="48">
        <f>Datos!AF915</f>
        <v>40493454</v>
      </c>
      <c r="W18" s="48">
        <f>Datos!AG915</f>
        <v>43573385</v>
      </c>
      <c r="X18" s="48">
        <f>Datos!AH915</f>
        <v>34362671</v>
      </c>
      <c r="Y18" s="48">
        <f>Datos!AI915</f>
        <v>55031884</v>
      </c>
      <c r="Z18" s="48">
        <f>Datos!AJ915</f>
        <v>32582548</v>
      </c>
      <c r="AA18" s="48">
        <f>Datos!AK915</f>
        <v>17882531</v>
      </c>
      <c r="AB18" s="48">
        <f>Datos!AL915</f>
        <v>29518626</v>
      </c>
      <c r="AC18" s="48">
        <f>Datos!AM915</f>
        <v>20695729</v>
      </c>
      <c r="AD18" s="48">
        <f>Datos!AN915</f>
        <v>29451600</v>
      </c>
      <c r="AE18" s="48">
        <f>Datos!AO915</f>
        <v>30076931</v>
      </c>
      <c r="AF18" s="48">
        <f>Datos!AP915</f>
        <v>24686017</v>
      </c>
      <c r="AG18" s="48">
        <f>Datos!AQ915</f>
        <v>28322344</v>
      </c>
      <c r="AH18" s="48">
        <f>Datos!AR915</f>
        <v>15513172</v>
      </c>
      <c r="AI18" s="48">
        <f>Datos!AS915</f>
        <v>15722600</v>
      </c>
      <c r="AJ18" s="48">
        <f>Datos!AT915</f>
        <v>18065081</v>
      </c>
      <c r="AK18" s="48">
        <f>Datos!AU915</f>
        <v>25506718</v>
      </c>
      <c r="AL18" s="48">
        <f>Datos!AV915</f>
        <v>10277320</v>
      </c>
      <c r="AM18" s="48">
        <f>Datos!AW915</f>
        <v>19477353</v>
      </c>
      <c r="AN18" s="48">
        <f>Datos!AX915</f>
        <v>11939333</v>
      </c>
      <c r="AO18" s="48">
        <f>Datos!AY915</f>
        <v>17265049</v>
      </c>
      <c r="AP18" s="48">
        <f>Datos!AZ915</f>
        <v>11099784</v>
      </c>
      <c r="AQ18" s="48">
        <f>Datos!BA915</f>
        <v>19891639</v>
      </c>
      <c r="AR18" s="48">
        <f>Datos!BB915</f>
        <v>14191672</v>
      </c>
      <c r="AS18" s="48">
        <f>Datos!BC915</f>
        <v>13949547</v>
      </c>
      <c r="AT18" s="48">
        <f>Datos!BD915</f>
        <v>15236646</v>
      </c>
      <c r="AU18" s="48">
        <f>Datos!BE915</f>
        <v>17185302</v>
      </c>
      <c r="AV18" s="48">
        <f>Datos!BF915</f>
        <v>22569825</v>
      </c>
      <c r="AW18" s="48">
        <f>Datos!BG915</f>
        <v>20595649</v>
      </c>
      <c r="AX18" s="48">
        <f>Datos!BH915</f>
        <v>26231386</v>
      </c>
      <c r="AY18" s="48">
        <v>11236196</v>
      </c>
      <c r="AZ18" s="48">
        <v>30469580</v>
      </c>
      <c r="BA18" s="48">
        <v>24075422</v>
      </c>
      <c r="BB18" s="48">
        <v>36548461</v>
      </c>
      <c r="BC18" s="48">
        <v>24159820</v>
      </c>
      <c r="BD18" s="48">
        <v>33974936</v>
      </c>
      <c r="BE18" s="48">
        <v>27202411</v>
      </c>
      <c r="BF18" s="48">
        <v>30555802</v>
      </c>
      <c r="BG18" s="48"/>
      <c r="BH18" s="48">
        <f t="shared" si="0"/>
        <v>273526587</v>
      </c>
      <c r="BI18" s="48">
        <f t="shared" si="1"/>
        <v>353893612</v>
      </c>
      <c r="BJ18" s="48">
        <f t="shared" si="2"/>
        <v>265718669</v>
      </c>
      <c r="BK18" s="48">
        <f t="shared" si="3"/>
        <v>209633185</v>
      </c>
      <c r="BL18" s="48">
        <f t="shared" si="4"/>
        <v>218222628</v>
      </c>
      <c r="BM18" s="195">
        <f t="shared" si="5"/>
        <v>1.4772577771716781E-2</v>
      </c>
      <c r="BN18" s="195">
        <f t="shared" si="5"/>
        <v>1.5661771179686295E-2</v>
      </c>
      <c r="BO18" s="195">
        <f t="shared" si="5"/>
        <v>1.151442025630019E-2</v>
      </c>
      <c r="BP18" s="195">
        <f t="shared" si="5"/>
        <v>8.1387226807906905E-3</v>
      </c>
      <c r="BQ18" s="195">
        <f t="shared" si="6"/>
        <v>1.0803110792210045E-2</v>
      </c>
    </row>
    <row r="19" spans="2:69" s="52" customFormat="1" ht="12.75" hidden="1" outlineLevel="2" x14ac:dyDescent="0.2">
      <c r="B19" s="49" t="s">
        <v>1790</v>
      </c>
      <c r="C19" s="48">
        <f>Datos!M942</f>
        <v>0</v>
      </c>
      <c r="D19" s="48">
        <f>Datos!N942</f>
        <v>0</v>
      </c>
      <c r="E19" s="48">
        <f>Datos!O942</f>
        <v>0</v>
      </c>
      <c r="F19" s="48">
        <f>Datos!P942</f>
        <v>0</v>
      </c>
      <c r="G19" s="48">
        <f>Datos!Q942</f>
        <v>0</v>
      </c>
      <c r="H19" s="48">
        <f>Datos!R942</f>
        <v>0</v>
      </c>
      <c r="I19" s="48">
        <f>Datos!S942</f>
        <v>0</v>
      </c>
      <c r="J19" s="48">
        <f>Datos!T942</f>
        <v>7962018</v>
      </c>
      <c r="K19" s="48">
        <f>Datos!U942</f>
        <v>11645342</v>
      </c>
      <c r="L19" s="48">
        <f>Datos!V942</f>
        <v>11477279</v>
      </c>
      <c r="M19" s="48">
        <f>Datos!W942</f>
        <v>10705442</v>
      </c>
      <c r="N19" s="48">
        <f>Datos!X942</f>
        <v>78813548.310000002</v>
      </c>
      <c r="O19" s="48">
        <f>Datos!Y942</f>
        <v>6708345</v>
      </c>
      <c r="P19" s="48">
        <f>Datos!Z942</f>
        <v>12604340</v>
      </c>
      <c r="Q19" s="48">
        <f>Datos!AA942</f>
        <v>8952299</v>
      </c>
      <c r="R19" s="48">
        <f>Datos!AB942</f>
        <v>7413343</v>
      </c>
      <c r="S19" s="48">
        <f>Datos!AC942</f>
        <v>10623311</v>
      </c>
      <c r="T19" s="48">
        <f>Datos!AD942</f>
        <v>13434799</v>
      </c>
      <c r="U19" s="48">
        <f>Datos!AE942</f>
        <v>10448286</v>
      </c>
      <c r="V19" s="48">
        <f>Datos!AF942</f>
        <v>7508213</v>
      </c>
      <c r="W19" s="48">
        <f>Datos!AG942</f>
        <v>11206680</v>
      </c>
      <c r="X19" s="48">
        <f>Datos!AH942</f>
        <v>9579291</v>
      </c>
      <c r="Y19" s="48">
        <f>Datos!AI942</f>
        <v>9789854</v>
      </c>
      <c r="Z19" s="48">
        <f>Datos!AJ942</f>
        <v>13248037</v>
      </c>
      <c r="AA19" s="48">
        <f>Datos!AK942</f>
        <v>3925399</v>
      </c>
      <c r="AB19" s="48">
        <f>Datos!AL942</f>
        <v>9892951</v>
      </c>
      <c r="AC19" s="48">
        <f>Datos!AM942</f>
        <v>8351408</v>
      </c>
      <c r="AD19" s="48">
        <f>Datos!AN942</f>
        <v>9835958</v>
      </c>
      <c r="AE19" s="48">
        <f>Datos!AO942</f>
        <v>9515102</v>
      </c>
      <c r="AF19" s="48">
        <f>Datos!AP942</f>
        <v>11018143</v>
      </c>
      <c r="AG19" s="48">
        <f>Datos!AQ942</f>
        <v>7940614</v>
      </c>
      <c r="AH19" s="48">
        <f>Datos!AR942</f>
        <v>11096958</v>
      </c>
      <c r="AI19" s="48">
        <f>Datos!AS942</f>
        <v>8298839</v>
      </c>
      <c r="AJ19" s="48">
        <f>Datos!AT942</f>
        <v>9676215</v>
      </c>
      <c r="AK19" s="48">
        <f>Datos!AU942</f>
        <v>9659151</v>
      </c>
      <c r="AL19" s="48">
        <f>Datos!AV942</f>
        <v>13070792</v>
      </c>
      <c r="AM19" s="48">
        <f>Datos!AW942</f>
        <v>6581026</v>
      </c>
      <c r="AN19" s="48">
        <f>Datos!AX942</f>
        <v>10145156</v>
      </c>
      <c r="AO19" s="48">
        <f>Datos!AY942</f>
        <v>9730161</v>
      </c>
      <c r="AP19" s="48">
        <f>Datos!AZ942</f>
        <v>7706584</v>
      </c>
      <c r="AQ19" s="48">
        <f>Datos!BA942</f>
        <v>10643754</v>
      </c>
      <c r="AR19" s="48">
        <f>Datos!BB942</f>
        <v>8117623</v>
      </c>
      <c r="AS19" s="48">
        <f>Datos!BC942</f>
        <v>8667485</v>
      </c>
      <c r="AT19" s="48">
        <f>Datos!BD942</f>
        <v>9441046</v>
      </c>
      <c r="AU19" s="48">
        <f>Datos!BE942</f>
        <v>10650148</v>
      </c>
      <c r="AV19" s="48">
        <f>Datos!BF942</f>
        <v>11691823</v>
      </c>
      <c r="AW19" s="48">
        <f>Datos!BG942</f>
        <v>14485157</v>
      </c>
      <c r="AX19" s="48">
        <f>Datos!BH942</f>
        <v>10959971</v>
      </c>
      <c r="AY19" s="48">
        <v>11779125</v>
      </c>
      <c r="AZ19" s="48">
        <v>13574752</v>
      </c>
      <c r="BA19" s="48">
        <v>12246864</v>
      </c>
      <c r="BB19" s="48">
        <v>11395856</v>
      </c>
      <c r="BC19" s="48">
        <v>13978650</v>
      </c>
      <c r="BD19" s="48">
        <v>12167775</v>
      </c>
      <c r="BE19" s="48">
        <v>16298256</v>
      </c>
      <c r="BF19" s="48">
        <v>14663815</v>
      </c>
      <c r="BG19" s="48"/>
      <c r="BH19" s="48">
        <f t="shared" si="0"/>
        <v>120603629.31</v>
      </c>
      <c r="BI19" s="48">
        <f t="shared" si="1"/>
        <v>121516798</v>
      </c>
      <c r="BJ19" s="48">
        <f t="shared" si="2"/>
        <v>112281530</v>
      </c>
      <c r="BK19" s="48">
        <f t="shared" si="3"/>
        <v>118819934</v>
      </c>
      <c r="BL19" s="48">
        <f t="shared" si="4"/>
        <v>106105093</v>
      </c>
      <c r="BM19" s="195">
        <f t="shared" si="5"/>
        <v>6.5135404681274231E-3</v>
      </c>
      <c r="BN19" s="195">
        <f t="shared" si="5"/>
        <v>5.3777977907218093E-3</v>
      </c>
      <c r="BO19" s="195">
        <f t="shared" si="5"/>
        <v>4.8655095568026401E-3</v>
      </c>
      <c r="BP19" s="195">
        <f t="shared" si="5"/>
        <v>4.6130219877919282E-3</v>
      </c>
      <c r="BQ19" s="195">
        <f t="shared" si="6"/>
        <v>5.2527324311058641E-3</v>
      </c>
    </row>
    <row r="20" spans="2:69" s="52" customFormat="1" ht="12.75" hidden="1" outlineLevel="2" x14ac:dyDescent="0.2">
      <c r="B20" s="49" t="s">
        <v>1791</v>
      </c>
      <c r="C20" s="48">
        <f>Datos!M943</f>
        <v>0</v>
      </c>
      <c r="D20" s="48">
        <f>Datos!N943</f>
        <v>0</v>
      </c>
      <c r="E20" s="48">
        <f>Datos!O943</f>
        <v>0</v>
      </c>
      <c r="F20" s="48">
        <f>Datos!P943</f>
        <v>0</v>
      </c>
      <c r="G20" s="48">
        <f>Datos!Q943</f>
        <v>0</v>
      </c>
      <c r="H20" s="48">
        <f>Datos!R943</f>
        <v>0</v>
      </c>
      <c r="I20" s="48">
        <f>Datos!S943</f>
        <v>0</v>
      </c>
      <c r="J20" s="48">
        <f>Datos!T943</f>
        <v>974756098</v>
      </c>
      <c r="K20" s="48">
        <f>Datos!U943</f>
        <v>0</v>
      </c>
      <c r="L20" s="48">
        <f>Datos!V943</f>
        <v>0</v>
      </c>
      <c r="M20" s="48">
        <f>Datos!W943</f>
        <v>0</v>
      </c>
      <c r="N20" s="48">
        <f>Datos!X943</f>
        <v>246856582</v>
      </c>
      <c r="O20" s="48">
        <f>Datos!Y943</f>
        <v>0</v>
      </c>
      <c r="P20" s="48">
        <f>Datos!Z943</f>
        <v>0</v>
      </c>
      <c r="Q20" s="48">
        <f>Datos!AA943</f>
        <v>0</v>
      </c>
      <c r="R20" s="48">
        <f>Datos!AB943</f>
        <v>0</v>
      </c>
      <c r="S20" s="48">
        <f>Datos!AC943</f>
        <v>0</v>
      </c>
      <c r="T20" s="48">
        <f>Datos!AD943</f>
        <v>0</v>
      </c>
      <c r="U20" s="48">
        <f>Datos!AE943</f>
        <v>0</v>
      </c>
      <c r="V20" s="48">
        <f>Datos!AF943</f>
        <v>0</v>
      </c>
      <c r="W20" s="48">
        <f>Datos!AG943</f>
        <v>476935599</v>
      </c>
      <c r="X20" s="48">
        <f>Datos!AH943</f>
        <v>0</v>
      </c>
      <c r="Y20" s="48">
        <f>Datos!AI943</f>
        <v>180216261</v>
      </c>
      <c r="Z20" s="48">
        <f>Datos!AJ943</f>
        <v>111954500</v>
      </c>
      <c r="AA20" s="48">
        <f>Datos!AK943</f>
        <v>88426511</v>
      </c>
      <c r="AB20" s="48">
        <f>Datos!AL943</f>
        <v>85412631</v>
      </c>
      <c r="AC20" s="48">
        <f>Datos!AM943</f>
        <v>0</v>
      </c>
      <c r="AD20" s="48">
        <f>Datos!AN943</f>
        <v>163311276</v>
      </c>
      <c r="AE20" s="48">
        <f>Datos!AO943</f>
        <v>90609401</v>
      </c>
      <c r="AF20" s="48">
        <f>Datos!AP943</f>
        <v>101452614</v>
      </c>
      <c r="AG20" s="48">
        <f>Datos!AQ943</f>
        <v>97181083</v>
      </c>
      <c r="AH20" s="48">
        <f>Datos!AR943</f>
        <v>99594507</v>
      </c>
      <c r="AI20" s="48">
        <f>Datos!AS943</f>
        <v>4908040</v>
      </c>
      <c r="AJ20" s="48">
        <f>Datos!AT943</f>
        <v>10072227</v>
      </c>
      <c r="AK20" s="48">
        <f>Datos!AU943</f>
        <v>5978811</v>
      </c>
      <c r="AL20" s="48">
        <f>Datos!AV943</f>
        <v>10863668</v>
      </c>
      <c r="AM20" s="48">
        <f>Datos!AW943</f>
        <v>10818119</v>
      </c>
      <c r="AN20" s="48">
        <f>Datos!AX943</f>
        <v>9955267</v>
      </c>
      <c r="AO20" s="48">
        <f>Datos!AY943</f>
        <v>7313239</v>
      </c>
      <c r="AP20" s="48">
        <f>Datos!AZ943</f>
        <v>10486155</v>
      </c>
      <c r="AQ20" s="48">
        <f>Datos!BA943</f>
        <v>6126994</v>
      </c>
      <c r="AR20" s="48">
        <f>Datos!BB943</f>
        <v>5951237</v>
      </c>
      <c r="AS20" s="48">
        <f>Datos!BC943</f>
        <v>11994742</v>
      </c>
      <c r="AT20" s="48">
        <f>Datos!BD943</f>
        <v>5624388</v>
      </c>
      <c r="AU20" s="48">
        <f>Datos!BE943</f>
        <v>9574892</v>
      </c>
      <c r="AV20" s="48">
        <f>Datos!BF943</f>
        <v>6580113</v>
      </c>
      <c r="AW20" s="48">
        <f>Datos!BG943</f>
        <v>10342481</v>
      </c>
      <c r="AX20" s="48">
        <f>Datos!BH943</f>
        <v>21535415</v>
      </c>
      <c r="AY20" s="48">
        <v>567744</v>
      </c>
      <c r="AZ20" s="48">
        <v>540498</v>
      </c>
      <c r="BA20" s="48">
        <v>1189604</v>
      </c>
      <c r="BB20" s="48">
        <v>819795</v>
      </c>
      <c r="BC20" s="48">
        <v>583100</v>
      </c>
      <c r="BD20" s="48">
        <v>0</v>
      </c>
      <c r="BE20" s="48">
        <v>0</v>
      </c>
      <c r="BF20" s="48">
        <v>957831</v>
      </c>
      <c r="BG20" s="48"/>
      <c r="BH20" s="48">
        <f t="shared" si="0"/>
        <v>1221612680</v>
      </c>
      <c r="BI20" s="48">
        <f t="shared" si="1"/>
        <v>769106360</v>
      </c>
      <c r="BJ20" s="48">
        <f t="shared" si="2"/>
        <v>757810769</v>
      </c>
      <c r="BK20" s="48">
        <f t="shared" si="3"/>
        <v>116303042</v>
      </c>
      <c r="BL20" s="48">
        <f t="shared" si="4"/>
        <v>4658572</v>
      </c>
      <c r="BM20" s="195">
        <f t="shared" si="5"/>
        <v>6.5976651557515184E-2</v>
      </c>
      <c r="BN20" s="195">
        <f t="shared" si="5"/>
        <v>3.4037257002427705E-2</v>
      </c>
      <c r="BO20" s="195">
        <f t="shared" si="5"/>
        <v>3.2838308658756768E-2</v>
      </c>
      <c r="BP20" s="195">
        <f t="shared" si="5"/>
        <v>4.5153070863773424E-3</v>
      </c>
      <c r="BQ20" s="195">
        <f t="shared" si="6"/>
        <v>2.3062259817294262E-4</v>
      </c>
    </row>
    <row r="21" spans="2:69" s="52" customFormat="1" ht="12.75" hidden="1" outlineLevel="2" x14ac:dyDescent="0.2">
      <c r="B21" s="49" t="s">
        <v>1764</v>
      </c>
      <c r="C21" s="48">
        <f>Datos!M894</f>
        <v>1405517</v>
      </c>
      <c r="D21" s="48">
        <f>Datos!N894</f>
        <v>11437928</v>
      </c>
      <c r="E21" s="48">
        <f>Datos!O894</f>
        <v>2228894</v>
      </c>
      <c r="F21" s="48">
        <f>Datos!P894</f>
        <v>873289</v>
      </c>
      <c r="G21" s="48">
        <f>Datos!Q894</f>
        <v>8746884</v>
      </c>
      <c r="H21" s="48">
        <f>Datos!R894</f>
        <v>34505241</v>
      </c>
      <c r="I21" s="48">
        <f>Datos!S894</f>
        <v>4820352</v>
      </c>
      <c r="J21" s="48">
        <f>Datos!T894</f>
        <v>15187789</v>
      </c>
      <c r="K21" s="48">
        <f>Datos!U894</f>
        <v>21044601</v>
      </c>
      <c r="L21" s="48">
        <f>Datos!V894</f>
        <v>14520472</v>
      </c>
      <c r="M21" s="48">
        <f>Datos!W894</f>
        <v>38086024</v>
      </c>
      <c r="N21" s="48">
        <f>Datos!X894</f>
        <v>95897789</v>
      </c>
      <c r="O21" s="48">
        <f>Datos!Y894</f>
        <v>2799549</v>
      </c>
      <c r="P21" s="48">
        <f>Datos!Z894</f>
        <v>9828158</v>
      </c>
      <c r="Q21" s="48">
        <f>Datos!AA894</f>
        <v>28425670</v>
      </c>
      <c r="R21" s="48">
        <f>Datos!AB894</f>
        <v>6458149</v>
      </c>
      <c r="S21" s="48">
        <f>Datos!AC894</f>
        <v>1063000</v>
      </c>
      <c r="T21" s="48">
        <f>Datos!AD894</f>
        <v>6593992</v>
      </c>
      <c r="U21" s="48">
        <f>Datos!AE894</f>
        <v>13573884</v>
      </c>
      <c r="V21" s="48">
        <f>Datos!AF894</f>
        <v>39653384</v>
      </c>
      <c r="W21" s="48">
        <f>Datos!AG894</f>
        <v>7547616</v>
      </c>
      <c r="X21" s="48">
        <f>Datos!AH894</f>
        <v>11899585</v>
      </c>
      <c r="Y21" s="48">
        <f>Datos!AI894</f>
        <v>23547411</v>
      </c>
      <c r="Z21" s="48">
        <f>Datos!AJ894</f>
        <v>25578175</v>
      </c>
      <c r="AA21" s="48">
        <f>Datos!AK894</f>
        <v>8140513</v>
      </c>
      <c r="AB21" s="48">
        <f>Datos!AL894</f>
        <v>2590500</v>
      </c>
      <c r="AC21" s="48">
        <f>Datos!AM894</f>
        <v>20922395</v>
      </c>
      <c r="AD21" s="48">
        <f>Datos!AN894</f>
        <v>28158241</v>
      </c>
      <c r="AE21" s="48">
        <f>Datos!AO894</f>
        <v>44962248</v>
      </c>
      <c r="AF21" s="48">
        <f>Datos!AP894</f>
        <v>16859446</v>
      </c>
      <c r="AG21" s="48">
        <f>Datos!AQ894</f>
        <v>19832236</v>
      </c>
      <c r="AH21" s="48">
        <f>Datos!AR894</f>
        <v>5898155</v>
      </c>
      <c r="AI21" s="48">
        <f>Datos!AS894</f>
        <v>41007665</v>
      </c>
      <c r="AJ21" s="48">
        <f>Datos!AT894</f>
        <v>6767201</v>
      </c>
      <c r="AK21" s="48">
        <f>Datos!AU894</f>
        <v>27838343</v>
      </c>
      <c r="AL21" s="48">
        <f>Datos!AV894</f>
        <v>20376502</v>
      </c>
      <c r="AM21" s="48">
        <f>Datos!AW894</f>
        <v>14778732</v>
      </c>
      <c r="AN21" s="48">
        <f>Datos!AX894</f>
        <v>65648076</v>
      </c>
      <c r="AO21" s="48">
        <f>Datos!AY894</f>
        <v>16152251</v>
      </c>
      <c r="AP21" s="48">
        <f>Datos!AZ894</f>
        <v>8873211</v>
      </c>
      <c r="AQ21" s="48">
        <f>Datos!BA894</f>
        <v>363168</v>
      </c>
      <c r="AR21" s="48">
        <f>Datos!BB894</f>
        <v>19851666</v>
      </c>
      <c r="AS21" s="48">
        <f>Datos!BC894</f>
        <v>1852177</v>
      </c>
      <c r="AT21" s="48">
        <f>Datos!BD894</f>
        <v>2565875</v>
      </c>
      <c r="AU21" s="48">
        <f>Datos!BE894</f>
        <v>6989666</v>
      </c>
      <c r="AV21" s="48">
        <f>Datos!BF894</f>
        <v>5278163</v>
      </c>
      <c r="AW21" s="48">
        <f>Datos!BG894</f>
        <v>9734051</v>
      </c>
      <c r="AX21" s="48">
        <f>Datos!BH894</f>
        <v>7392692</v>
      </c>
      <c r="AY21" s="48">
        <v>5047778</v>
      </c>
      <c r="AZ21" s="48">
        <v>2105427</v>
      </c>
      <c r="BA21" s="48">
        <v>3913818</v>
      </c>
      <c r="BB21" s="48">
        <v>18568649</v>
      </c>
      <c r="BC21" s="48">
        <v>12513966</v>
      </c>
      <c r="BD21" s="48">
        <v>13267026</v>
      </c>
      <c r="BE21" s="48">
        <v>2125696</v>
      </c>
      <c r="BF21" s="48">
        <v>5949074</v>
      </c>
      <c r="BG21" s="48"/>
      <c r="BH21" s="48">
        <f t="shared" si="0"/>
        <v>248754780</v>
      </c>
      <c r="BI21" s="48">
        <f t="shared" si="1"/>
        <v>176968573</v>
      </c>
      <c r="BJ21" s="48">
        <f t="shared" si="2"/>
        <v>243353445</v>
      </c>
      <c r="BK21" s="48">
        <f t="shared" si="3"/>
        <v>159479728</v>
      </c>
      <c r="BL21" s="48">
        <f t="shared" si="4"/>
        <v>63491434</v>
      </c>
      <c r="BM21" s="195">
        <f t="shared" si="5"/>
        <v>1.3434706197815782E-2</v>
      </c>
      <c r="BN21" s="195">
        <f t="shared" si="5"/>
        <v>7.8318489013065613E-3</v>
      </c>
      <c r="BO21" s="195">
        <f t="shared" si="5"/>
        <v>1.0545265212616409E-2</v>
      </c>
      <c r="BP21" s="195">
        <f t="shared" si="5"/>
        <v>6.1915830711627567E-3</v>
      </c>
      <c r="BQ21" s="195">
        <f t="shared" si="6"/>
        <v>3.1431433217745499E-3</v>
      </c>
    </row>
    <row r="22" spans="2:69" s="52" customFormat="1" ht="12.75" hidden="1" outlineLevel="2" x14ac:dyDescent="0.2">
      <c r="B22" s="49" t="s">
        <v>1792</v>
      </c>
      <c r="C22" s="48">
        <f>Datos!M933</f>
        <v>12067759</v>
      </c>
      <c r="D22" s="48">
        <f>Datos!N933</f>
        <v>5294733</v>
      </c>
      <c r="E22" s="48">
        <f>Datos!O933</f>
        <v>6601983</v>
      </c>
      <c r="F22" s="48">
        <f>Datos!P933</f>
        <v>3300887</v>
      </c>
      <c r="G22" s="48">
        <f>Datos!Q933</f>
        <v>10409365</v>
      </c>
      <c r="H22" s="48">
        <f>Datos!R933</f>
        <v>5169085</v>
      </c>
      <c r="I22" s="48">
        <f>Datos!S933</f>
        <v>2319972</v>
      </c>
      <c r="J22" s="48">
        <f>Datos!T933</f>
        <v>2220718</v>
      </c>
      <c r="K22" s="48">
        <f>Datos!U933</f>
        <v>1323104</v>
      </c>
      <c r="L22" s="48">
        <f>Datos!V933</f>
        <v>2858104</v>
      </c>
      <c r="M22" s="48">
        <f>Datos!W933</f>
        <v>203104</v>
      </c>
      <c r="N22" s="48">
        <f>Datos!X933</f>
        <v>7932104</v>
      </c>
      <c r="O22" s="48">
        <f>Datos!Y933</f>
        <v>2300000</v>
      </c>
      <c r="P22" s="48">
        <f>Datos!Z933</f>
        <v>0</v>
      </c>
      <c r="Q22" s="48">
        <f>Datos!AA933</f>
        <v>3886955</v>
      </c>
      <c r="R22" s="48">
        <f>Datos!AB933</f>
        <v>523304</v>
      </c>
      <c r="S22" s="48">
        <f>Datos!AC933</f>
        <v>352427</v>
      </c>
      <c r="T22" s="48">
        <f>Datos!AD933</f>
        <v>745000</v>
      </c>
      <c r="U22" s="48">
        <f>Datos!AE933</f>
        <v>9160324</v>
      </c>
      <c r="V22" s="48">
        <f>Datos!AF933</f>
        <v>8495081</v>
      </c>
      <c r="W22" s="48">
        <f>Datos!AG933</f>
        <v>4907758</v>
      </c>
      <c r="X22" s="48">
        <f>Datos!AH933</f>
        <v>2943797</v>
      </c>
      <c r="Y22" s="48">
        <f>Datos!AI933</f>
        <v>1116122</v>
      </c>
      <c r="Z22" s="48">
        <f>Datos!AJ933</f>
        <v>0</v>
      </c>
      <c r="AA22" s="48">
        <f>Datos!AK933</f>
        <v>1454311</v>
      </c>
      <c r="AB22" s="48">
        <f>Datos!AL933</f>
        <v>0</v>
      </c>
      <c r="AC22" s="48">
        <f>Datos!AM933</f>
        <v>0</v>
      </c>
      <c r="AD22" s="48">
        <f>Datos!AN933</f>
        <v>3400983</v>
      </c>
      <c r="AE22" s="48">
        <f>Datos!AO933</f>
        <v>205707</v>
      </c>
      <c r="AF22" s="48">
        <f>Datos!AP933</f>
        <v>358793</v>
      </c>
      <c r="AG22" s="48">
        <f>Datos!AQ933</f>
        <v>0</v>
      </c>
      <c r="AH22" s="48">
        <f>Datos!AR933</f>
        <v>439483</v>
      </c>
      <c r="AI22" s="48">
        <f>Datos!AS933</f>
        <v>395000</v>
      </c>
      <c r="AJ22" s="48">
        <f>Datos!AT933</f>
        <v>6786841</v>
      </c>
      <c r="AK22" s="48">
        <f>Datos!AU933</f>
        <v>6740693</v>
      </c>
      <c r="AL22" s="48">
        <f>Datos!AV933</f>
        <v>8543787</v>
      </c>
      <c r="AM22" s="48">
        <f>Datos!AW933</f>
        <v>5979545</v>
      </c>
      <c r="AN22" s="48">
        <f>Datos!AX933</f>
        <v>8609355</v>
      </c>
      <c r="AO22" s="48">
        <f>Datos!AY933</f>
        <v>13497656</v>
      </c>
      <c r="AP22" s="48">
        <f>Datos!AZ933</f>
        <v>7217968</v>
      </c>
      <c r="AQ22" s="48">
        <f>Datos!BA933</f>
        <v>5427575</v>
      </c>
      <c r="AR22" s="48">
        <f>Datos!BB933</f>
        <v>8894802</v>
      </c>
      <c r="AS22" s="48">
        <f>Datos!BC933</f>
        <v>5240804</v>
      </c>
      <c r="AT22" s="48">
        <f>Datos!BD933</f>
        <v>7301580</v>
      </c>
      <c r="AU22" s="48">
        <f>Datos!BE933</f>
        <v>1928700</v>
      </c>
      <c r="AV22" s="48">
        <f>Datos!BF933</f>
        <v>8779681</v>
      </c>
      <c r="AW22" s="48">
        <f>Datos!BG933</f>
        <v>5382867</v>
      </c>
      <c r="AX22" s="48">
        <f>Datos!BH933</f>
        <v>3241393</v>
      </c>
      <c r="AY22" s="48">
        <v>2250387</v>
      </c>
      <c r="AZ22" s="48">
        <v>3382656</v>
      </c>
      <c r="BA22" s="48">
        <v>495880</v>
      </c>
      <c r="BB22" s="48">
        <v>0</v>
      </c>
      <c r="BC22" s="48">
        <v>6854417</v>
      </c>
      <c r="BD22" s="48">
        <v>8923399</v>
      </c>
      <c r="BE22" s="48">
        <v>6491109</v>
      </c>
      <c r="BF22" s="48">
        <v>5211975</v>
      </c>
      <c r="BG22" s="48"/>
      <c r="BH22" s="48">
        <f t="shared" si="0"/>
        <v>59700918</v>
      </c>
      <c r="BI22" s="48">
        <f t="shared" si="1"/>
        <v>34430768</v>
      </c>
      <c r="BJ22" s="48">
        <f t="shared" si="2"/>
        <v>28325598</v>
      </c>
      <c r="BK22" s="48">
        <f t="shared" si="3"/>
        <v>81501926</v>
      </c>
      <c r="BL22" s="48">
        <f t="shared" si="4"/>
        <v>33609823</v>
      </c>
      <c r="BM22" s="195">
        <f t="shared" si="5"/>
        <v>3.2243171088808496E-3</v>
      </c>
      <c r="BN22" s="195">
        <f t="shared" si="5"/>
        <v>1.5237540087523964E-3</v>
      </c>
      <c r="BO22" s="195">
        <f t="shared" si="5"/>
        <v>1.2274366743234594E-3</v>
      </c>
      <c r="BP22" s="195">
        <f t="shared" si="5"/>
        <v>3.164201191067743E-3</v>
      </c>
      <c r="BQ22" s="195">
        <f t="shared" si="6"/>
        <v>1.6638542249411891E-3</v>
      </c>
    </row>
    <row r="23" spans="2:69" s="52" customFormat="1" ht="12.75" hidden="1" outlineLevel="2" x14ac:dyDescent="0.2">
      <c r="B23" s="49" t="s">
        <v>1793</v>
      </c>
      <c r="C23" s="48">
        <f>Datos!M927</f>
        <v>1313282</v>
      </c>
      <c r="D23" s="48">
        <f>Datos!N927</f>
        <v>13655803</v>
      </c>
      <c r="E23" s="48">
        <f>Datos!O927</f>
        <v>8075787</v>
      </c>
      <c r="F23" s="48">
        <f>Datos!P927</f>
        <v>10229139</v>
      </c>
      <c r="G23" s="48">
        <f>Datos!Q927</f>
        <v>16744887</v>
      </c>
      <c r="H23" s="48">
        <f>Datos!R927</f>
        <v>5462249</v>
      </c>
      <c r="I23" s="48">
        <f>Datos!S927</f>
        <v>17350368</v>
      </c>
      <c r="J23" s="48">
        <f>Datos!T927</f>
        <v>13562789</v>
      </c>
      <c r="K23" s="48">
        <f>Datos!U927</f>
        <v>11518424</v>
      </c>
      <c r="L23" s="48">
        <f>Datos!V927</f>
        <v>18378625</v>
      </c>
      <c r="M23" s="48">
        <f>Datos!W927</f>
        <v>2656710</v>
      </c>
      <c r="N23" s="48">
        <f>Datos!X927</f>
        <v>7927871</v>
      </c>
      <c r="O23" s="48">
        <f>Datos!Y927</f>
        <v>404638</v>
      </c>
      <c r="P23" s="48">
        <f>Datos!Z927</f>
        <v>17006807</v>
      </c>
      <c r="Q23" s="48">
        <f>Datos!AA927</f>
        <v>16973817</v>
      </c>
      <c r="R23" s="48">
        <f>Datos!AB927</f>
        <v>4872525</v>
      </c>
      <c r="S23" s="48">
        <f>Datos!AC927</f>
        <v>1977296</v>
      </c>
      <c r="T23" s="48">
        <f>Datos!AD927</f>
        <v>6755038</v>
      </c>
      <c r="U23" s="48">
        <f>Datos!AE927</f>
        <v>34410193</v>
      </c>
      <c r="V23" s="48">
        <f>Datos!AF927</f>
        <v>1253168</v>
      </c>
      <c r="W23" s="48">
        <f>Datos!AG927</f>
        <v>3717260</v>
      </c>
      <c r="X23" s="48">
        <f>Datos!AH927</f>
        <v>6646824</v>
      </c>
      <c r="Y23" s="48">
        <f>Datos!AI927</f>
        <v>4370656</v>
      </c>
      <c r="Z23" s="48">
        <f>Datos!AJ927</f>
        <v>12271733</v>
      </c>
      <c r="AA23" s="48">
        <f>Datos!AK927</f>
        <v>2390343</v>
      </c>
      <c r="AB23" s="48">
        <f>Datos!AL927</f>
        <v>3636478</v>
      </c>
      <c r="AC23" s="48">
        <f>Datos!AM927</f>
        <v>3321197</v>
      </c>
      <c r="AD23" s="48">
        <f>Datos!AN927</f>
        <v>3455776</v>
      </c>
      <c r="AE23" s="48">
        <f>Datos!AO927</f>
        <v>2628615</v>
      </c>
      <c r="AF23" s="48">
        <f>Datos!AP927</f>
        <v>4182160</v>
      </c>
      <c r="AG23" s="48">
        <f>Datos!AQ927</f>
        <v>4011437</v>
      </c>
      <c r="AH23" s="48">
        <f>Datos!AR927</f>
        <v>5939201</v>
      </c>
      <c r="AI23" s="48">
        <f>Datos!AS927</f>
        <v>6294234</v>
      </c>
      <c r="AJ23" s="48">
        <f>Datos!AT927</f>
        <v>3699660</v>
      </c>
      <c r="AK23" s="48">
        <f>Datos!AU927</f>
        <v>5290159</v>
      </c>
      <c r="AL23" s="48">
        <f>Datos!AV927</f>
        <v>1686586</v>
      </c>
      <c r="AM23" s="48">
        <f>Datos!AW927</f>
        <v>1820793</v>
      </c>
      <c r="AN23" s="48">
        <f>Datos!AX927</f>
        <v>4021375</v>
      </c>
      <c r="AO23" s="48">
        <f>Datos!AY927</f>
        <v>4181230</v>
      </c>
      <c r="AP23" s="48">
        <f>Datos!AZ927</f>
        <v>1764037</v>
      </c>
      <c r="AQ23" s="48">
        <f>Datos!BA927</f>
        <v>4821472</v>
      </c>
      <c r="AR23" s="48">
        <f>Datos!BB927</f>
        <v>3717142</v>
      </c>
      <c r="AS23" s="48">
        <f>Datos!BC927</f>
        <v>4774167</v>
      </c>
      <c r="AT23" s="48">
        <f>Datos!BD927</f>
        <v>3620447</v>
      </c>
      <c r="AU23" s="48">
        <f>Datos!BE927</f>
        <v>3592674</v>
      </c>
      <c r="AV23" s="48">
        <f>Datos!BF927</f>
        <v>5003221</v>
      </c>
      <c r="AW23" s="48">
        <f>Datos!BG927</f>
        <v>2516927</v>
      </c>
      <c r="AX23" s="48">
        <f>Datos!BH927</f>
        <v>9902229</v>
      </c>
      <c r="AY23" s="48">
        <v>4093010</v>
      </c>
      <c r="AZ23" s="48">
        <v>2781301</v>
      </c>
      <c r="BA23" s="48">
        <v>10201313</v>
      </c>
      <c r="BB23" s="48">
        <v>7588021</v>
      </c>
      <c r="BC23" s="48">
        <v>10943695</v>
      </c>
      <c r="BD23" s="48">
        <v>11861715</v>
      </c>
      <c r="BE23" s="48">
        <v>6061178</v>
      </c>
      <c r="BF23" s="48">
        <v>5037830</v>
      </c>
      <c r="BG23" s="48"/>
      <c r="BH23" s="48">
        <f t="shared" si="0"/>
        <v>126875934</v>
      </c>
      <c r="BI23" s="48">
        <f t="shared" si="1"/>
        <v>110659955</v>
      </c>
      <c r="BJ23" s="48">
        <f t="shared" si="2"/>
        <v>46535846</v>
      </c>
      <c r="BK23" s="48">
        <f t="shared" si="3"/>
        <v>49735714</v>
      </c>
      <c r="BL23" s="48">
        <f t="shared" si="4"/>
        <v>58568063</v>
      </c>
      <c r="BM23" s="195">
        <f t="shared" si="5"/>
        <v>6.8522940418007895E-3</v>
      </c>
      <c r="BN23" s="195">
        <f t="shared" si="5"/>
        <v>4.8973217803218849E-3</v>
      </c>
      <c r="BO23" s="195">
        <f t="shared" si="5"/>
        <v>2.0165436242888381E-3</v>
      </c>
      <c r="BP23" s="195">
        <f t="shared" si="5"/>
        <v>1.9309213070302735E-3</v>
      </c>
      <c r="BQ23" s="195">
        <f t="shared" si="6"/>
        <v>2.8994118496003902E-3</v>
      </c>
    </row>
    <row r="24" spans="2:69" s="52" customFormat="1" ht="12.75" hidden="1" outlineLevel="2" x14ac:dyDescent="0.2">
      <c r="B24" s="49" t="s">
        <v>1794</v>
      </c>
      <c r="C24" s="48">
        <f>Datos!M944</f>
        <v>15338000</v>
      </c>
      <c r="D24" s="48">
        <f>Datos!N944</f>
        <v>29164500</v>
      </c>
      <c r="E24" s="48">
        <f>Datos!O944</f>
        <v>19080000</v>
      </c>
      <c r="F24" s="48">
        <f>Datos!P944</f>
        <v>25845515</v>
      </c>
      <c r="G24" s="48">
        <f>Datos!Q944</f>
        <v>30680000</v>
      </c>
      <c r="H24" s="48">
        <f>Datos!R944</f>
        <v>12780000</v>
      </c>
      <c r="I24" s="48">
        <f>Datos!S944</f>
        <v>4840000</v>
      </c>
      <c r="J24" s="48">
        <f>Datos!T944</f>
        <v>0</v>
      </c>
      <c r="K24" s="48">
        <f>Datos!U944</f>
        <v>14310000</v>
      </c>
      <c r="L24" s="48">
        <f>Datos!V944</f>
        <v>6615000</v>
      </c>
      <c r="M24" s="48">
        <f>Datos!W944</f>
        <v>23970000</v>
      </c>
      <c r="N24" s="48">
        <f>Datos!X944</f>
        <v>6615000</v>
      </c>
      <c r="O24" s="48">
        <f>Datos!Y944</f>
        <v>11415000</v>
      </c>
      <c r="P24" s="48">
        <f>Datos!Z944</f>
        <v>21253333</v>
      </c>
      <c r="Q24" s="48">
        <f>Datos!AA944</f>
        <v>18145000</v>
      </c>
      <c r="R24" s="48">
        <f>Datos!AB944</f>
        <v>7640000</v>
      </c>
      <c r="S24" s="48">
        <f>Datos!AC944</f>
        <v>6940000</v>
      </c>
      <c r="T24" s="48">
        <f>Datos!AD944</f>
        <v>6940000</v>
      </c>
      <c r="U24" s="48">
        <f>Datos!AE944</f>
        <v>6940000</v>
      </c>
      <c r="V24" s="48">
        <f>Datos!AF944</f>
        <v>13400000</v>
      </c>
      <c r="W24" s="48">
        <f>Datos!AG944</f>
        <v>1020000</v>
      </c>
      <c r="X24" s="48">
        <f>Datos!AH944</f>
        <v>650000</v>
      </c>
      <c r="Y24" s="48">
        <f>Datos!AI944</f>
        <v>2200000</v>
      </c>
      <c r="Z24" s="48">
        <f>Datos!AJ944</f>
        <v>10600000</v>
      </c>
      <c r="AA24" s="48">
        <f>Datos!AK944</f>
        <v>0</v>
      </c>
      <c r="AB24" s="48">
        <f>Datos!AL944</f>
        <v>2000000</v>
      </c>
      <c r="AC24" s="48">
        <f>Datos!AM944</f>
        <v>0</v>
      </c>
      <c r="AD24" s="48">
        <f>Datos!AN944</f>
        <v>0</v>
      </c>
      <c r="AE24" s="48">
        <f>Datos!AO944</f>
        <v>14000000</v>
      </c>
      <c r="AF24" s="48">
        <f>Datos!AP944</f>
        <v>0</v>
      </c>
      <c r="AG24" s="48">
        <f>Datos!AQ944</f>
        <v>0</v>
      </c>
      <c r="AH24" s="48">
        <f>Datos!AR944</f>
        <v>0</v>
      </c>
      <c r="AI24" s="48">
        <f>Datos!AS944</f>
        <v>1860000</v>
      </c>
      <c r="AJ24" s="48">
        <f>Datos!AT944</f>
        <v>3232759</v>
      </c>
      <c r="AK24" s="48">
        <f>Datos!AU944</f>
        <v>9778966</v>
      </c>
      <c r="AL24" s="48">
        <f>Datos!AV944</f>
        <v>-922759</v>
      </c>
      <c r="AM24" s="48">
        <f>Datos!AW944</f>
        <v>0</v>
      </c>
      <c r="AN24" s="48">
        <f>Datos!AX944</f>
        <v>0</v>
      </c>
      <c r="AO24" s="48">
        <f>Datos!AY944</f>
        <v>400000</v>
      </c>
      <c r="AP24" s="48">
        <f>Datos!AZ944</f>
        <v>0</v>
      </c>
      <c r="AQ24" s="48">
        <f>Datos!BA944</f>
        <v>0</v>
      </c>
      <c r="AR24" s="48">
        <f>Datos!BB944</f>
        <v>4200000</v>
      </c>
      <c r="AS24" s="48">
        <f>Datos!BC944</f>
        <v>0</v>
      </c>
      <c r="AT24" s="48">
        <f>Datos!BD944</f>
        <v>21470000</v>
      </c>
      <c r="AU24" s="48">
        <f>Datos!BE944</f>
        <v>3478255</v>
      </c>
      <c r="AV24" s="48">
        <f>Datos!BF944</f>
        <v>400000</v>
      </c>
      <c r="AW24" s="48">
        <f>Datos!BG944</f>
        <v>4173906</v>
      </c>
      <c r="AX24" s="48">
        <f>Datos!BH944</f>
        <v>18020000</v>
      </c>
      <c r="AY24" s="48">
        <v>13146953</v>
      </c>
      <c r="AZ24" s="48">
        <v>3091302</v>
      </c>
      <c r="BA24" s="48">
        <v>3586953</v>
      </c>
      <c r="BB24" s="48">
        <v>7065208</v>
      </c>
      <c r="BC24" s="48">
        <v>16915000</v>
      </c>
      <c r="BD24" s="48">
        <v>0</v>
      </c>
      <c r="BE24" s="48">
        <v>7652161</v>
      </c>
      <c r="BF24" s="48">
        <v>695651</v>
      </c>
      <c r="BG24" s="48"/>
      <c r="BH24" s="48">
        <f t="shared" si="0"/>
        <v>189238015</v>
      </c>
      <c r="BI24" s="48">
        <f t="shared" si="1"/>
        <v>107143333</v>
      </c>
      <c r="BJ24" s="48">
        <f t="shared" si="2"/>
        <v>29948966</v>
      </c>
      <c r="BK24" s="48">
        <f t="shared" si="3"/>
        <v>52142161</v>
      </c>
      <c r="BL24" s="48">
        <f t="shared" si="4"/>
        <v>52153228</v>
      </c>
      <c r="BM24" s="195">
        <f t="shared" si="5"/>
        <v>1.0220334793095658E-2</v>
      </c>
      <c r="BN24" s="195">
        <f t="shared" si="5"/>
        <v>4.7416915931077375E-3</v>
      </c>
      <c r="BO24" s="195">
        <f t="shared" si="5"/>
        <v>1.2977822825299703E-3</v>
      </c>
      <c r="BP24" s="195">
        <f t="shared" si="5"/>
        <v>2.02434833185471E-3</v>
      </c>
      <c r="BQ24" s="195">
        <f t="shared" si="6"/>
        <v>2.5818454548874334E-3</v>
      </c>
    </row>
    <row r="25" spans="2:69" s="52" customFormat="1" ht="12.75" hidden="1" outlineLevel="2" x14ac:dyDescent="0.2">
      <c r="B25" s="49" t="s">
        <v>1795</v>
      </c>
      <c r="C25" s="48">
        <f>Datos!M911</f>
        <v>0</v>
      </c>
      <c r="D25" s="48">
        <f>Datos!N911</f>
        <v>0</v>
      </c>
      <c r="E25" s="48">
        <f>Datos!O911</f>
        <v>676000</v>
      </c>
      <c r="F25" s="48">
        <f>Datos!P911</f>
        <v>511000</v>
      </c>
      <c r="G25" s="48">
        <f>Datos!Q911</f>
        <v>2170000</v>
      </c>
      <c r="H25" s="48">
        <f>Datos!R911</f>
        <v>0</v>
      </c>
      <c r="I25" s="48">
        <f>Datos!S911</f>
        <v>1154000</v>
      </c>
      <c r="J25" s="48">
        <f>Datos!T911</f>
        <v>0</v>
      </c>
      <c r="K25" s="48">
        <f>Datos!U911</f>
        <v>1689000</v>
      </c>
      <c r="L25" s="48">
        <f>Datos!V911</f>
        <v>0</v>
      </c>
      <c r="M25" s="48">
        <f>Datos!W911</f>
        <v>0</v>
      </c>
      <c r="N25" s="48">
        <f>Datos!X911</f>
        <v>796000</v>
      </c>
      <c r="O25" s="48">
        <f>Datos!Y911</f>
        <v>0</v>
      </c>
      <c r="P25" s="48">
        <f>Datos!Z911</f>
        <v>6044000</v>
      </c>
      <c r="Q25" s="48">
        <f>Datos!AA911</f>
        <v>0</v>
      </c>
      <c r="R25" s="48">
        <f>Datos!AB911</f>
        <v>4800000</v>
      </c>
      <c r="S25" s="48">
        <f>Datos!AC911</f>
        <v>1764000</v>
      </c>
      <c r="T25" s="48">
        <f>Datos!AD911</f>
        <v>4968000</v>
      </c>
      <c r="U25" s="48">
        <f>Datos!AE911</f>
        <v>5874000</v>
      </c>
      <c r="V25" s="48">
        <f>Datos!AF911</f>
        <v>230000</v>
      </c>
      <c r="W25" s="48">
        <f>Datos!AG911</f>
        <v>1544000</v>
      </c>
      <c r="X25" s="48">
        <f>Datos!AH911</f>
        <v>215000</v>
      </c>
      <c r="Y25" s="48">
        <f>Datos!AI911</f>
        <v>0</v>
      </c>
      <c r="Z25" s="48">
        <f>Datos!AJ911</f>
        <v>855000</v>
      </c>
      <c r="AA25" s="48">
        <f>Datos!AK911</f>
        <v>0</v>
      </c>
      <c r="AB25" s="48">
        <f>Datos!AL911</f>
        <v>1947800</v>
      </c>
      <c r="AC25" s="48">
        <f>Datos!AM911</f>
        <v>290000</v>
      </c>
      <c r="AD25" s="48">
        <f>Datos!AN911</f>
        <v>683000</v>
      </c>
      <c r="AE25" s="48">
        <f>Datos!AO911</f>
        <v>352500</v>
      </c>
      <c r="AF25" s="48">
        <f>Datos!AP911</f>
        <v>366200</v>
      </c>
      <c r="AG25" s="48">
        <f>Datos!AQ911</f>
        <v>3991000</v>
      </c>
      <c r="AH25" s="48">
        <f>Datos!AR911</f>
        <v>115000</v>
      </c>
      <c r="AI25" s="48">
        <f>Datos!AS911</f>
        <v>445000</v>
      </c>
      <c r="AJ25" s="48">
        <f>Datos!AT911</f>
        <v>3840000</v>
      </c>
      <c r="AK25" s="48">
        <f>Datos!AU911</f>
        <v>2045000</v>
      </c>
      <c r="AL25" s="48">
        <f>Datos!AV911</f>
        <v>0</v>
      </c>
      <c r="AM25" s="48">
        <f>Datos!AW911</f>
        <v>0</v>
      </c>
      <c r="AN25" s="48">
        <f>Datos!AX911</f>
        <v>1380000</v>
      </c>
      <c r="AO25" s="48">
        <f>Datos!AY911</f>
        <v>4266710</v>
      </c>
      <c r="AP25" s="48">
        <f>Datos!AZ911</f>
        <v>892000</v>
      </c>
      <c r="AQ25" s="48">
        <f>Datos!BA911</f>
        <v>230000</v>
      </c>
      <c r="AR25" s="48">
        <f>Datos!BB911</f>
        <v>423600</v>
      </c>
      <c r="AS25" s="48">
        <f>Datos!BC911</f>
        <v>2521822</v>
      </c>
      <c r="AT25" s="48">
        <f>Datos!BD911</f>
        <v>4813151</v>
      </c>
      <c r="AU25" s="48">
        <f>Datos!BE911</f>
        <v>90000</v>
      </c>
      <c r="AV25" s="48">
        <f>Datos!BF911</f>
        <v>2079000</v>
      </c>
      <c r="AW25" s="48">
        <f>Datos!BG911</f>
        <v>3147000</v>
      </c>
      <c r="AX25" s="48">
        <f>Datos!BH911</f>
        <v>141800</v>
      </c>
      <c r="AY25" s="48">
        <v>3664160</v>
      </c>
      <c r="AZ25" s="48">
        <v>365000</v>
      </c>
      <c r="BA25" s="48">
        <v>2639832</v>
      </c>
      <c r="BB25" s="48">
        <v>5040800</v>
      </c>
      <c r="BC25" s="48">
        <v>0</v>
      </c>
      <c r="BD25" s="48">
        <v>22822285</v>
      </c>
      <c r="BE25" s="48">
        <v>2307774</v>
      </c>
      <c r="BF25" s="48">
        <v>895999</v>
      </c>
      <c r="BG25" s="48"/>
      <c r="BH25" s="48">
        <f t="shared" si="0"/>
        <v>6996000</v>
      </c>
      <c r="BI25" s="48">
        <f t="shared" si="1"/>
        <v>26294000</v>
      </c>
      <c r="BJ25" s="48">
        <f t="shared" si="2"/>
        <v>14075500</v>
      </c>
      <c r="BK25" s="48">
        <f t="shared" si="3"/>
        <v>19985083</v>
      </c>
      <c r="BL25" s="48">
        <f t="shared" si="4"/>
        <v>37735850</v>
      </c>
      <c r="BM25" s="195">
        <f t="shared" si="5"/>
        <v>3.7783878790155999E-4</v>
      </c>
      <c r="BN25" s="195">
        <f t="shared" si="5"/>
        <v>1.1636565268057775E-3</v>
      </c>
      <c r="BO25" s="195">
        <f t="shared" si="5"/>
        <v>6.0993539869625541E-4</v>
      </c>
      <c r="BP25" s="195">
        <f t="shared" si="5"/>
        <v>7.7589360811163781E-4</v>
      </c>
      <c r="BQ25" s="195">
        <f t="shared" si="6"/>
        <v>1.8681131838821933E-3</v>
      </c>
    </row>
    <row r="26" spans="2:69" s="52" customFormat="1" ht="12.75" hidden="1" outlineLevel="2" x14ac:dyDescent="0.2">
      <c r="B26" s="49" t="s">
        <v>1787</v>
      </c>
      <c r="C26" s="48">
        <f>C12-SUM(C13:C25)</f>
        <v>1773114</v>
      </c>
      <c r="D26" s="48">
        <f>D12-SUM(D13:D25)</f>
        <v>115639</v>
      </c>
      <c r="E26" s="48">
        <f t="shared" ref="E26:AX26" si="7">E12-SUM(E13:E25)</f>
        <v>115000</v>
      </c>
      <c r="F26" s="48">
        <f t="shared" si="7"/>
        <v>35696</v>
      </c>
      <c r="G26" s="48">
        <f t="shared" si="7"/>
        <v>556650</v>
      </c>
      <c r="H26" s="48">
        <f t="shared" si="7"/>
        <v>0</v>
      </c>
      <c r="I26" s="48">
        <f t="shared" si="7"/>
        <v>1836960</v>
      </c>
      <c r="J26" s="48">
        <f t="shared" si="7"/>
        <v>450000</v>
      </c>
      <c r="K26" s="48">
        <f t="shared" si="7"/>
        <v>2138042</v>
      </c>
      <c r="L26" s="48">
        <f t="shared" si="7"/>
        <v>6027883</v>
      </c>
      <c r="M26" s="48">
        <f t="shared" si="7"/>
        <v>8167244</v>
      </c>
      <c r="N26" s="48">
        <f t="shared" si="7"/>
        <v>39442316</v>
      </c>
      <c r="O26" s="48">
        <f t="shared" si="7"/>
        <v>8844735</v>
      </c>
      <c r="P26" s="48">
        <f t="shared" si="7"/>
        <v>15918964</v>
      </c>
      <c r="Q26" s="48">
        <f t="shared" si="7"/>
        <v>19852741</v>
      </c>
      <c r="R26" s="48">
        <f t="shared" si="7"/>
        <v>13795742</v>
      </c>
      <c r="S26" s="48">
        <f t="shared" si="7"/>
        <v>10356573</v>
      </c>
      <c r="T26" s="48">
        <f t="shared" si="7"/>
        <v>16115892</v>
      </c>
      <c r="U26" s="48">
        <f t="shared" si="7"/>
        <v>20925323</v>
      </c>
      <c r="V26" s="48">
        <f t="shared" si="7"/>
        <v>14081203</v>
      </c>
      <c r="W26" s="48">
        <f t="shared" si="7"/>
        <v>13446226</v>
      </c>
      <c r="X26" s="48">
        <f t="shared" si="7"/>
        <v>20501921</v>
      </c>
      <c r="Y26" s="48">
        <f t="shared" si="7"/>
        <v>18431058</v>
      </c>
      <c r="Z26" s="48">
        <f t="shared" si="7"/>
        <v>172477754</v>
      </c>
      <c r="AA26" s="48">
        <f t="shared" si="7"/>
        <v>17249534</v>
      </c>
      <c r="AB26" s="48">
        <f t="shared" si="7"/>
        <v>13037712</v>
      </c>
      <c r="AC26" s="48">
        <f t="shared" si="7"/>
        <v>14875012</v>
      </c>
      <c r="AD26" s="48">
        <f t="shared" si="7"/>
        <v>15702304</v>
      </c>
      <c r="AE26" s="48">
        <f t="shared" si="7"/>
        <v>16444906</v>
      </c>
      <c r="AF26" s="48">
        <f t="shared" si="7"/>
        <v>12420360</v>
      </c>
      <c r="AG26" s="48">
        <f t="shared" si="7"/>
        <v>18559945</v>
      </c>
      <c r="AH26" s="48">
        <f t="shared" si="7"/>
        <v>11917879</v>
      </c>
      <c r="AI26" s="48">
        <f t="shared" si="7"/>
        <v>1238527</v>
      </c>
      <c r="AJ26" s="48">
        <f t="shared" si="7"/>
        <v>2059669</v>
      </c>
      <c r="AK26" s="48">
        <f t="shared" si="7"/>
        <v>1328900</v>
      </c>
      <c r="AL26" s="48">
        <f t="shared" si="7"/>
        <v>10744499</v>
      </c>
      <c r="AM26" s="48">
        <f t="shared" si="7"/>
        <v>3087712</v>
      </c>
      <c r="AN26" s="48">
        <f t="shared" si="7"/>
        <v>2588719</v>
      </c>
      <c r="AO26" s="48">
        <f t="shared" si="7"/>
        <v>7728870</v>
      </c>
      <c r="AP26" s="48">
        <f t="shared" si="7"/>
        <v>1496321</v>
      </c>
      <c r="AQ26" s="48">
        <f t="shared" si="7"/>
        <v>6352924</v>
      </c>
      <c r="AR26" s="48">
        <f t="shared" si="7"/>
        <v>6083161</v>
      </c>
      <c r="AS26" s="48">
        <f t="shared" si="7"/>
        <v>6385036</v>
      </c>
      <c r="AT26" s="48">
        <f t="shared" si="7"/>
        <v>1227766</v>
      </c>
      <c r="AU26" s="48">
        <f t="shared" si="7"/>
        <v>2607426</v>
      </c>
      <c r="AV26" s="48">
        <f t="shared" si="7"/>
        <v>3699478</v>
      </c>
      <c r="AW26" s="48">
        <f t="shared" si="7"/>
        <v>6686912</v>
      </c>
      <c r="AX26" s="48">
        <f t="shared" si="7"/>
        <v>46987060</v>
      </c>
      <c r="AY26" s="48">
        <v>13610254</v>
      </c>
      <c r="AZ26" s="48">
        <v>25071754</v>
      </c>
      <c r="BA26" s="48">
        <v>3479117</v>
      </c>
      <c r="BB26" s="48">
        <v>1579900</v>
      </c>
      <c r="BC26" s="48">
        <v>3764388</v>
      </c>
      <c r="BD26" s="48">
        <v>13685137</v>
      </c>
      <c r="BE26" s="48">
        <v>35053175</v>
      </c>
      <c r="BF26" s="48">
        <v>47251254</v>
      </c>
      <c r="BG26" s="48"/>
      <c r="BH26" s="48">
        <f t="shared" si="0"/>
        <v>60658544</v>
      </c>
      <c r="BI26" s="48">
        <f t="shared" si="1"/>
        <v>344748132</v>
      </c>
      <c r="BJ26" s="48">
        <f t="shared" si="2"/>
        <v>135579247</v>
      </c>
      <c r="BK26" s="48">
        <f t="shared" si="3"/>
        <v>94931385</v>
      </c>
      <c r="BL26" s="48">
        <f t="shared" si="4"/>
        <v>143494979</v>
      </c>
      <c r="BM26" s="195">
        <f t="shared" si="5"/>
        <v>3.2760364123546946E-3</v>
      </c>
      <c r="BN26" s="195">
        <f t="shared" si="5"/>
        <v>1.5257032551376729E-2</v>
      </c>
      <c r="BO26" s="195">
        <f t="shared" si="5"/>
        <v>5.8750724360685652E-3</v>
      </c>
      <c r="BP26" s="195">
        <f t="shared" si="5"/>
        <v>3.6855816325949216E-3</v>
      </c>
      <c r="BQ26" s="195">
        <f t="shared" si="6"/>
        <v>7.103718667813193E-3</v>
      </c>
    </row>
    <row r="27" spans="2:69" s="24" customFormat="1" ht="12.75" hidden="1" outlineLevel="2" x14ac:dyDescent="0.25">
      <c r="B27" s="38" t="s">
        <v>1696</v>
      </c>
      <c r="C27" s="39">
        <f t="shared" ref="C27:AH27" si="8">C6-C12</f>
        <v>901293561.79999995</v>
      </c>
      <c r="D27" s="39">
        <f t="shared" si="8"/>
        <v>722505152.3900001</v>
      </c>
      <c r="E27" s="39">
        <f t="shared" si="8"/>
        <v>671768101.33999991</v>
      </c>
      <c r="F27" s="39">
        <f t="shared" si="8"/>
        <v>605202923.80999994</v>
      </c>
      <c r="G27" s="39">
        <f t="shared" si="8"/>
        <v>866649505.49000001</v>
      </c>
      <c r="H27" s="39">
        <f t="shared" si="8"/>
        <v>788049077.36999989</v>
      </c>
      <c r="I27" s="39">
        <f t="shared" si="8"/>
        <v>617242481.75</v>
      </c>
      <c r="J27" s="39">
        <f t="shared" si="8"/>
        <v>1235775293.1900001</v>
      </c>
      <c r="K27" s="39">
        <f t="shared" si="8"/>
        <v>695640326.74000001</v>
      </c>
      <c r="L27" s="39">
        <f t="shared" si="8"/>
        <v>849356974.3599999</v>
      </c>
      <c r="M27" s="39">
        <f t="shared" si="8"/>
        <v>766987356.04999995</v>
      </c>
      <c r="N27" s="39">
        <f t="shared" si="8"/>
        <v>1070227951.98</v>
      </c>
      <c r="O27" s="39">
        <f t="shared" si="8"/>
        <v>-1321271747</v>
      </c>
      <c r="P27" s="39">
        <f t="shared" si="8"/>
        <v>237404152</v>
      </c>
      <c r="Q27" s="39">
        <f t="shared" si="8"/>
        <v>841000859</v>
      </c>
      <c r="R27" s="39">
        <f t="shared" si="8"/>
        <v>2528924000.5</v>
      </c>
      <c r="S27" s="39">
        <f t="shared" si="8"/>
        <v>942952291</v>
      </c>
      <c r="T27" s="39">
        <f t="shared" si="8"/>
        <v>508958919</v>
      </c>
      <c r="U27" s="39">
        <f t="shared" si="8"/>
        <v>1024440928</v>
      </c>
      <c r="V27" s="39">
        <f t="shared" si="8"/>
        <v>242553942</v>
      </c>
      <c r="W27" s="39">
        <f t="shared" si="8"/>
        <v>765780077</v>
      </c>
      <c r="X27" s="39">
        <f t="shared" si="8"/>
        <v>434138916</v>
      </c>
      <c r="Y27" s="39">
        <f t="shared" si="8"/>
        <v>1029252710</v>
      </c>
      <c r="Z27" s="39">
        <f t="shared" si="8"/>
        <v>3843675518.4200001</v>
      </c>
      <c r="AA27" s="39">
        <f t="shared" si="8"/>
        <v>-1681839578</v>
      </c>
      <c r="AB27" s="39">
        <f t="shared" si="8"/>
        <v>116160555</v>
      </c>
      <c r="AC27" s="39">
        <f t="shared" si="8"/>
        <v>168349379</v>
      </c>
      <c r="AD27" s="39">
        <f t="shared" si="8"/>
        <v>593872443</v>
      </c>
      <c r="AE27" s="39">
        <f t="shared" si="8"/>
        <v>512262994</v>
      </c>
      <c r="AF27" s="39">
        <f t="shared" si="8"/>
        <v>571000702</v>
      </c>
      <c r="AG27" s="39">
        <f t="shared" si="8"/>
        <v>695754484</v>
      </c>
      <c r="AH27" s="39">
        <f t="shared" si="8"/>
        <v>2265769578.0799999</v>
      </c>
      <c r="AI27" s="39">
        <f t="shared" ref="AI27:BC27" si="9">AI6-AI12</f>
        <v>531365318</v>
      </c>
      <c r="AJ27" s="39">
        <f t="shared" si="9"/>
        <v>1094222730</v>
      </c>
      <c r="AK27" s="39">
        <f t="shared" si="9"/>
        <v>974535444</v>
      </c>
      <c r="AL27" s="39">
        <f t="shared" si="9"/>
        <v>4349463845</v>
      </c>
      <c r="AM27" s="39">
        <f t="shared" si="9"/>
        <v>645943967.67000008</v>
      </c>
      <c r="AN27" s="39">
        <f t="shared" si="9"/>
        <v>745741323.51999998</v>
      </c>
      <c r="AO27" s="39">
        <f t="shared" si="9"/>
        <v>996424889.80999994</v>
      </c>
      <c r="AP27" s="39">
        <f t="shared" si="9"/>
        <v>602779586</v>
      </c>
      <c r="AQ27" s="39">
        <f t="shared" si="9"/>
        <v>426227612</v>
      </c>
      <c r="AR27" s="39">
        <f t="shared" si="9"/>
        <v>522763334.66000009</v>
      </c>
      <c r="AS27" s="39">
        <f t="shared" si="9"/>
        <v>503122031.71000004</v>
      </c>
      <c r="AT27" s="39">
        <f t="shared" si="9"/>
        <v>733314361.98999977</v>
      </c>
      <c r="AU27" s="39">
        <f t="shared" si="9"/>
        <v>1055827702.3299999</v>
      </c>
      <c r="AV27" s="39">
        <f t="shared" si="9"/>
        <v>1162074345.3400002</v>
      </c>
      <c r="AW27" s="39">
        <f t="shared" si="9"/>
        <v>746684796.67000008</v>
      </c>
      <c r="AX27" s="39">
        <f t="shared" si="9"/>
        <v>2061326018.3499999</v>
      </c>
      <c r="AY27" s="39">
        <f t="shared" si="9"/>
        <v>491734306.32000017</v>
      </c>
      <c r="AZ27" s="39">
        <f t="shared" si="9"/>
        <v>406790875.86999989</v>
      </c>
      <c r="BA27" s="39">
        <f t="shared" si="9"/>
        <v>1262834441.48</v>
      </c>
      <c r="BB27" s="39">
        <f t="shared" si="9"/>
        <v>997481673.34000015</v>
      </c>
      <c r="BC27" s="39">
        <f t="shared" si="9"/>
        <v>506396543.67000008</v>
      </c>
      <c r="BD27" s="39">
        <f>BD6-BD12</f>
        <v>1286434966.9899998</v>
      </c>
      <c r="BE27" s="39">
        <f>BE6-BE12</f>
        <v>591172781</v>
      </c>
      <c r="BF27" s="39">
        <f>BF6-BF12</f>
        <v>569564739.67000008</v>
      </c>
      <c r="BG27" s="39"/>
      <c r="BH27" s="39">
        <f t="shared" si="0"/>
        <v>9790698706.2699986</v>
      </c>
      <c r="BI27" s="39">
        <f t="shared" si="1"/>
        <v>11077810565.92</v>
      </c>
      <c r="BJ27" s="39">
        <f t="shared" si="2"/>
        <v>10190917894.08</v>
      </c>
      <c r="BK27" s="39">
        <f t="shared" si="3"/>
        <v>10202229970.049999</v>
      </c>
      <c r="BL27" s="39">
        <f t="shared" si="4"/>
        <v>6112410328.3400002</v>
      </c>
    </row>
    <row r="28" spans="2:69" s="127" customFormat="1" ht="11.25" hidden="1" outlineLevel="1" x14ac:dyDescent="0.2">
      <c r="C28" s="128" t="e">
        <f>C27/C1</f>
        <v>#DIV/0!</v>
      </c>
      <c r="D28" s="128" t="e">
        <f t="shared" ref="D28:AL28" si="10">D27/D1</f>
        <v>#DIV/0!</v>
      </c>
      <c r="E28" s="128" t="e">
        <f t="shared" si="10"/>
        <v>#DIV/0!</v>
      </c>
      <c r="F28" s="128" t="e">
        <f t="shared" si="10"/>
        <v>#DIV/0!</v>
      </c>
      <c r="G28" s="128" t="e">
        <f t="shared" si="10"/>
        <v>#DIV/0!</v>
      </c>
      <c r="H28" s="128" t="e">
        <f t="shared" si="10"/>
        <v>#DIV/0!</v>
      </c>
      <c r="I28" s="128" t="e">
        <f t="shared" si="10"/>
        <v>#DIV/0!</v>
      </c>
      <c r="J28" s="128" t="e">
        <f t="shared" si="10"/>
        <v>#DIV/0!</v>
      </c>
      <c r="K28" s="128" t="e">
        <f t="shared" si="10"/>
        <v>#DIV/0!</v>
      </c>
      <c r="L28" s="128" t="e">
        <f t="shared" si="10"/>
        <v>#DIV/0!</v>
      </c>
      <c r="M28" s="128" t="e">
        <f t="shared" si="10"/>
        <v>#DIV/0!</v>
      </c>
      <c r="N28" s="128" t="e">
        <f t="shared" si="10"/>
        <v>#DIV/0!</v>
      </c>
      <c r="O28" s="128" t="e">
        <f t="shared" si="10"/>
        <v>#DIV/0!</v>
      </c>
      <c r="P28" s="128" t="e">
        <f t="shared" si="10"/>
        <v>#DIV/0!</v>
      </c>
      <c r="Q28" s="128" t="e">
        <f t="shared" si="10"/>
        <v>#DIV/0!</v>
      </c>
      <c r="R28" s="128" t="e">
        <f t="shared" si="10"/>
        <v>#DIV/0!</v>
      </c>
      <c r="S28" s="128" t="e">
        <f t="shared" si="10"/>
        <v>#DIV/0!</v>
      </c>
      <c r="T28" s="128" t="e">
        <f t="shared" si="10"/>
        <v>#DIV/0!</v>
      </c>
      <c r="U28" s="128" t="e">
        <f t="shared" si="10"/>
        <v>#DIV/0!</v>
      </c>
      <c r="V28" s="128" t="e">
        <f t="shared" si="10"/>
        <v>#DIV/0!</v>
      </c>
      <c r="W28" s="128" t="e">
        <f t="shared" si="10"/>
        <v>#DIV/0!</v>
      </c>
      <c r="X28" s="128" t="e">
        <f t="shared" si="10"/>
        <v>#DIV/0!</v>
      </c>
      <c r="Y28" s="128" t="e">
        <f t="shared" si="10"/>
        <v>#DIV/0!</v>
      </c>
      <c r="Z28" s="128" t="e">
        <f t="shared" si="10"/>
        <v>#DIV/0!</v>
      </c>
      <c r="AA28" s="128" t="e">
        <f t="shared" si="10"/>
        <v>#DIV/0!</v>
      </c>
      <c r="AB28" s="128" t="e">
        <f t="shared" si="10"/>
        <v>#DIV/0!</v>
      </c>
      <c r="AC28" s="128" t="e">
        <f t="shared" si="10"/>
        <v>#DIV/0!</v>
      </c>
      <c r="AD28" s="128" t="e">
        <f t="shared" si="10"/>
        <v>#DIV/0!</v>
      </c>
      <c r="AE28" s="128" t="e">
        <f t="shared" si="10"/>
        <v>#DIV/0!</v>
      </c>
      <c r="AF28" s="128" t="e">
        <f t="shared" si="10"/>
        <v>#DIV/0!</v>
      </c>
      <c r="AG28" s="128" t="e">
        <f t="shared" si="10"/>
        <v>#DIV/0!</v>
      </c>
      <c r="AH28" s="128" t="e">
        <f t="shared" si="10"/>
        <v>#DIV/0!</v>
      </c>
      <c r="AI28" s="128" t="e">
        <f t="shared" si="10"/>
        <v>#DIV/0!</v>
      </c>
      <c r="AJ28" s="128" t="e">
        <f t="shared" si="10"/>
        <v>#DIV/0!</v>
      </c>
      <c r="AK28" s="128" t="e">
        <f t="shared" si="10"/>
        <v>#DIV/0!</v>
      </c>
      <c r="AL28" s="128" t="e">
        <f t="shared" si="10"/>
        <v>#DIV/0!</v>
      </c>
      <c r="AM28" s="128">
        <f>AM27/AM6</f>
        <v>0.28050690456834226</v>
      </c>
      <c r="AN28" s="128">
        <f t="shared" ref="AN28:BC28" si="11">AN27/AN6</f>
        <v>0.26978579463357383</v>
      </c>
      <c r="AO28" s="128">
        <f t="shared" si="11"/>
        <v>0.34468757628804331</v>
      </c>
      <c r="AP28" s="128">
        <f t="shared" si="11"/>
        <v>0.2385725194619373</v>
      </c>
      <c r="AQ28" s="128">
        <f t="shared" si="11"/>
        <v>0.17920607304248459</v>
      </c>
      <c r="AR28" s="128">
        <f t="shared" si="11"/>
        <v>0.19616233543241821</v>
      </c>
      <c r="AS28" s="128">
        <f t="shared" si="11"/>
        <v>0.16594163764876299</v>
      </c>
      <c r="AT28" s="128">
        <f t="shared" si="11"/>
        <v>0.25218076065446865</v>
      </c>
      <c r="AU28" s="128">
        <f t="shared" si="11"/>
        <v>0.32643983619582345</v>
      </c>
      <c r="AV28" s="128">
        <f t="shared" si="11"/>
        <v>0.32963657510174355</v>
      </c>
      <c r="AW28" s="128">
        <f t="shared" si="11"/>
        <v>0.24254548672988827</v>
      </c>
      <c r="AX28" s="128">
        <f t="shared" si="11"/>
        <v>0.44292128443414519</v>
      </c>
      <c r="AY28" s="128">
        <f t="shared" si="11"/>
        <v>0.18434129491414036</v>
      </c>
      <c r="AZ28" s="128">
        <f t="shared" si="11"/>
        <v>0.14115385248434495</v>
      </c>
      <c r="BA28" s="128">
        <f t="shared" si="11"/>
        <v>0.33602921921510587</v>
      </c>
      <c r="BB28" s="128">
        <f t="shared" si="11"/>
        <v>0.27975718912247599</v>
      </c>
      <c r="BC28" s="128">
        <f t="shared" si="11"/>
        <v>0.16187372369217656</v>
      </c>
      <c r="BD28" s="128">
        <f>BD27/BD6</f>
        <v>0.32073213655725413</v>
      </c>
      <c r="BE28" s="128">
        <f>BE27/BE6</f>
        <v>0.18800221930047145</v>
      </c>
      <c r="BF28" s="128">
        <f>BF27/BF6</f>
        <v>0.18049546972975491</v>
      </c>
      <c r="BG28" s="128"/>
      <c r="BH28" s="128">
        <f>BH27/BH6</f>
        <v>0.34588125151556071</v>
      </c>
      <c r="BI28" s="128">
        <f>BI27/BI6</f>
        <v>0.32897392780080909</v>
      </c>
      <c r="BJ28" s="128">
        <f>BJ27/BJ6</f>
        <v>0.30632838153477282</v>
      </c>
      <c r="BK28" s="128">
        <f>BK27/BK6</f>
        <v>0.28371260683282967</v>
      </c>
      <c r="BL28" s="128">
        <f>BL27/BL6</f>
        <v>0.23230159334692926</v>
      </c>
    </row>
    <row r="29" spans="2:69" s="127" customFormat="1" ht="11.25" hidden="1" x14ac:dyDescent="0.2">
      <c r="C29" s="128"/>
      <c r="D29" s="128"/>
      <c r="E29" s="128"/>
      <c r="F29" s="128"/>
      <c r="G29" s="128"/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</row>
    <row r="30" spans="2:69" x14ac:dyDescent="0.25">
      <c r="B30" s="38" t="s">
        <v>1931</v>
      </c>
      <c r="BH30" s="15"/>
      <c r="BI30" s="15"/>
      <c r="BJ30" s="15"/>
      <c r="BK30" s="15"/>
      <c r="BL30" s="15"/>
    </row>
    <row r="31" spans="2:69" s="24" customFormat="1" ht="12.75" outlineLevel="1" collapsed="1" x14ac:dyDescent="0.25">
      <c r="B31" s="23" t="s">
        <v>1782</v>
      </c>
      <c r="C31" s="26">
        <f>SUM(C32:C37)</f>
        <v>1278812111</v>
      </c>
      <c r="D31" s="26">
        <f t="shared" ref="D31:BF31" si="12">SUM(D32:D37)</f>
        <v>1113551472</v>
      </c>
      <c r="E31" s="26">
        <f t="shared" si="12"/>
        <v>1133185485</v>
      </c>
      <c r="F31" s="26">
        <f t="shared" si="12"/>
        <v>1099564788</v>
      </c>
      <c r="G31" s="26">
        <f t="shared" si="12"/>
        <v>1342440307</v>
      </c>
      <c r="H31" s="26">
        <f t="shared" si="12"/>
        <v>1379319384</v>
      </c>
      <c r="I31" s="26">
        <f t="shared" si="12"/>
        <v>1297199327</v>
      </c>
      <c r="J31" s="26">
        <f t="shared" si="12"/>
        <v>1673694118</v>
      </c>
      <c r="K31" s="26">
        <f t="shared" si="12"/>
        <v>1342539140</v>
      </c>
      <c r="L31" s="26">
        <f t="shared" si="12"/>
        <v>1501360701</v>
      </c>
      <c r="M31" s="26">
        <f t="shared" si="12"/>
        <v>1461328975</v>
      </c>
      <c r="N31" s="26">
        <f t="shared" si="12"/>
        <v>1716924058</v>
      </c>
      <c r="O31" s="26">
        <f t="shared" si="12"/>
        <v>1468092588</v>
      </c>
      <c r="P31" s="26">
        <f t="shared" si="12"/>
        <v>1628176093</v>
      </c>
      <c r="Q31" s="26">
        <f t="shared" si="12"/>
        <v>3513618757.5</v>
      </c>
      <c r="R31" s="26">
        <f t="shared" si="12"/>
        <v>1812116759</v>
      </c>
      <c r="S31" s="26">
        <f t="shared" si="12"/>
        <v>1523989052</v>
      </c>
      <c r="T31" s="26">
        <f t="shared" si="12"/>
        <v>1514121862</v>
      </c>
      <c r="U31" s="26">
        <f t="shared" si="12"/>
        <v>1399196543</v>
      </c>
      <c r="V31" s="26">
        <f t="shared" si="12"/>
        <v>2054467528</v>
      </c>
      <c r="W31" s="26">
        <f t="shared" si="12"/>
        <v>1638202117</v>
      </c>
      <c r="X31" s="26">
        <f t="shared" si="12"/>
        <v>1799689752</v>
      </c>
      <c r="Y31" s="26">
        <f t="shared" si="12"/>
        <v>1925961795</v>
      </c>
      <c r="Z31" s="26">
        <f t="shared" si="12"/>
        <v>2197634648.5</v>
      </c>
      <c r="AA31" s="26">
        <f t="shared" si="12"/>
        <v>1560489646.5</v>
      </c>
      <c r="AB31" s="26">
        <f t="shared" si="12"/>
        <v>1175600062</v>
      </c>
      <c r="AC31" s="26">
        <f t="shared" si="12"/>
        <v>1722653922</v>
      </c>
      <c r="AD31" s="26">
        <f t="shared" si="12"/>
        <v>1650354518</v>
      </c>
      <c r="AE31" s="26">
        <f t="shared" si="12"/>
        <v>1578266747</v>
      </c>
      <c r="AF31" s="26">
        <f t="shared" si="12"/>
        <v>1897772708</v>
      </c>
      <c r="AG31" s="26">
        <f t="shared" si="12"/>
        <v>2848585062</v>
      </c>
      <c r="AH31" s="26">
        <f t="shared" si="12"/>
        <v>1528408022</v>
      </c>
      <c r="AI31" s="26">
        <f t="shared" si="12"/>
        <v>1702247408</v>
      </c>
      <c r="AJ31" s="26">
        <f t="shared" si="12"/>
        <v>1438819692</v>
      </c>
      <c r="AK31" s="26">
        <f t="shared" si="12"/>
        <v>1503134951</v>
      </c>
      <c r="AL31" s="26">
        <f t="shared" si="12"/>
        <v>2089674135</v>
      </c>
      <c r="AM31" s="26">
        <f t="shared" si="12"/>
        <v>1177621761</v>
      </c>
      <c r="AN31" s="26">
        <f t="shared" si="12"/>
        <v>1662273845.1900001</v>
      </c>
      <c r="AO31" s="26">
        <f t="shared" si="12"/>
        <v>1450921213.8099999</v>
      </c>
      <c r="AP31" s="26">
        <f t="shared" si="12"/>
        <v>1335255480</v>
      </c>
      <c r="AQ31" s="26">
        <f t="shared" si="12"/>
        <v>1414014265</v>
      </c>
      <c r="AR31" s="26">
        <f t="shared" si="12"/>
        <v>1499179134</v>
      </c>
      <c r="AS31" s="26">
        <f t="shared" si="12"/>
        <v>1556159133</v>
      </c>
      <c r="AT31" s="26">
        <f t="shared" si="12"/>
        <v>1721549770</v>
      </c>
      <c r="AU31" s="26">
        <f t="shared" si="12"/>
        <v>1559813439</v>
      </c>
      <c r="AV31" s="26">
        <f t="shared" si="12"/>
        <v>2000336437</v>
      </c>
      <c r="AW31" s="26">
        <f t="shared" si="12"/>
        <v>1645099601</v>
      </c>
      <c r="AX31" s="26">
        <f t="shared" si="12"/>
        <v>1622319333</v>
      </c>
      <c r="AY31" s="26">
        <f t="shared" si="12"/>
        <v>1415818413</v>
      </c>
      <c r="AZ31" s="26">
        <f t="shared" si="12"/>
        <v>1651462230</v>
      </c>
      <c r="BA31" s="26">
        <f t="shared" si="12"/>
        <v>1871488127</v>
      </c>
      <c r="BB31" s="26">
        <f t="shared" si="12"/>
        <v>1938282077</v>
      </c>
      <c r="BC31" s="26">
        <f t="shared" si="12"/>
        <v>1878007979</v>
      </c>
      <c r="BD31" s="26">
        <f t="shared" si="12"/>
        <v>2579565295</v>
      </c>
      <c r="BE31" s="26">
        <f t="shared" si="12"/>
        <v>1929406053</v>
      </c>
      <c r="BF31" s="26">
        <f t="shared" si="12"/>
        <v>1599648894</v>
      </c>
      <c r="BG31" s="26"/>
      <c r="BH31" s="26">
        <f t="shared" ref="BH31:BH53" si="13">SUM(C31:N31)</f>
        <v>16339919866</v>
      </c>
      <c r="BI31" s="26">
        <f t="shared" ref="BI31:BI53" si="14">SUM(O31:Z31)</f>
        <v>22475267495</v>
      </c>
      <c r="BJ31" s="26">
        <f t="shared" ref="BJ31:BJ53" si="15">SUM(AA31:AL31)</f>
        <v>20696006873.5</v>
      </c>
      <c r="BK31" s="26">
        <f t="shared" ref="BK31:BK53" si="16">SUM(AM31:AX31)</f>
        <v>18644543412</v>
      </c>
      <c r="BL31" s="26">
        <f>SUM(AY31:BF31)</f>
        <v>14863679068</v>
      </c>
    </row>
    <row r="32" spans="2:69" s="52" customFormat="1" ht="12.75" hidden="1" outlineLevel="2" x14ac:dyDescent="0.2">
      <c r="B32" s="49" t="s">
        <v>1030</v>
      </c>
      <c r="C32" s="48">
        <v>981942445</v>
      </c>
      <c r="D32" s="48">
        <v>807885540</v>
      </c>
      <c r="E32" s="48">
        <v>857276473</v>
      </c>
      <c r="F32" s="48">
        <v>764676479</v>
      </c>
      <c r="G32" s="48">
        <v>1022507955</v>
      </c>
      <c r="H32" s="48">
        <v>990457139</v>
      </c>
      <c r="I32" s="48">
        <v>717497040</v>
      </c>
      <c r="J32" s="48">
        <v>1232413240</v>
      </c>
      <c r="K32" s="48">
        <v>950839705</v>
      </c>
      <c r="L32" s="48">
        <v>1014886536</v>
      </c>
      <c r="M32" s="48">
        <v>1065440660</v>
      </c>
      <c r="N32" s="48">
        <v>1270499640</v>
      </c>
      <c r="O32" s="48">
        <v>1202438744</v>
      </c>
      <c r="P32" s="48">
        <v>1230943667</v>
      </c>
      <c r="Q32" s="48">
        <v>3144590263.5</v>
      </c>
      <c r="R32" s="48">
        <v>1300662362</v>
      </c>
      <c r="S32" s="48">
        <v>1091393850</v>
      </c>
      <c r="T32" s="48">
        <v>875663258</v>
      </c>
      <c r="U32" s="48">
        <v>966187519</v>
      </c>
      <c r="V32" s="48">
        <v>1209100311</v>
      </c>
      <c r="W32" s="48">
        <v>1016307239</v>
      </c>
      <c r="X32" s="48">
        <v>846847306</v>
      </c>
      <c r="Y32" s="48">
        <v>1222315594</v>
      </c>
      <c r="Z32" s="48">
        <v>1265588161.5</v>
      </c>
      <c r="AA32" s="48">
        <v>947313028.5</v>
      </c>
      <c r="AB32" s="48">
        <v>579092695</v>
      </c>
      <c r="AC32" s="48">
        <v>681105027</v>
      </c>
      <c r="AD32" s="48">
        <v>835750502</v>
      </c>
      <c r="AE32" s="48">
        <v>842468091</v>
      </c>
      <c r="AF32" s="48">
        <v>994697696</v>
      </c>
      <c r="AG32" s="48">
        <v>2070635425</v>
      </c>
      <c r="AH32" s="48">
        <v>738577586</v>
      </c>
      <c r="AI32" s="48">
        <v>755946769</v>
      </c>
      <c r="AJ32" s="48">
        <v>587390549</v>
      </c>
      <c r="AK32" s="48">
        <v>754120021</v>
      </c>
      <c r="AL32" s="48">
        <v>904194924</v>
      </c>
      <c r="AM32" s="48">
        <v>383552616</v>
      </c>
      <c r="AN32" s="48">
        <v>965944816.19000006</v>
      </c>
      <c r="AO32" s="48">
        <v>712796797.80999994</v>
      </c>
      <c r="AP32" s="48">
        <v>643583493</v>
      </c>
      <c r="AQ32" s="48">
        <v>704223095</v>
      </c>
      <c r="AR32" s="48">
        <v>738102734</v>
      </c>
      <c r="AS32" s="48">
        <v>751236102</v>
      </c>
      <c r="AT32" s="48">
        <v>925068046</v>
      </c>
      <c r="AU32" s="48">
        <v>810217586</v>
      </c>
      <c r="AV32" s="48">
        <v>1150944869</v>
      </c>
      <c r="AW32" s="48">
        <v>799962150</v>
      </c>
      <c r="AX32" s="48">
        <v>796183250</v>
      </c>
      <c r="AY32" s="48">
        <v>611018449</v>
      </c>
      <c r="AZ32" s="48">
        <v>704742329</v>
      </c>
      <c r="BA32" s="48">
        <v>911317335</v>
      </c>
      <c r="BB32" s="48">
        <v>984786811</v>
      </c>
      <c r="BC32" s="48">
        <v>1080933792</v>
      </c>
      <c r="BD32" s="48">
        <v>1251630751</v>
      </c>
      <c r="BE32" s="48">
        <v>1008311748</v>
      </c>
      <c r="BF32" s="48">
        <v>485932733</v>
      </c>
      <c r="BG32" s="48"/>
      <c r="BH32" s="48">
        <f t="shared" si="13"/>
        <v>11676322852</v>
      </c>
      <c r="BI32" s="48">
        <f t="shared" si="14"/>
        <v>15372038275</v>
      </c>
      <c r="BJ32" s="48">
        <f t="shared" si="15"/>
        <v>10691292313.5</v>
      </c>
      <c r="BK32" s="48">
        <f t="shared" si="16"/>
        <v>9381815555</v>
      </c>
      <c r="BL32" s="48">
        <f t="shared" ref="BL32:BL53" si="17">SUM(AY32:BF32)</f>
        <v>7038673948</v>
      </c>
      <c r="BM32" s="195">
        <f t="shared" ref="BM32:BN37" si="18">BH32/BH$31</f>
        <v>0.71458874631913083</v>
      </c>
      <c r="BN32" s="195">
        <f t="shared" si="18"/>
        <v>0.68395351816923944</v>
      </c>
      <c r="BO32" s="195">
        <f t="shared" ref="BO32:BQ37" si="19">BJ32/BJ$31</f>
        <v>0.51658720345660303</v>
      </c>
      <c r="BP32" s="195">
        <f t="shared" si="19"/>
        <v>0.50319363406677342</v>
      </c>
      <c r="BQ32" s="195">
        <f t="shared" si="19"/>
        <v>0.47354856868199974</v>
      </c>
    </row>
    <row r="33" spans="2:74" s="52" customFormat="1" ht="12.75" hidden="1" outlineLevel="2" x14ac:dyDescent="0.2">
      <c r="B33" s="49" t="s">
        <v>1032</v>
      </c>
      <c r="C33" s="48">
        <v>296869666</v>
      </c>
      <c r="D33" s="48">
        <v>305665932</v>
      </c>
      <c r="E33" s="48">
        <v>275909012</v>
      </c>
      <c r="F33" s="48">
        <v>334888309</v>
      </c>
      <c r="G33" s="48">
        <v>319932352</v>
      </c>
      <c r="H33" s="48">
        <v>388862245</v>
      </c>
      <c r="I33" s="48">
        <v>568202287</v>
      </c>
      <c r="J33" s="48">
        <v>441280878</v>
      </c>
      <c r="K33" s="48">
        <v>391699435</v>
      </c>
      <c r="L33" s="48">
        <v>486474165</v>
      </c>
      <c r="M33" s="48">
        <v>395888315</v>
      </c>
      <c r="N33" s="48">
        <v>429183039</v>
      </c>
      <c r="O33" s="48">
        <v>265653844</v>
      </c>
      <c r="P33" s="48">
        <v>397232426</v>
      </c>
      <c r="Q33" s="48">
        <v>363028494</v>
      </c>
      <c r="R33" s="48">
        <v>511454397</v>
      </c>
      <c r="S33" s="48">
        <v>425595202</v>
      </c>
      <c r="T33" s="48">
        <v>630958604</v>
      </c>
      <c r="U33" s="48">
        <v>422124498</v>
      </c>
      <c r="V33" s="48">
        <v>375121899</v>
      </c>
      <c r="W33" s="48">
        <v>621894878</v>
      </c>
      <c r="X33" s="48">
        <v>769126092</v>
      </c>
      <c r="Y33" s="48">
        <v>689646201</v>
      </c>
      <c r="Z33" s="48">
        <v>765043742</v>
      </c>
      <c r="AA33" s="48">
        <v>528660708</v>
      </c>
      <c r="AB33" s="48">
        <v>589507367</v>
      </c>
      <c r="AC33" s="48">
        <v>880915237</v>
      </c>
      <c r="AD33" s="48">
        <v>723559524</v>
      </c>
      <c r="AE33" s="48">
        <v>635402072</v>
      </c>
      <c r="AF33" s="48">
        <v>802598107</v>
      </c>
      <c r="AG33" s="48">
        <v>675739665</v>
      </c>
      <c r="AH33" s="48">
        <v>656666490</v>
      </c>
      <c r="AI33" s="48">
        <v>723240404</v>
      </c>
      <c r="AJ33" s="48">
        <v>714927619</v>
      </c>
      <c r="AK33" s="48">
        <v>701744651</v>
      </c>
      <c r="AL33" s="48">
        <v>967947212</v>
      </c>
      <c r="AM33" s="48">
        <v>703502426</v>
      </c>
      <c r="AN33" s="48">
        <v>369202051</v>
      </c>
      <c r="AO33" s="48">
        <v>563197437</v>
      </c>
      <c r="AP33" s="48">
        <v>532184339</v>
      </c>
      <c r="AQ33" s="48">
        <v>555064034</v>
      </c>
      <c r="AR33" s="48">
        <v>598499269</v>
      </c>
      <c r="AS33" s="48">
        <v>648084068</v>
      </c>
      <c r="AT33" s="48">
        <v>623805474</v>
      </c>
      <c r="AU33" s="48">
        <v>561456577</v>
      </c>
      <c r="AV33" s="48">
        <v>672376003</v>
      </c>
      <c r="AW33" s="48">
        <v>675058609</v>
      </c>
      <c r="AX33" s="48">
        <v>619970430</v>
      </c>
      <c r="AY33" s="48">
        <v>634271896</v>
      </c>
      <c r="AZ33" s="48">
        <v>694059005</v>
      </c>
      <c r="BA33" s="48">
        <v>738641755</v>
      </c>
      <c r="BB33" s="48">
        <v>786620866</v>
      </c>
      <c r="BC33" s="48">
        <v>451904949</v>
      </c>
      <c r="BD33" s="48">
        <v>1117736683</v>
      </c>
      <c r="BE33" s="48">
        <v>664987893</v>
      </c>
      <c r="BF33" s="48">
        <v>975646773</v>
      </c>
      <c r="BG33" s="48"/>
      <c r="BH33" s="48">
        <f t="shared" si="13"/>
        <v>4634855635</v>
      </c>
      <c r="BI33" s="48">
        <f t="shared" si="14"/>
        <v>6236880277</v>
      </c>
      <c r="BJ33" s="48">
        <f t="shared" si="15"/>
        <v>8600909056</v>
      </c>
      <c r="BK33" s="48">
        <f t="shared" si="16"/>
        <v>7122400717</v>
      </c>
      <c r="BL33" s="48">
        <f t="shared" si="17"/>
        <v>6063869820</v>
      </c>
      <c r="BM33" s="195">
        <f t="shared" si="18"/>
        <v>0.28365228673147763</v>
      </c>
      <c r="BN33" s="195">
        <f t="shared" si="18"/>
        <v>0.27749971289051389</v>
      </c>
      <c r="BO33" s="195">
        <f t="shared" si="19"/>
        <v>0.41558302084896143</v>
      </c>
      <c r="BP33" s="195">
        <f t="shared" si="19"/>
        <v>0.38200992964064118</v>
      </c>
      <c r="BQ33" s="195">
        <f t="shared" si="19"/>
        <v>0.40796560476436144</v>
      </c>
    </row>
    <row r="34" spans="2:74" s="52" customFormat="1" ht="12.75" hidden="1" outlineLevel="2" x14ac:dyDescent="0.2">
      <c r="B34" s="49" t="s">
        <v>1040</v>
      </c>
      <c r="C34" s="48">
        <v>0</v>
      </c>
      <c r="D34" s="48">
        <v>0</v>
      </c>
      <c r="E34" s="48">
        <v>0</v>
      </c>
      <c r="F34" s="48">
        <v>0</v>
      </c>
      <c r="G34" s="48">
        <v>0</v>
      </c>
      <c r="H34" s="48">
        <v>0</v>
      </c>
      <c r="I34" s="48">
        <v>0</v>
      </c>
      <c r="J34" s="48">
        <v>0</v>
      </c>
      <c r="K34" s="48">
        <v>0</v>
      </c>
      <c r="L34" s="48">
        <v>0</v>
      </c>
      <c r="M34" s="48">
        <v>0</v>
      </c>
      <c r="N34" s="48">
        <v>0</v>
      </c>
      <c r="O34" s="48">
        <v>0</v>
      </c>
      <c r="P34" s="48">
        <v>0</v>
      </c>
      <c r="Q34" s="48">
        <v>0</v>
      </c>
      <c r="R34" s="48">
        <v>0</v>
      </c>
      <c r="S34" s="48">
        <v>0</v>
      </c>
      <c r="T34" s="48">
        <v>0</v>
      </c>
      <c r="U34" s="48">
        <v>0</v>
      </c>
      <c r="V34" s="48">
        <v>470245318</v>
      </c>
      <c r="W34" s="48">
        <v>0</v>
      </c>
      <c r="X34" s="48">
        <v>183716354</v>
      </c>
      <c r="Y34" s="48">
        <v>0</v>
      </c>
      <c r="Z34" s="48">
        <v>167002745</v>
      </c>
      <c r="AA34" s="48">
        <v>84515910</v>
      </c>
      <c r="AB34" s="48">
        <v>0</v>
      </c>
      <c r="AC34" s="48">
        <v>160633658</v>
      </c>
      <c r="AD34" s="48">
        <v>91044492</v>
      </c>
      <c r="AE34" s="48">
        <v>100396584</v>
      </c>
      <c r="AF34" s="48">
        <v>96133217</v>
      </c>
      <c r="AG34" s="48">
        <v>98540520</v>
      </c>
      <c r="AH34" s="48">
        <v>102403742</v>
      </c>
      <c r="AI34" s="48">
        <v>222000443</v>
      </c>
      <c r="AJ34" s="48">
        <v>128721012</v>
      </c>
      <c r="AK34" s="48">
        <v>47115341</v>
      </c>
      <c r="AL34" s="48">
        <v>208937282</v>
      </c>
      <c r="AM34" s="48">
        <v>90566719</v>
      </c>
      <c r="AN34" s="48">
        <v>266098084</v>
      </c>
      <c r="AO34" s="48">
        <v>174240563</v>
      </c>
      <c r="AP34" s="48">
        <v>148687648</v>
      </c>
      <c r="AQ34" s="48">
        <v>152703108</v>
      </c>
      <c r="AR34" s="48">
        <v>162577131</v>
      </c>
      <c r="AS34" s="48">
        <v>153090175</v>
      </c>
      <c r="AT34" s="48">
        <v>166183107</v>
      </c>
      <c r="AU34" s="48">
        <v>173613536</v>
      </c>
      <c r="AV34" s="48">
        <v>170999758</v>
      </c>
      <c r="AW34" s="48">
        <v>157226238</v>
      </c>
      <c r="AX34" s="48">
        <v>187514552</v>
      </c>
      <c r="AY34" s="48">
        <v>165494035</v>
      </c>
      <c r="AZ34" s="48">
        <v>246901588</v>
      </c>
      <c r="BA34" s="48">
        <v>216899137</v>
      </c>
      <c r="BB34" s="48">
        <v>161064500</v>
      </c>
      <c r="BC34" s="48">
        <v>345359138</v>
      </c>
      <c r="BD34" s="48">
        <v>200822061</v>
      </c>
      <c r="BE34" s="48">
        <v>249706412</v>
      </c>
      <c r="BF34" s="48">
        <v>129247888</v>
      </c>
      <c r="BG34" s="48"/>
      <c r="BH34" s="48">
        <f t="shared" si="13"/>
        <v>0</v>
      </c>
      <c r="BI34" s="48">
        <f t="shared" si="14"/>
        <v>820964417</v>
      </c>
      <c r="BJ34" s="48">
        <f t="shared" si="15"/>
        <v>1340442201</v>
      </c>
      <c r="BK34" s="48">
        <f t="shared" si="16"/>
        <v>2003500619</v>
      </c>
      <c r="BL34" s="48">
        <f t="shared" si="17"/>
        <v>1715494759</v>
      </c>
      <c r="BM34" s="195">
        <f t="shared" si="18"/>
        <v>0</v>
      </c>
      <c r="BN34" s="195">
        <f t="shared" si="18"/>
        <v>3.6527459225241136E-2</v>
      </c>
      <c r="BO34" s="195">
        <f t="shared" si="19"/>
        <v>6.4768155963281795E-2</v>
      </c>
      <c r="BP34" s="195">
        <f t="shared" si="19"/>
        <v>0.10745774646916303</v>
      </c>
      <c r="BQ34" s="195">
        <f t="shared" si="19"/>
        <v>0.11541521793842327</v>
      </c>
    </row>
    <row r="35" spans="2:74" s="52" customFormat="1" ht="12.75" hidden="1" outlineLevel="2" x14ac:dyDescent="0.2">
      <c r="B35" s="49" t="s">
        <v>1038</v>
      </c>
      <c r="C35" s="48">
        <v>0</v>
      </c>
      <c r="D35" s="48">
        <v>0</v>
      </c>
      <c r="E35" s="48">
        <v>0</v>
      </c>
      <c r="F35" s="48">
        <v>0</v>
      </c>
      <c r="G35" s="48">
        <v>0</v>
      </c>
      <c r="H35" s="48">
        <v>0</v>
      </c>
      <c r="I35" s="48">
        <v>11500000</v>
      </c>
      <c r="J35" s="48">
        <v>0</v>
      </c>
      <c r="K35" s="48">
        <v>0</v>
      </c>
      <c r="L35" s="48">
        <v>0</v>
      </c>
      <c r="M35" s="48">
        <v>0</v>
      </c>
      <c r="N35" s="48">
        <v>17241379</v>
      </c>
      <c r="O35" s="48">
        <v>0</v>
      </c>
      <c r="P35" s="48">
        <v>0</v>
      </c>
      <c r="Q35" s="48">
        <v>6000000</v>
      </c>
      <c r="R35" s="48">
        <v>0</v>
      </c>
      <c r="S35" s="48">
        <v>7000000</v>
      </c>
      <c r="T35" s="48">
        <v>7500000</v>
      </c>
      <c r="U35" s="48">
        <v>7000000</v>
      </c>
      <c r="V35" s="48">
        <v>0</v>
      </c>
      <c r="W35" s="48">
        <v>0</v>
      </c>
      <c r="X35" s="48">
        <v>0</v>
      </c>
      <c r="Y35" s="48">
        <v>14000000</v>
      </c>
      <c r="Z35" s="48">
        <v>0</v>
      </c>
      <c r="AA35" s="48">
        <v>0</v>
      </c>
      <c r="AB35" s="48">
        <v>7000000</v>
      </c>
      <c r="AC35" s="48">
        <v>0</v>
      </c>
      <c r="AD35" s="48">
        <v>0</v>
      </c>
      <c r="AE35" s="48">
        <v>0</v>
      </c>
      <c r="AF35" s="48">
        <v>0</v>
      </c>
      <c r="AG35" s="48">
        <v>0</v>
      </c>
      <c r="AH35" s="48">
        <v>0</v>
      </c>
      <c r="AI35" s="48">
        <v>0</v>
      </c>
      <c r="AJ35" s="48">
        <v>0</v>
      </c>
      <c r="AK35" s="48">
        <v>0</v>
      </c>
      <c r="AL35" s="48">
        <v>0</v>
      </c>
      <c r="AM35" s="48">
        <v>0</v>
      </c>
      <c r="AN35" s="48">
        <v>60000000</v>
      </c>
      <c r="AO35" s="48">
        <v>0</v>
      </c>
      <c r="AP35" s="48">
        <v>0</v>
      </c>
      <c r="AQ35" s="48">
        <v>0</v>
      </c>
      <c r="AR35" s="48">
        <v>0</v>
      </c>
      <c r="AS35" s="48">
        <v>0</v>
      </c>
      <c r="AT35" s="48">
        <v>0</v>
      </c>
      <c r="AU35" s="48">
        <v>2500000</v>
      </c>
      <c r="AV35" s="48">
        <v>0</v>
      </c>
      <c r="AW35" s="48">
        <v>0</v>
      </c>
      <c r="AX35" s="48">
        <v>0</v>
      </c>
      <c r="AY35" s="48"/>
      <c r="AZ35" s="48"/>
      <c r="BA35" s="48"/>
      <c r="BB35" s="48"/>
      <c r="BC35" s="48"/>
      <c r="BD35" s="48"/>
      <c r="BE35" s="48"/>
      <c r="BF35" s="48"/>
      <c r="BG35" s="48"/>
      <c r="BH35" s="48">
        <f t="shared" si="13"/>
        <v>28741379</v>
      </c>
      <c r="BI35" s="48">
        <f t="shared" si="14"/>
        <v>41500000</v>
      </c>
      <c r="BJ35" s="48">
        <f t="shared" si="15"/>
        <v>7000000</v>
      </c>
      <c r="BK35" s="48">
        <f t="shared" si="16"/>
        <v>62500000</v>
      </c>
      <c r="BL35" s="48">
        <f t="shared" si="17"/>
        <v>0</v>
      </c>
      <c r="BM35" s="195">
        <f t="shared" si="18"/>
        <v>1.7589669493915253E-3</v>
      </c>
      <c r="BN35" s="195">
        <f t="shared" si="18"/>
        <v>1.846474130251503E-3</v>
      </c>
      <c r="BO35" s="195">
        <f t="shared" si="19"/>
        <v>3.3822949725452022E-4</v>
      </c>
      <c r="BP35" s="195">
        <f t="shared" si="19"/>
        <v>3.3521872120383356E-3</v>
      </c>
      <c r="BQ35" s="195">
        <f t="shared" si="19"/>
        <v>0</v>
      </c>
    </row>
    <row r="36" spans="2:74" s="52" customFormat="1" ht="12.75" hidden="1" outlineLevel="2" x14ac:dyDescent="0.2">
      <c r="B36" s="49" t="s">
        <v>1036</v>
      </c>
      <c r="C36" s="48">
        <v>0</v>
      </c>
      <c r="D36" s="48">
        <v>0</v>
      </c>
      <c r="E36" s="48">
        <v>0</v>
      </c>
      <c r="F36" s="48">
        <v>0</v>
      </c>
      <c r="G36" s="48">
        <v>0</v>
      </c>
      <c r="H36" s="48">
        <v>0</v>
      </c>
      <c r="I36" s="48">
        <v>0</v>
      </c>
      <c r="J36" s="48">
        <v>0</v>
      </c>
      <c r="K36" s="48">
        <v>0</v>
      </c>
      <c r="L36" s="48">
        <v>0</v>
      </c>
      <c r="M36" s="48">
        <v>0</v>
      </c>
      <c r="N36" s="48">
        <v>0</v>
      </c>
      <c r="O36" s="48">
        <v>0</v>
      </c>
      <c r="P36" s="48">
        <v>0</v>
      </c>
      <c r="Q36" s="48">
        <v>0</v>
      </c>
      <c r="R36" s="48">
        <v>0</v>
      </c>
      <c r="S36" s="48">
        <v>0</v>
      </c>
      <c r="T36" s="48">
        <v>0</v>
      </c>
      <c r="U36" s="48">
        <v>0</v>
      </c>
      <c r="V36" s="48">
        <v>0</v>
      </c>
      <c r="W36" s="48">
        <v>0</v>
      </c>
      <c r="X36" s="48">
        <v>0</v>
      </c>
      <c r="Y36" s="48">
        <v>0</v>
      </c>
      <c r="Z36" s="48">
        <v>0</v>
      </c>
      <c r="AA36" s="48">
        <v>0</v>
      </c>
      <c r="AB36" s="48">
        <v>0</v>
      </c>
      <c r="AC36" s="48">
        <v>0</v>
      </c>
      <c r="AD36" s="48">
        <v>0</v>
      </c>
      <c r="AE36" s="48">
        <v>0</v>
      </c>
      <c r="AF36" s="48">
        <v>0</v>
      </c>
      <c r="AG36" s="48">
        <v>0</v>
      </c>
      <c r="AH36" s="48">
        <v>27798120</v>
      </c>
      <c r="AI36" s="48">
        <v>0</v>
      </c>
      <c r="AJ36" s="48">
        <v>4080000</v>
      </c>
      <c r="AK36" s="48">
        <v>0</v>
      </c>
      <c r="AL36" s="48">
        <v>6838849</v>
      </c>
      <c r="AM36" s="48">
        <v>0</v>
      </c>
      <c r="AN36" s="48">
        <v>0</v>
      </c>
      <c r="AO36" s="48">
        <v>0</v>
      </c>
      <c r="AP36" s="48">
        <v>10800000</v>
      </c>
      <c r="AQ36" s="48">
        <v>0</v>
      </c>
      <c r="AR36" s="48">
        <v>0</v>
      </c>
      <c r="AS36" s="48">
        <v>1562400</v>
      </c>
      <c r="AT36" s="48">
        <v>0</v>
      </c>
      <c r="AU36" s="48">
        <v>10800000</v>
      </c>
      <c r="AV36" s="48">
        <v>0</v>
      </c>
      <c r="AW36" s="48">
        <v>0</v>
      </c>
      <c r="AX36" s="48">
        <v>10800000</v>
      </c>
      <c r="AY36" s="48">
        <v>0</v>
      </c>
      <c r="AZ36" s="48">
        <v>0</v>
      </c>
      <c r="BA36" s="48">
        <v>0</v>
      </c>
      <c r="BB36" s="48">
        <v>860000</v>
      </c>
      <c r="BC36" s="48">
        <v>0</v>
      </c>
      <c r="BD36" s="48">
        <v>0</v>
      </c>
      <c r="BE36" s="48">
        <v>600000</v>
      </c>
      <c r="BF36" s="48">
        <v>0</v>
      </c>
      <c r="BG36" s="48"/>
      <c r="BH36" s="48">
        <f t="shared" si="13"/>
        <v>0</v>
      </c>
      <c r="BI36" s="48">
        <f t="shared" si="14"/>
        <v>0</v>
      </c>
      <c r="BJ36" s="48">
        <f t="shared" si="15"/>
        <v>38716969</v>
      </c>
      <c r="BK36" s="48">
        <f t="shared" si="16"/>
        <v>33962400</v>
      </c>
      <c r="BL36" s="48">
        <f t="shared" si="17"/>
        <v>1460000</v>
      </c>
      <c r="BM36" s="195">
        <f t="shared" si="18"/>
        <v>0</v>
      </c>
      <c r="BN36" s="195">
        <f t="shared" si="18"/>
        <v>0</v>
      </c>
      <c r="BO36" s="195">
        <f t="shared" si="19"/>
        <v>1.8707458514412635E-3</v>
      </c>
      <c r="BP36" s="195">
        <f t="shared" si="19"/>
        <v>1.8215731675220925E-3</v>
      </c>
      <c r="BQ36" s="195">
        <f t="shared" si="19"/>
        <v>9.8226017483331736E-5</v>
      </c>
    </row>
    <row r="37" spans="2:74" s="52" customFormat="1" ht="12.75" hidden="1" outlineLevel="2" x14ac:dyDescent="0.2">
      <c r="B37" s="49" t="s">
        <v>1034</v>
      </c>
      <c r="C37" s="48">
        <v>0</v>
      </c>
      <c r="D37" s="48">
        <v>0</v>
      </c>
      <c r="E37" s="48">
        <v>0</v>
      </c>
      <c r="F37" s="48">
        <v>0</v>
      </c>
      <c r="G37" s="48">
        <v>0</v>
      </c>
      <c r="H37" s="48">
        <v>0</v>
      </c>
      <c r="I37" s="48">
        <v>0</v>
      </c>
      <c r="J37" s="48">
        <v>0</v>
      </c>
      <c r="K37" s="48">
        <v>0</v>
      </c>
      <c r="L37" s="48">
        <v>0</v>
      </c>
      <c r="M37" s="48">
        <v>0</v>
      </c>
      <c r="N37" s="48">
        <v>0</v>
      </c>
      <c r="O37" s="48">
        <v>0</v>
      </c>
      <c r="P37" s="48">
        <v>0</v>
      </c>
      <c r="Q37" s="48">
        <v>0</v>
      </c>
      <c r="R37" s="48">
        <v>0</v>
      </c>
      <c r="S37" s="48">
        <v>0</v>
      </c>
      <c r="T37" s="48">
        <v>0</v>
      </c>
      <c r="U37" s="48">
        <v>3884526</v>
      </c>
      <c r="V37" s="48">
        <v>0</v>
      </c>
      <c r="W37" s="48">
        <v>0</v>
      </c>
      <c r="X37" s="48">
        <v>0</v>
      </c>
      <c r="Y37" s="48">
        <v>0</v>
      </c>
      <c r="Z37" s="48">
        <v>0</v>
      </c>
      <c r="AA37" s="48">
        <v>0</v>
      </c>
      <c r="AB37" s="48">
        <v>0</v>
      </c>
      <c r="AC37" s="48">
        <v>0</v>
      </c>
      <c r="AD37" s="48">
        <v>0</v>
      </c>
      <c r="AE37" s="48">
        <v>0</v>
      </c>
      <c r="AF37" s="48">
        <v>4343688</v>
      </c>
      <c r="AG37" s="48">
        <v>3669452</v>
      </c>
      <c r="AH37" s="48">
        <v>2962084</v>
      </c>
      <c r="AI37" s="48">
        <v>1059792</v>
      </c>
      <c r="AJ37" s="48">
        <v>3700512</v>
      </c>
      <c r="AK37" s="48">
        <v>154938</v>
      </c>
      <c r="AL37" s="48">
        <v>1755868</v>
      </c>
      <c r="AM37" s="48">
        <v>0</v>
      </c>
      <c r="AN37" s="48">
        <v>1028894</v>
      </c>
      <c r="AO37" s="48">
        <v>686416</v>
      </c>
      <c r="AP37" s="48">
        <v>0</v>
      </c>
      <c r="AQ37" s="48">
        <v>2024028</v>
      </c>
      <c r="AR37" s="48">
        <v>0</v>
      </c>
      <c r="AS37" s="48">
        <v>2186388</v>
      </c>
      <c r="AT37" s="48">
        <v>6493143</v>
      </c>
      <c r="AU37" s="48">
        <v>1225740</v>
      </c>
      <c r="AV37" s="48">
        <v>6015807</v>
      </c>
      <c r="AW37" s="48">
        <v>12852604</v>
      </c>
      <c r="AX37" s="48">
        <v>7851101</v>
      </c>
      <c r="AY37" s="48">
        <v>5034033</v>
      </c>
      <c r="AZ37" s="48">
        <v>5759308</v>
      </c>
      <c r="BA37" s="48">
        <v>4629900</v>
      </c>
      <c r="BB37" s="48">
        <v>4949900</v>
      </c>
      <c r="BC37" s="48">
        <v>-189900</v>
      </c>
      <c r="BD37" s="48">
        <v>9375800</v>
      </c>
      <c r="BE37" s="48">
        <v>5800000</v>
      </c>
      <c r="BF37" s="48">
        <v>8821500</v>
      </c>
      <c r="BG37" s="48"/>
      <c r="BH37" s="48">
        <f t="shared" si="13"/>
        <v>0</v>
      </c>
      <c r="BI37" s="48">
        <f t="shared" si="14"/>
        <v>3884526</v>
      </c>
      <c r="BJ37" s="48">
        <f t="shared" si="15"/>
        <v>17646334</v>
      </c>
      <c r="BK37" s="48">
        <f t="shared" si="16"/>
        <v>40364121</v>
      </c>
      <c r="BL37" s="48">
        <f t="shared" si="17"/>
        <v>44180541</v>
      </c>
      <c r="BM37" s="195">
        <f t="shared" si="18"/>
        <v>0</v>
      </c>
      <c r="BN37" s="195">
        <f t="shared" si="18"/>
        <v>1.7283558475396024E-4</v>
      </c>
      <c r="BO37" s="195">
        <f t="shared" si="19"/>
        <v>8.5264438245790666E-4</v>
      </c>
      <c r="BP37" s="195">
        <f t="shared" si="19"/>
        <v>2.1649294438618885E-3</v>
      </c>
      <c r="BQ37" s="195">
        <f t="shared" si="19"/>
        <v>2.9723825977322291E-3</v>
      </c>
    </row>
    <row r="38" spans="2:74" s="24" customFormat="1" ht="12.75" outlineLevel="1" collapsed="1" x14ac:dyDescent="0.25">
      <c r="B38" s="54" t="s">
        <v>1695</v>
      </c>
      <c r="C38" s="26">
        <v>697745672.0200001</v>
      </c>
      <c r="D38" s="26">
        <v>830918491.59000015</v>
      </c>
      <c r="E38" s="26">
        <v>868507184.41000009</v>
      </c>
      <c r="F38" s="26">
        <v>870447405.62</v>
      </c>
      <c r="G38" s="26">
        <v>944131010.1400001</v>
      </c>
      <c r="H38" s="26">
        <v>911495120.5</v>
      </c>
      <c r="I38" s="26">
        <v>894083134.71000004</v>
      </c>
      <c r="J38" s="26">
        <v>970690325.07000005</v>
      </c>
      <c r="K38" s="26">
        <v>1027702991.0400001</v>
      </c>
      <c r="L38" s="26">
        <v>1018869350.2900001</v>
      </c>
      <c r="M38" s="26">
        <v>1080782786.98</v>
      </c>
      <c r="N38" s="26">
        <v>1071214395.5900002</v>
      </c>
      <c r="O38" s="26">
        <v>853661060</v>
      </c>
      <c r="P38" s="26">
        <v>1026467602</v>
      </c>
      <c r="Q38" s="26">
        <v>1015472307</v>
      </c>
      <c r="R38" s="26">
        <v>1001572278</v>
      </c>
      <c r="S38" s="26">
        <v>1011137489</v>
      </c>
      <c r="T38" s="26">
        <v>1051438045</v>
      </c>
      <c r="U38" s="26">
        <v>1106807593</v>
      </c>
      <c r="V38" s="26">
        <v>1105746615</v>
      </c>
      <c r="W38" s="26">
        <v>1577279310</v>
      </c>
      <c r="X38" s="26">
        <v>1109016444</v>
      </c>
      <c r="Y38" s="26">
        <v>1346232388</v>
      </c>
      <c r="Z38" s="26">
        <v>1136142111</v>
      </c>
      <c r="AA38" s="26">
        <v>1069327137</v>
      </c>
      <c r="AB38" s="26">
        <v>1236879084</v>
      </c>
      <c r="AC38" s="26">
        <v>1104319852</v>
      </c>
      <c r="AD38" s="26">
        <v>1257831123</v>
      </c>
      <c r="AE38" s="26">
        <v>1200290766</v>
      </c>
      <c r="AF38" s="26">
        <v>1197354822</v>
      </c>
      <c r="AG38" s="26">
        <v>1179690484</v>
      </c>
      <c r="AH38" s="26">
        <v>1124956866</v>
      </c>
      <c r="AI38" s="26">
        <v>1037639570</v>
      </c>
      <c r="AJ38" s="26">
        <v>962527786</v>
      </c>
      <c r="AK38" s="26">
        <v>961927587</v>
      </c>
      <c r="AL38" s="26">
        <v>927481022</v>
      </c>
      <c r="AM38" s="26">
        <v>782376955.33000004</v>
      </c>
      <c r="AN38" s="26">
        <v>989541353.66999996</v>
      </c>
      <c r="AO38" s="26">
        <v>856827521</v>
      </c>
      <c r="AP38" s="26">
        <v>872877030</v>
      </c>
      <c r="AQ38" s="26">
        <v>893470538</v>
      </c>
      <c r="AR38" s="26">
        <v>997056583.79999995</v>
      </c>
      <c r="AS38" s="26">
        <v>1208099883.7599998</v>
      </c>
      <c r="AT38" s="26">
        <v>1067093869</v>
      </c>
      <c r="AU38" s="26">
        <v>1069875383.3299999</v>
      </c>
      <c r="AV38" s="26">
        <v>1103691902</v>
      </c>
      <c r="AW38" s="26">
        <v>1109093553.3299999</v>
      </c>
      <c r="AX38" s="26">
        <v>1295713871.3800001</v>
      </c>
      <c r="AY38" s="26">
        <v>1077235541.01</v>
      </c>
      <c r="AZ38" s="26">
        <v>1247393658.3299999</v>
      </c>
      <c r="BA38" s="26">
        <v>1259142337.6599998</v>
      </c>
      <c r="BB38" s="26">
        <v>1312121246.6599998</v>
      </c>
      <c r="BC38" s="26">
        <v>1383960120</v>
      </c>
      <c r="BD38" s="26">
        <v>1362765789.24</v>
      </c>
      <c r="BE38" s="26">
        <v>1362765789.24</v>
      </c>
      <c r="BF38" s="26">
        <v>1362765789.24</v>
      </c>
      <c r="BG38" s="26"/>
      <c r="BH38" s="26">
        <f t="shared" si="13"/>
        <v>11186587867.960001</v>
      </c>
      <c r="BI38" s="26">
        <f t="shared" si="14"/>
        <v>13340973242</v>
      </c>
      <c r="BJ38" s="26">
        <f t="shared" si="15"/>
        <v>13260226099</v>
      </c>
      <c r="BK38" s="26">
        <f t="shared" si="16"/>
        <v>12245718444.599998</v>
      </c>
      <c r="BL38" s="26">
        <f t="shared" si="17"/>
        <v>10368150271.379999</v>
      </c>
    </row>
    <row r="39" spans="2:74" s="52" customFormat="1" ht="11.25" hidden="1" customHeight="1" outlineLevel="2" x14ac:dyDescent="0.2">
      <c r="B39" s="49" t="s">
        <v>1765</v>
      </c>
      <c r="C39" s="48">
        <v>662297508.82000005</v>
      </c>
      <c r="D39" s="48">
        <v>754919739.59000015</v>
      </c>
      <c r="E39" s="48">
        <v>808354848.41000009</v>
      </c>
      <c r="F39" s="48">
        <v>812973757.62</v>
      </c>
      <c r="G39" s="48">
        <v>853761102.1400001</v>
      </c>
      <c r="H39" s="48">
        <v>838556602.5</v>
      </c>
      <c r="I39" s="48">
        <v>843780440.71000004</v>
      </c>
      <c r="J39" s="48">
        <v>899089457.07000005</v>
      </c>
      <c r="K39" s="48">
        <v>956459837.04000008</v>
      </c>
      <c r="L39" s="48">
        <v>945346753.29000008</v>
      </c>
      <c r="M39" s="48">
        <v>973415833.9799999</v>
      </c>
      <c r="N39" s="48">
        <v>861875555.28000009</v>
      </c>
      <c r="O39" s="48">
        <v>816244428</v>
      </c>
      <c r="P39" s="48">
        <v>955350730</v>
      </c>
      <c r="Q39" s="48">
        <v>944383402</v>
      </c>
      <c r="R39" s="48">
        <v>938412426</v>
      </c>
      <c r="S39" s="48">
        <v>967192191</v>
      </c>
      <c r="T39" s="48">
        <v>983053653</v>
      </c>
      <c r="U39" s="48">
        <v>1019642401</v>
      </c>
      <c r="V39" s="48">
        <v>1026464842</v>
      </c>
      <c r="W39" s="48">
        <v>1023554988</v>
      </c>
      <c r="X39" s="48">
        <v>1015754138</v>
      </c>
      <c r="Y39" s="48">
        <v>1058051862</v>
      </c>
      <c r="Z39" s="48">
        <v>1015455609</v>
      </c>
      <c r="AA39" s="48">
        <v>918091751</v>
      </c>
      <c r="AB39" s="48">
        <v>1083153225</v>
      </c>
      <c r="AC39" s="48">
        <v>1031737160</v>
      </c>
      <c r="AD39" s="48">
        <v>1015144227</v>
      </c>
      <c r="AE39" s="48">
        <v>999785572</v>
      </c>
      <c r="AF39" s="48">
        <v>1017236499</v>
      </c>
      <c r="AG39" s="48">
        <v>1004552209</v>
      </c>
      <c r="AH39" s="48">
        <v>996664386</v>
      </c>
      <c r="AI39" s="48">
        <v>962663283</v>
      </c>
      <c r="AJ39" s="48">
        <v>915446967</v>
      </c>
      <c r="AK39" s="48">
        <v>914947909</v>
      </c>
      <c r="AL39" s="48">
        <v>881663189</v>
      </c>
      <c r="AM39" s="48">
        <v>737808727.33000004</v>
      </c>
      <c r="AN39" s="48">
        <v>891835322.66999996</v>
      </c>
      <c r="AO39" s="48">
        <v>823099148</v>
      </c>
      <c r="AP39" s="48">
        <v>835454966</v>
      </c>
      <c r="AQ39" s="48">
        <v>849756238</v>
      </c>
      <c r="AR39" s="48">
        <v>953881230.79999995</v>
      </c>
      <c r="AS39" s="48">
        <v>1166406911.7599998</v>
      </c>
      <c r="AT39" s="48">
        <v>1012960816</v>
      </c>
      <c r="AU39" s="48">
        <v>1021789760.3299999</v>
      </c>
      <c r="AV39" s="48">
        <v>1063066439</v>
      </c>
      <c r="AW39" s="48">
        <v>1045120855.3299999</v>
      </c>
      <c r="AX39" s="48">
        <v>1198603802.3800001</v>
      </c>
      <c r="AY39" s="48">
        <v>1043298537.01</v>
      </c>
      <c r="AZ39" s="48">
        <v>1200002034.3299999</v>
      </c>
      <c r="BA39" s="48">
        <v>1200668103.6599998</v>
      </c>
      <c r="BB39" s="48">
        <v>1236926790.6599998</v>
      </c>
      <c r="BC39" s="48">
        <v>1306352265</v>
      </c>
      <c r="BD39" s="48">
        <v>1285730770.24</v>
      </c>
      <c r="BE39" s="48">
        <v>1295797688.4400001</v>
      </c>
      <c r="BF39" s="48">
        <v>1297600918.3299999</v>
      </c>
      <c r="BG39" s="48"/>
      <c r="BH39" s="48">
        <f t="shared" si="13"/>
        <v>10210831436.450001</v>
      </c>
      <c r="BI39" s="48">
        <f t="shared" si="14"/>
        <v>11763560670</v>
      </c>
      <c r="BJ39" s="48">
        <f t="shared" si="15"/>
        <v>11741086377</v>
      </c>
      <c r="BK39" s="48">
        <f t="shared" si="16"/>
        <v>11599784217.599998</v>
      </c>
      <c r="BL39" s="48">
        <f t="shared" si="17"/>
        <v>9866377107.6700001</v>
      </c>
      <c r="BM39" s="195">
        <f t="shared" ref="BM39:BN52" si="20">BH39/BH$38</f>
        <v>0.91277443640301548</v>
      </c>
      <c r="BN39" s="195">
        <f t="shared" si="20"/>
        <v>0.88176180677478644</v>
      </c>
      <c r="BO39" s="195">
        <f t="shared" ref="BO39:BO52" si="21">BJ39/BJ$38</f>
        <v>0.88543636355381872</v>
      </c>
      <c r="BP39" s="195">
        <f t="shared" ref="BP39:BP52" si="22">BK39/BK$38</f>
        <v>0.94725223922775736</v>
      </c>
      <c r="BQ39" s="195">
        <f>BL39/BL$31</f>
        <v>0.66379104813365575</v>
      </c>
      <c r="BR39" s="195">
        <f>BH39/BH$31</f>
        <v>0.62490094934288098</v>
      </c>
      <c r="BS39" s="195">
        <f>BI39/BI$31</f>
        <v>0.5234002519710611</v>
      </c>
      <c r="BT39" s="195">
        <f>BJ39/BJ$31</f>
        <v>0.56731167750208666</v>
      </c>
      <c r="BU39" s="195">
        <f>BK39/BK$31</f>
        <v>0.62215437306628518</v>
      </c>
      <c r="BV39" s="195">
        <f>BL39/BL$31</f>
        <v>0.66379104813365575</v>
      </c>
    </row>
    <row r="40" spans="2:74" s="52" customFormat="1" ht="12.75" hidden="1" outlineLevel="2" x14ac:dyDescent="0.2">
      <c r="B40" s="49" t="s">
        <v>1784</v>
      </c>
      <c r="C40" s="48">
        <v>10544600</v>
      </c>
      <c r="D40" s="48">
        <v>6950000</v>
      </c>
      <c r="E40" s="48">
        <v>10850000</v>
      </c>
      <c r="F40" s="48">
        <v>11450000</v>
      </c>
      <c r="G40" s="48">
        <v>25700000</v>
      </c>
      <c r="H40" s="48">
        <v>11450000</v>
      </c>
      <c r="I40" s="48">
        <v>11450000</v>
      </c>
      <c r="J40" s="48">
        <v>14530000</v>
      </c>
      <c r="K40" s="48">
        <v>12450000</v>
      </c>
      <c r="L40" s="48">
        <v>10500000</v>
      </c>
      <c r="M40" s="48">
        <v>11500000</v>
      </c>
      <c r="N40" s="48">
        <v>14600000</v>
      </c>
      <c r="O40" s="48"/>
      <c r="P40" s="48">
        <v>16650000</v>
      </c>
      <c r="Q40" s="48">
        <v>11750100</v>
      </c>
      <c r="R40" s="48">
        <v>17500000</v>
      </c>
      <c r="S40" s="48">
        <v>10433050</v>
      </c>
      <c r="T40" s="48">
        <v>8680000</v>
      </c>
      <c r="U40" s="48">
        <v>8500000</v>
      </c>
      <c r="V40" s="48">
        <v>8500000</v>
      </c>
      <c r="W40" s="48">
        <v>8500000</v>
      </c>
      <c r="X40" s="48">
        <v>8500000</v>
      </c>
      <c r="Y40" s="48">
        <v>8500000</v>
      </c>
      <c r="Z40" s="48">
        <v>14299150</v>
      </c>
      <c r="AA40" s="48">
        <v>8500000</v>
      </c>
      <c r="AB40" s="48">
        <v>12100000</v>
      </c>
      <c r="AC40" s="48">
        <v>14610000</v>
      </c>
      <c r="AD40" s="48">
        <v>12100000</v>
      </c>
      <c r="AE40" s="48">
        <v>9100000</v>
      </c>
      <c r="AF40" s="48">
        <v>12280000</v>
      </c>
      <c r="AG40" s="48">
        <v>9431035</v>
      </c>
      <c r="AH40" s="48">
        <v>6400000</v>
      </c>
      <c r="AI40" s="48">
        <v>12800000</v>
      </c>
      <c r="AJ40" s="48">
        <v>3600000</v>
      </c>
      <c r="AK40" s="48"/>
      <c r="AL40" s="48">
        <v>2489455</v>
      </c>
      <c r="AM40" s="48">
        <v>0</v>
      </c>
      <c r="AN40" s="48">
        <v>3700000</v>
      </c>
      <c r="AO40" s="48">
        <v>0</v>
      </c>
      <c r="AP40" s="48">
        <v>0</v>
      </c>
      <c r="AQ40" s="48">
        <v>0</v>
      </c>
      <c r="AR40" s="48">
        <v>9600000</v>
      </c>
      <c r="AS40" s="48">
        <v>1875000</v>
      </c>
      <c r="AT40" s="48">
        <v>0</v>
      </c>
      <c r="AU40" s="48">
        <v>2875000</v>
      </c>
      <c r="AV40" s="48">
        <v>2660000</v>
      </c>
      <c r="AW40" s="48">
        <v>0</v>
      </c>
      <c r="AX40" s="48">
        <v>9270000</v>
      </c>
      <c r="AY40" s="48">
        <v>0</v>
      </c>
      <c r="AZ40" s="48">
        <v>0</v>
      </c>
      <c r="BA40" s="48">
        <v>18820000</v>
      </c>
      <c r="BB40" s="48">
        <v>9000000</v>
      </c>
      <c r="BC40" s="48">
        <v>11000000</v>
      </c>
      <c r="BD40" s="48">
        <v>7775000</v>
      </c>
      <c r="BE40" s="48">
        <v>18500000</v>
      </c>
      <c r="BF40" s="48">
        <v>12864000</v>
      </c>
      <c r="BG40" s="48"/>
      <c r="BH40" s="48">
        <f t="shared" si="13"/>
        <v>151974600</v>
      </c>
      <c r="BI40" s="48">
        <f t="shared" si="14"/>
        <v>121812300</v>
      </c>
      <c r="BJ40" s="48">
        <f t="shared" si="15"/>
        <v>103410490</v>
      </c>
      <c r="BK40" s="48">
        <f t="shared" si="16"/>
        <v>29980000</v>
      </c>
      <c r="BL40" s="48">
        <f t="shared" si="17"/>
        <v>77959000</v>
      </c>
      <c r="BM40" s="195">
        <f t="shared" si="20"/>
        <v>1.3585429426186081E-2</v>
      </c>
      <c r="BN40" s="195">
        <f t="shared" si="20"/>
        <v>9.130690676787432E-3</v>
      </c>
      <c r="BO40" s="195">
        <f t="shared" si="21"/>
        <v>7.798546512551437E-3</v>
      </c>
      <c r="BP40" s="195">
        <f t="shared" si="22"/>
        <v>2.4482026216453064E-3</v>
      </c>
      <c r="BQ40" s="195">
        <f t="shared" ref="BQ40:BQ52" si="23">BL40/BL$31</f>
        <v>5.2449329431390815E-3</v>
      </c>
    </row>
    <row r="41" spans="2:74" s="52" customFormat="1" ht="12.75" hidden="1" outlineLevel="2" x14ac:dyDescent="0.2">
      <c r="B41" s="49" t="s">
        <v>1788</v>
      </c>
      <c r="C41" s="48">
        <v>1541542</v>
      </c>
      <c r="D41" s="48">
        <v>5150000</v>
      </c>
      <c r="E41" s="48">
        <v>2485725</v>
      </c>
      <c r="F41" s="48"/>
      <c r="G41" s="48"/>
      <c r="H41" s="48"/>
      <c r="I41" s="48"/>
      <c r="J41" s="48"/>
      <c r="K41" s="48"/>
      <c r="L41" s="48"/>
      <c r="M41" s="48">
        <v>330890</v>
      </c>
      <c r="N41" s="48">
        <v>604750</v>
      </c>
      <c r="O41" s="48"/>
      <c r="P41" s="48">
        <v>2520000</v>
      </c>
      <c r="Q41" s="48"/>
      <c r="R41" s="48">
        <v>505600</v>
      </c>
      <c r="S41" s="48">
        <v>768750</v>
      </c>
      <c r="T41" s="48">
        <v>2983600</v>
      </c>
      <c r="U41" s="48"/>
      <c r="V41" s="48">
        <v>782800</v>
      </c>
      <c r="W41" s="48">
        <v>1443486</v>
      </c>
      <c r="X41" s="48">
        <v>8845390</v>
      </c>
      <c r="Y41" s="48">
        <v>9989300</v>
      </c>
      <c r="Z41" s="48">
        <v>5790718</v>
      </c>
      <c r="AA41" s="48">
        <v>6775400</v>
      </c>
      <c r="AB41" s="48">
        <v>7518589</v>
      </c>
      <c r="AC41" s="48"/>
      <c r="AD41" s="48">
        <v>2171900</v>
      </c>
      <c r="AE41" s="48">
        <v>3095511</v>
      </c>
      <c r="AF41" s="48">
        <v>5420021</v>
      </c>
      <c r="AG41" s="48">
        <v>916862</v>
      </c>
      <c r="AH41" s="48">
        <v>1135300</v>
      </c>
      <c r="AI41" s="48">
        <v>925400</v>
      </c>
      <c r="AJ41" s="48">
        <v>4997493</v>
      </c>
      <c r="AK41" s="48">
        <v>2679267</v>
      </c>
      <c r="AL41" s="48">
        <v>2844320</v>
      </c>
      <c r="AM41" s="48">
        <v>2720000</v>
      </c>
      <c r="AN41" s="48">
        <v>0</v>
      </c>
      <c r="AO41" s="48">
        <v>0</v>
      </c>
      <c r="AP41" s="48">
        <v>0</v>
      </c>
      <c r="AQ41" s="48">
        <v>0</v>
      </c>
      <c r="AR41" s="48">
        <v>0</v>
      </c>
      <c r="AS41" s="48">
        <v>0</v>
      </c>
      <c r="AT41" s="48">
        <v>0</v>
      </c>
      <c r="AU41" s="48">
        <v>0</v>
      </c>
      <c r="AV41" s="48">
        <v>0</v>
      </c>
      <c r="AW41" s="48">
        <v>0</v>
      </c>
      <c r="AX41" s="48">
        <v>0</v>
      </c>
      <c r="AY41" s="48">
        <v>3164396</v>
      </c>
      <c r="AZ41" s="48">
        <v>4373979</v>
      </c>
      <c r="BA41" s="48">
        <v>6179900</v>
      </c>
      <c r="BB41" s="48">
        <v>5700000</v>
      </c>
      <c r="BC41" s="48">
        <v>20885208</v>
      </c>
      <c r="BD41" s="48">
        <v>10530062</v>
      </c>
      <c r="BE41" s="48">
        <v>19560004</v>
      </c>
      <c r="BF41" s="48">
        <v>6547200</v>
      </c>
      <c r="BG41" s="48"/>
      <c r="BH41" s="48">
        <f t="shared" si="13"/>
        <v>10112907</v>
      </c>
      <c r="BI41" s="48">
        <f t="shared" si="14"/>
        <v>33629644</v>
      </c>
      <c r="BJ41" s="48">
        <f t="shared" si="15"/>
        <v>38480063</v>
      </c>
      <c r="BK41" s="48">
        <f t="shared" si="16"/>
        <v>2720000</v>
      </c>
      <c r="BL41" s="48">
        <f t="shared" si="17"/>
        <v>76940749</v>
      </c>
      <c r="BM41" s="195">
        <f t="shared" si="20"/>
        <v>9.0402070044654295E-4</v>
      </c>
      <c r="BN41" s="195">
        <f t="shared" si="20"/>
        <v>2.5207789109513603E-3</v>
      </c>
      <c r="BO41" s="195">
        <f t="shared" si="21"/>
        <v>2.9019160542746638E-3</v>
      </c>
      <c r="BP41" s="195">
        <f t="shared" si="22"/>
        <v>2.2211844999583835E-4</v>
      </c>
      <c r="BQ41" s="195">
        <f t="shared" si="23"/>
        <v>5.1764269564757801E-3</v>
      </c>
    </row>
    <row r="42" spans="2:74" s="52" customFormat="1" ht="12.75" hidden="1" outlineLevel="2" x14ac:dyDescent="0.2">
      <c r="B42" s="49" t="s">
        <v>1703</v>
      </c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>
        <v>0</v>
      </c>
      <c r="AO42" s="48">
        <v>0</v>
      </c>
      <c r="AP42" s="48">
        <v>0</v>
      </c>
      <c r="AQ42" s="48">
        <v>0</v>
      </c>
      <c r="AR42" s="48">
        <v>0</v>
      </c>
      <c r="AS42" s="48">
        <v>0</v>
      </c>
      <c r="AT42" s="48">
        <v>0</v>
      </c>
      <c r="AU42" s="48">
        <v>436000</v>
      </c>
      <c r="AV42" s="48">
        <v>795965</v>
      </c>
      <c r="AW42" s="48">
        <v>412333</v>
      </c>
      <c r="AX42" s="48">
        <v>6321694</v>
      </c>
      <c r="AY42" s="48"/>
      <c r="AZ42" s="48"/>
      <c r="BA42" s="48"/>
      <c r="BB42" s="48"/>
      <c r="BC42" s="48"/>
      <c r="BD42" s="48"/>
      <c r="BE42" s="48"/>
      <c r="BF42" s="48"/>
      <c r="BG42" s="48"/>
      <c r="BH42" s="48">
        <f t="shared" si="13"/>
        <v>0</v>
      </c>
      <c r="BI42" s="48">
        <f t="shared" si="14"/>
        <v>0</v>
      </c>
      <c r="BJ42" s="48">
        <f t="shared" si="15"/>
        <v>0</v>
      </c>
      <c r="BK42" s="48">
        <f t="shared" si="16"/>
        <v>7965992</v>
      </c>
      <c r="BL42" s="48">
        <f t="shared" si="17"/>
        <v>0</v>
      </c>
      <c r="BM42" s="195">
        <f t="shared" si="20"/>
        <v>0</v>
      </c>
      <c r="BN42" s="195">
        <f t="shared" si="20"/>
        <v>0</v>
      </c>
      <c r="BO42" s="195">
        <f t="shared" si="21"/>
        <v>0</v>
      </c>
      <c r="BP42" s="195">
        <f t="shared" si="22"/>
        <v>6.5051242489678248E-4</v>
      </c>
      <c r="BQ42" s="195">
        <f t="shared" si="23"/>
        <v>0</v>
      </c>
    </row>
    <row r="43" spans="2:74" s="52" customFormat="1" ht="12.75" hidden="1" outlineLevel="2" x14ac:dyDescent="0.2">
      <c r="B43" s="49" t="s">
        <v>1789</v>
      </c>
      <c r="C43" s="48">
        <v>3412617</v>
      </c>
      <c r="D43" s="48">
        <v>5572147</v>
      </c>
      <c r="E43" s="48">
        <v>3919489</v>
      </c>
      <c r="F43" s="48">
        <v>3216256</v>
      </c>
      <c r="G43" s="48">
        <v>5577261</v>
      </c>
      <c r="H43" s="48">
        <v>4442826</v>
      </c>
      <c r="I43" s="48">
        <v>3995415</v>
      </c>
      <c r="J43" s="48">
        <v>4873545</v>
      </c>
      <c r="K43" s="48">
        <v>8740132</v>
      </c>
      <c r="L43" s="48">
        <v>6043797</v>
      </c>
      <c r="M43" s="48">
        <v>6870343</v>
      </c>
      <c r="N43" s="48">
        <v>8336141</v>
      </c>
      <c r="O43" s="48">
        <v>7395309</v>
      </c>
      <c r="P43" s="48">
        <v>10841845</v>
      </c>
      <c r="Q43" s="48">
        <v>7302938</v>
      </c>
      <c r="R43" s="48">
        <v>6951672</v>
      </c>
      <c r="S43" s="48">
        <v>5237970</v>
      </c>
      <c r="T43" s="48">
        <v>7509462</v>
      </c>
      <c r="U43" s="48">
        <v>5569905</v>
      </c>
      <c r="V43" s="48">
        <v>6181519</v>
      </c>
      <c r="W43" s="48">
        <v>6024693</v>
      </c>
      <c r="X43" s="48">
        <v>6853889</v>
      </c>
      <c r="Y43" s="48">
        <v>7665761</v>
      </c>
      <c r="Z43" s="48">
        <v>8367901</v>
      </c>
      <c r="AA43" s="48">
        <v>4454016</v>
      </c>
      <c r="AB43" s="48">
        <v>4690131</v>
      </c>
      <c r="AC43" s="48">
        <v>5309509</v>
      </c>
      <c r="AD43" s="48">
        <v>4454771</v>
      </c>
      <c r="AE43" s="48">
        <v>4673858</v>
      </c>
      <c r="AF43" s="48">
        <v>8691127</v>
      </c>
      <c r="AG43" s="48">
        <v>5849654</v>
      </c>
      <c r="AH43" s="48">
        <v>4129815</v>
      </c>
      <c r="AI43" s="48">
        <v>4562373</v>
      </c>
      <c r="AJ43" s="48">
        <v>4268659</v>
      </c>
      <c r="AK43" s="48">
        <v>5195808</v>
      </c>
      <c r="AL43" s="48">
        <v>3805618</v>
      </c>
      <c r="AM43" s="48">
        <v>538814</v>
      </c>
      <c r="AN43" s="48">
        <v>0</v>
      </c>
      <c r="AO43" s="48">
        <v>0</v>
      </c>
      <c r="AP43" s="48">
        <v>0</v>
      </c>
      <c r="AQ43" s="48">
        <v>0</v>
      </c>
      <c r="AR43" s="48">
        <v>0</v>
      </c>
      <c r="AS43" s="48">
        <v>2499216</v>
      </c>
      <c r="AT43" s="48">
        <v>0</v>
      </c>
      <c r="AU43" s="48">
        <v>0</v>
      </c>
      <c r="AV43" s="48">
        <v>0</v>
      </c>
      <c r="AW43" s="48">
        <v>0</v>
      </c>
      <c r="AX43" s="48">
        <v>104500</v>
      </c>
      <c r="AY43" s="48">
        <v>916009</v>
      </c>
      <c r="AZ43" s="48">
        <v>1931508</v>
      </c>
      <c r="BA43" s="48">
        <v>4053799</v>
      </c>
      <c r="BB43" s="48">
        <v>3348598</v>
      </c>
      <c r="BC43" s="48">
        <v>10667007</v>
      </c>
      <c r="BD43" s="48">
        <v>8257688</v>
      </c>
      <c r="BE43" s="48">
        <v>5699401</v>
      </c>
      <c r="BF43" s="48">
        <v>5563576</v>
      </c>
      <c r="BG43" s="48"/>
      <c r="BH43" s="48">
        <f t="shared" si="13"/>
        <v>64999969</v>
      </c>
      <c r="BI43" s="48">
        <f t="shared" si="14"/>
        <v>85902864</v>
      </c>
      <c r="BJ43" s="48">
        <f t="shared" si="15"/>
        <v>60085339</v>
      </c>
      <c r="BK43" s="48">
        <f t="shared" si="16"/>
        <v>3142530</v>
      </c>
      <c r="BL43" s="48">
        <f t="shared" si="17"/>
        <v>40437586</v>
      </c>
      <c r="BM43" s="195">
        <f t="shared" si="20"/>
        <v>5.8105268351012797E-3</v>
      </c>
      <c r="BN43" s="195">
        <f t="shared" si="20"/>
        <v>6.4390252826203821E-3</v>
      </c>
      <c r="BO43" s="195">
        <f t="shared" si="21"/>
        <v>4.5312454366469093E-3</v>
      </c>
      <c r="BP43" s="195">
        <f t="shared" si="22"/>
        <v>2.566227546564051E-4</v>
      </c>
      <c r="BQ43" s="195">
        <f t="shared" si="23"/>
        <v>2.7205637187806375E-3</v>
      </c>
    </row>
    <row r="44" spans="2:74" s="52" customFormat="1" ht="12.75" hidden="1" outlineLevel="2" x14ac:dyDescent="0.2">
      <c r="B44" s="49" t="s">
        <v>1763</v>
      </c>
      <c r="C44" s="48">
        <v>6240102</v>
      </c>
      <c r="D44" s="48">
        <v>14905054</v>
      </c>
      <c r="E44" s="48">
        <v>14408251</v>
      </c>
      <c r="F44" s="48">
        <v>9917366</v>
      </c>
      <c r="G44" s="48">
        <v>10545535</v>
      </c>
      <c r="H44" s="48">
        <v>12469740</v>
      </c>
      <c r="I44" s="48">
        <v>17863519</v>
      </c>
      <c r="J44" s="48">
        <v>26440540</v>
      </c>
      <c r="K44" s="48">
        <v>21276940</v>
      </c>
      <c r="L44" s="48">
        <v>24153688</v>
      </c>
      <c r="M44" s="48">
        <v>15924329</v>
      </c>
      <c r="N44" s="48">
        <v>19493520</v>
      </c>
      <c r="O44" s="48">
        <v>15331010</v>
      </c>
      <c r="P44" s="48">
        <v>18001481</v>
      </c>
      <c r="Q44" s="48">
        <v>19237370</v>
      </c>
      <c r="R44" s="48">
        <v>15353767</v>
      </c>
      <c r="S44" s="48">
        <v>8104304</v>
      </c>
      <c r="T44" s="48">
        <v>17820311</v>
      </c>
      <c r="U44" s="48">
        <v>37151742</v>
      </c>
      <c r="V44" s="48">
        <v>33325219</v>
      </c>
      <c r="W44" s="48">
        <v>31568769</v>
      </c>
      <c r="X44" s="48">
        <v>26734168</v>
      </c>
      <c r="Y44" s="48">
        <v>44789867</v>
      </c>
      <c r="Z44" s="48">
        <v>20518881</v>
      </c>
      <c r="AA44" s="48">
        <v>16694705</v>
      </c>
      <c r="AB44" s="48">
        <v>25459756</v>
      </c>
      <c r="AC44" s="48">
        <v>18686174</v>
      </c>
      <c r="AD44" s="48">
        <v>24293795</v>
      </c>
      <c r="AE44" s="48">
        <v>29387457</v>
      </c>
      <c r="AF44" s="48">
        <v>16816437</v>
      </c>
      <c r="AG44" s="48">
        <v>21301602</v>
      </c>
      <c r="AH44" s="48">
        <v>9752222</v>
      </c>
      <c r="AI44" s="48">
        <v>8850277</v>
      </c>
      <c r="AJ44" s="48">
        <v>12052884</v>
      </c>
      <c r="AK44" s="48">
        <v>19539718</v>
      </c>
      <c r="AL44" s="48">
        <v>6563340</v>
      </c>
      <c r="AM44" s="48">
        <v>10965074</v>
      </c>
      <c r="AN44" s="48">
        <v>0</v>
      </c>
      <c r="AO44" s="48">
        <v>0</v>
      </c>
      <c r="AP44" s="48">
        <v>0</v>
      </c>
      <c r="AQ44" s="48">
        <v>0</v>
      </c>
      <c r="AR44" s="48">
        <v>0</v>
      </c>
      <c r="AS44" s="48">
        <v>0</v>
      </c>
      <c r="AT44" s="48">
        <v>0</v>
      </c>
      <c r="AU44" s="48">
        <v>0</v>
      </c>
      <c r="AV44" s="48">
        <v>0</v>
      </c>
      <c r="AW44" s="48">
        <v>0</v>
      </c>
      <c r="AX44" s="48">
        <v>0</v>
      </c>
      <c r="AY44" s="48">
        <v>6641568</v>
      </c>
      <c r="AZ44" s="48">
        <v>19929056</v>
      </c>
      <c r="BA44" s="48">
        <v>14254639</v>
      </c>
      <c r="BB44" s="48">
        <v>19210973</v>
      </c>
      <c r="BC44" s="48">
        <v>12887330</v>
      </c>
      <c r="BD44" s="48">
        <v>15325630</v>
      </c>
      <c r="BE44" s="48">
        <v>10218375</v>
      </c>
      <c r="BF44" s="48">
        <v>15269010</v>
      </c>
      <c r="BG44" s="48"/>
      <c r="BH44" s="48">
        <f t="shared" si="13"/>
        <v>193638584</v>
      </c>
      <c r="BI44" s="48">
        <f t="shared" si="14"/>
        <v>287936889</v>
      </c>
      <c r="BJ44" s="48">
        <f t="shared" si="15"/>
        <v>209398367</v>
      </c>
      <c r="BK44" s="48">
        <f t="shared" si="16"/>
        <v>10965074</v>
      </c>
      <c r="BL44" s="48">
        <f t="shared" si="17"/>
        <v>113736581</v>
      </c>
      <c r="BM44" s="195">
        <f t="shared" si="20"/>
        <v>1.7309888080762212E-2</v>
      </c>
      <c r="BN44" s="195">
        <f t="shared" si="20"/>
        <v>2.158289982124529E-2</v>
      </c>
      <c r="BO44" s="195">
        <f t="shared" si="21"/>
        <v>1.5791462787786963E-2</v>
      </c>
      <c r="BP44" s="195">
        <f t="shared" si="22"/>
        <v>8.9542104447414234E-4</v>
      </c>
      <c r="BQ44" s="195">
        <f t="shared" si="23"/>
        <v>7.6519804067125864E-3</v>
      </c>
    </row>
    <row r="45" spans="2:74" s="52" customFormat="1" ht="12.75" hidden="1" outlineLevel="2" x14ac:dyDescent="0.2">
      <c r="B45" s="49" t="s">
        <v>1790</v>
      </c>
      <c r="C45" s="48"/>
      <c r="D45" s="48"/>
      <c r="E45" s="48"/>
      <c r="F45" s="48"/>
      <c r="G45" s="48"/>
      <c r="H45" s="48"/>
      <c r="I45" s="48"/>
      <c r="J45" s="48">
        <v>5277820</v>
      </c>
      <c r="K45" s="48">
        <v>7723847</v>
      </c>
      <c r="L45" s="48">
        <v>7901485</v>
      </c>
      <c r="M45" s="48">
        <v>8067278</v>
      </c>
      <c r="N45" s="48">
        <v>49096991.310000002</v>
      </c>
      <c r="O45" s="48">
        <v>4767543</v>
      </c>
      <c r="P45" s="48">
        <v>7260154</v>
      </c>
      <c r="Q45" s="48">
        <v>4934918</v>
      </c>
      <c r="R45" s="48">
        <v>4121090</v>
      </c>
      <c r="S45" s="48">
        <v>5958456</v>
      </c>
      <c r="T45" s="48">
        <v>7120021</v>
      </c>
      <c r="U45" s="48">
        <v>5187664</v>
      </c>
      <c r="V45" s="48">
        <v>4486714</v>
      </c>
      <c r="W45" s="48">
        <v>8109744</v>
      </c>
      <c r="X45" s="48">
        <v>6209249</v>
      </c>
      <c r="Y45" s="48">
        <v>4774826</v>
      </c>
      <c r="Z45" s="48">
        <v>6485524</v>
      </c>
      <c r="AA45" s="48">
        <v>2580031</v>
      </c>
      <c r="AB45" s="48">
        <v>4902277</v>
      </c>
      <c r="AC45" s="48">
        <v>4761987</v>
      </c>
      <c r="AD45" s="48">
        <v>5578205</v>
      </c>
      <c r="AE45" s="48">
        <v>4643308</v>
      </c>
      <c r="AF45" s="48">
        <v>5942902</v>
      </c>
      <c r="AG45" s="48">
        <v>4186324</v>
      </c>
      <c r="AH45" s="48">
        <v>4998333</v>
      </c>
      <c r="AI45" s="48">
        <v>4082279</v>
      </c>
      <c r="AJ45" s="48">
        <v>4726489</v>
      </c>
      <c r="AK45" s="48">
        <v>5077624</v>
      </c>
      <c r="AL45" s="48">
        <v>6128985</v>
      </c>
      <c r="AM45" s="48">
        <v>3326209</v>
      </c>
      <c r="AN45" s="48">
        <v>0</v>
      </c>
      <c r="AO45" s="48">
        <v>0</v>
      </c>
      <c r="AP45" s="48">
        <v>0</v>
      </c>
      <c r="AQ45" s="48">
        <v>0</v>
      </c>
      <c r="AR45" s="48">
        <v>0</v>
      </c>
      <c r="AS45" s="48">
        <v>0</v>
      </c>
      <c r="AT45" s="48">
        <v>0</v>
      </c>
      <c r="AU45" s="48">
        <v>0</v>
      </c>
      <c r="AV45" s="48">
        <v>0</v>
      </c>
      <c r="AW45" s="48">
        <v>0</v>
      </c>
      <c r="AX45" s="48">
        <v>0</v>
      </c>
      <c r="AY45" s="48">
        <v>6836316</v>
      </c>
      <c r="AZ45" s="48">
        <v>7247289</v>
      </c>
      <c r="BA45" s="48">
        <v>6472050</v>
      </c>
      <c r="BB45" s="48">
        <v>6267896</v>
      </c>
      <c r="BC45" s="48">
        <v>7634727</v>
      </c>
      <c r="BD45" s="48">
        <v>6807796</v>
      </c>
      <c r="BE45" s="48">
        <v>8595940</v>
      </c>
      <c r="BF45" s="48">
        <v>8490123</v>
      </c>
      <c r="BG45" s="48"/>
      <c r="BH45" s="48">
        <f t="shared" si="13"/>
        <v>78067421.310000002</v>
      </c>
      <c r="BI45" s="48">
        <f t="shared" si="14"/>
        <v>69415903</v>
      </c>
      <c r="BJ45" s="48">
        <f t="shared" si="15"/>
        <v>57608744</v>
      </c>
      <c r="BK45" s="48">
        <f t="shared" si="16"/>
        <v>3326209</v>
      </c>
      <c r="BL45" s="48">
        <f t="shared" si="17"/>
        <v>58352137</v>
      </c>
      <c r="BM45" s="195">
        <f t="shared" si="20"/>
        <v>6.9786625047300026E-3</v>
      </c>
      <c r="BN45" s="195">
        <f t="shared" si="20"/>
        <v>5.2032113205553194E-3</v>
      </c>
      <c r="BO45" s="195">
        <f t="shared" si="21"/>
        <v>4.344476750991786E-3</v>
      </c>
      <c r="BP45" s="195">
        <f t="shared" si="22"/>
        <v>2.7162220126551745E-4</v>
      </c>
      <c r="BQ45" s="195">
        <f t="shared" si="23"/>
        <v>3.9258205679121704E-3</v>
      </c>
    </row>
    <row r="46" spans="2:74" s="52" customFormat="1" ht="12.75" hidden="1" outlineLevel="2" x14ac:dyDescent="0.2">
      <c r="B46" s="49" t="s">
        <v>1791</v>
      </c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>
        <v>476935599</v>
      </c>
      <c r="X46" s="48"/>
      <c r="Y46" s="48">
        <v>180216261</v>
      </c>
      <c r="Z46" s="48"/>
      <c r="AA46" s="48">
        <v>88426511</v>
      </c>
      <c r="AB46" s="48">
        <v>85412631</v>
      </c>
      <c r="AC46" s="48"/>
      <c r="AD46" s="48">
        <v>163311276</v>
      </c>
      <c r="AE46" s="48">
        <v>90609401</v>
      </c>
      <c r="AF46" s="48">
        <v>101452614</v>
      </c>
      <c r="AG46" s="48">
        <v>97181083</v>
      </c>
      <c r="AH46" s="48">
        <v>99594507</v>
      </c>
      <c r="AI46" s="48">
        <v>4908040</v>
      </c>
      <c r="AJ46" s="48">
        <v>10072227</v>
      </c>
      <c r="AK46" s="48">
        <v>1112304</v>
      </c>
      <c r="AL46" s="48">
        <v>10863668</v>
      </c>
      <c r="AM46" s="48">
        <v>10818119</v>
      </c>
      <c r="AN46" s="48">
        <v>0</v>
      </c>
      <c r="AO46" s="48">
        <v>0</v>
      </c>
      <c r="AP46" s="48">
        <v>0</v>
      </c>
      <c r="AQ46" s="48">
        <v>0</v>
      </c>
      <c r="AR46" s="48">
        <v>0</v>
      </c>
      <c r="AS46" s="48">
        <v>0</v>
      </c>
      <c r="AT46" s="48">
        <v>0</v>
      </c>
      <c r="AU46" s="48">
        <v>0</v>
      </c>
      <c r="AV46" s="48">
        <v>0</v>
      </c>
      <c r="AW46" s="48">
        <v>0</v>
      </c>
      <c r="AX46" s="48">
        <v>0</v>
      </c>
      <c r="AY46" s="48">
        <v>567744</v>
      </c>
      <c r="AZ46" s="48">
        <v>540498</v>
      </c>
      <c r="BA46" s="48">
        <v>1189604</v>
      </c>
      <c r="BB46" s="48">
        <v>819795</v>
      </c>
      <c r="BC46" s="48">
        <v>583100</v>
      </c>
      <c r="BD46" s="48">
        <v>0</v>
      </c>
      <c r="BE46" s="48">
        <v>0</v>
      </c>
      <c r="BF46" s="48">
        <v>957831</v>
      </c>
      <c r="BG46" s="48"/>
      <c r="BH46" s="48">
        <f t="shared" si="13"/>
        <v>0</v>
      </c>
      <c r="BI46" s="48">
        <f t="shared" si="14"/>
        <v>657151860</v>
      </c>
      <c r="BJ46" s="48">
        <f t="shared" si="15"/>
        <v>752944262</v>
      </c>
      <c r="BK46" s="48">
        <f t="shared" si="16"/>
        <v>10818119</v>
      </c>
      <c r="BL46" s="48">
        <f t="shared" si="17"/>
        <v>4658572</v>
      </c>
      <c r="BM46" s="195">
        <f t="shared" si="20"/>
        <v>0</v>
      </c>
      <c r="BN46" s="195">
        <f t="shared" si="20"/>
        <v>4.9258164908925615E-2</v>
      </c>
      <c r="BO46" s="195">
        <f t="shared" si="21"/>
        <v>5.6782158643341844E-2</v>
      </c>
      <c r="BP46" s="195">
        <f t="shared" si="22"/>
        <v>8.8342052358475313E-4</v>
      </c>
      <c r="BQ46" s="195">
        <f t="shared" si="23"/>
        <v>3.134198456981916E-4</v>
      </c>
    </row>
    <row r="47" spans="2:74" s="52" customFormat="1" ht="12.75" hidden="1" outlineLevel="2" x14ac:dyDescent="0.2">
      <c r="B47" s="49" t="s">
        <v>1764</v>
      </c>
      <c r="C47" s="48"/>
      <c r="D47" s="48">
        <v>11320928</v>
      </c>
      <c r="E47" s="48">
        <v>2228894</v>
      </c>
      <c r="F47" s="48">
        <v>682794</v>
      </c>
      <c r="G47" s="48">
        <v>2731914</v>
      </c>
      <c r="H47" s="48">
        <v>31584605</v>
      </c>
      <c r="I47" s="48">
        <v>1498046</v>
      </c>
      <c r="J47" s="48">
        <v>10989686</v>
      </c>
      <c r="K47" s="48">
        <v>12345560</v>
      </c>
      <c r="L47" s="48">
        <v>7132765</v>
      </c>
      <c r="M47" s="48">
        <v>37416314</v>
      </c>
      <c r="N47" s="48">
        <v>83639536</v>
      </c>
      <c r="O47" s="48">
        <v>795373</v>
      </c>
      <c r="P47" s="48">
        <v>2592119</v>
      </c>
      <c r="Q47" s="48">
        <v>8652966</v>
      </c>
      <c r="R47" s="48">
        <v>6221899</v>
      </c>
      <c r="S47" s="48">
        <v>194973</v>
      </c>
      <c r="T47" s="48">
        <v>5729778</v>
      </c>
      <c r="U47" s="48">
        <v>8766006</v>
      </c>
      <c r="V47" s="48">
        <v>5718304</v>
      </c>
      <c r="W47" s="48">
        <v>2939258</v>
      </c>
      <c r="X47" s="48">
        <v>11051820</v>
      </c>
      <c r="Y47" s="48">
        <v>12869176</v>
      </c>
      <c r="Z47" s="48">
        <v>27188598</v>
      </c>
      <c r="AA47" s="48">
        <v>4753313</v>
      </c>
      <c r="AB47" s="48">
        <v>1520097</v>
      </c>
      <c r="AC47" s="48">
        <v>14893311</v>
      </c>
      <c r="AD47" s="48">
        <v>13132056</v>
      </c>
      <c r="AE47" s="48">
        <v>44554888</v>
      </c>
      <c r="AF47" s="48">
        <v>15813443</v>
      </c>
      <c r="AG47" s="48">
        <v>20572199</v>
      </c>
      <c r="AH47" s="48">
        <v>1176845</v>
      </c>
      <c r="AI47" s="48">
        <v>34180779</v>
      </c>
      <c r="AJ47" s="48">
        <v>946360</v>
      </c>
      <c r="AK47" s="48">
        <v>6113261</v>
      </c>
      <c r="AL47" s="48">
        <v>12818306</v>
      </c>
      <c r="AM47" s="48">
        <v>14616776</v>
      </c>
      <c r="AN47" s="48">
        <v>233138</v>
      </c>
      <c r="AO47" s="48">
        <v>710262</v>
      </c>
      <c r="AP47" s="48">
        <v>1798410</v>
      </c>
      <c r="AQ47" s="48">
        <v>1096604</v>
      </c>
      <c r="AR47" s="48">
        <v>1667411</v>
      </c>
      <c r="AS47" s="48">
        <v>1077814</v>
      </c>
      <c r="AT47" s="48">
        <v>1868509</v>
      </c>
      <c r="AU47" s="48">
        <v>2131033</v>
      </c>
      <c r="AV47" s="48">
        <v>1315817</v>
      </c>
      <c r="AW47" s="48">
        <v>1189534</v>
      </c>
      <c r="AX47" s="48">
        <v>3329217</v>
      </c>
      <c r="AY47" s="48">
        <v>4489384</v>
      </c>
      <c r="AZ47" s="48">
        <v>379403</v>
      </c>
      <c r="BA47" s="48">
        <v>603351</v>
      </c>
      <c r="BB47" s="48">
        <v>17902654</v>
      </c>
      <c r="BC47" s="48">
        <v>7104283</v>
      </c>
      <c r="BD47" s="48">
        <v>2588666</v>
      </c>
      <c r="BE47" s="48">
        <v>1776182</v>
      </c>
      <c r="BF47" s="48">
        <v>1175935</v>
      </c>
      <c r="BG47" s="48"/>
      <c r="BH47" s="48">
        <f t="shared" si="13"/>
        <v>201571042</v>
      </c>
      <c r="BI47" s="48">
        <f t="shared" si="14"/>
        <v>92720270</v>
      </c>
      <c r="BJ47" s="48">
        <f t="shared" si="15"/>
        <v>170474858</v>
      </c>
      <c r="BK47" s="48">
        <f t="shared" si="16"/>
        <v>31034525</v>
      </c>
      <c r="BL47" s="48">
        <f t="shared" si="17"/>
        <v>36019858</v>
      </c>
      <c r="BM47" s="195">
        <f t="shared" si="20"/>
        <v>1.8018992420139879E-2</v>
      </c>
      <c r="BN47" s="195">
        <f t="shared" si="20"/>
        <v>6.9500379258762325E-3</v>
      </c>
      <c r="BO47" s="195">
        <f t="shared" si="21"/>
        <v>1.2856104920628473E-2</v>
      </c>
      <c r="BP47" s="195">
        <f t="shared" si="22"/>
        <v>2.5343163931459906E-3</v>
      </c>
      <c r="BQ47" s="195">
        <f t="shared" si="23"/>
        <v>2.4233473983939222E-3</v>
      </c>
    </row>
    <row r="48" spans="2:74" s="52" customFormat="1" ht="12.75" hidden="1" outlineLevel="2" x14ac:dyDescent="0.2">
      <c r="B48" s="49" t="s">
        <v>1792</v>
      </c>
      <c r="C48" s="48">
        <v>3510207.1999999997</v>
      </c>
      <c r="D48" s="48">
        <v>5294733</v>
      </c>
      <c r="E48" s="48">
        <v>5178983</v>
      </c>
      <c r="F48" s="48">
        <v>2643887</v>
      </c>
      <c r="G48" s="48">
        <v>10064107</v>
      </c>
      <c r="H48" s="48">
        <v>2399764</v>
      </c>
      <c r="I48" s="48">
        <v>2264024</v>
      </c>
      <c r="J48" s="48">
        <v>903181</v>
      </c>
      <c r="K48" s="48">
        <v>701552</v>
      </c>
      <c r="L48" s="48">
        <v>721552</v>
      </c>
      <c r="M48" s="48">
        <v>120604</v>
      </c>
      <c r="N48" s="48">
        <v>7932104</v>
      </c>
      <c r="O48" s="48">
        <v>360000</v>
      </c>
      <c r="P48" s="48"/>
      <c r="Q48" s="48">
        <v>2226955</v>
      </c>
      <c r="R48" s="48">
        <v>41916</v>
      </c>
      <c r="S48" s="48">
        <v>186220</v>
      </c>
      <c r="T48" s="48">
        <v>445000</v>
      </c>
      <c r="U48" s="48">
        <v>6566104</v>
      </c>
      <c r="V48" s="48">
        <v>7427495</v>
      </c>
      <c r="W48" s="48">
        <v>4242069</v>
      </c>
      <c r="X48" s="48">
        <v>2943797</v>
      </c>
      <c r="Y48" s="48">
        <v>238879</v>
      </c>
      <c r="Z48" s="48"/>
      <c r="AA48" s="48">
        <v>1333621</v>
      </c>
      <c r="AB48" s="48"/>
      <c r="AC48" s="48"/>
      <c r="AD48" s="48">
        <v>2231983</v>
      </c>
      <c r="AE48" s="48">
        <v>38707</v>
      </c>
      <c r="AF48" s="48">
        <v>358793</v>
      </c>
      <c r="AG48" s="48"/>
      <c r="AH48" s="48">
        <v>439483</v>
      </c>
      <c r="AI48" s="48">
        <v>395000</v>
      </c>
      <c r="AJ48" s="48">
        <v>344741</v>
      </c>
      <c r="AK48" s="48"/>
      <c r="AL48" s="48"/>
      <c r="AM48" s="48">
        <v>0</v>
      </c>
      <c r="AN48" s="48">
        <v>0</v>
      </c>
      <c r="AO48" s="48">
        <v>0</v>
      </c>
      <c r="AP48" s="48">
        <v>0</v>
      </c>
      <c r="AQ48" s="48">
        <v>0</v>
      </c>
      <c r="AR48" s="48">
        <v>0</v>
      </c>
      <c r="AS48" s="48">
        <v>0</v>
      </c>
      <c r="AT48" s="48">
        <v>0</v>
      </c>
      <c r="AU48" s="48">
        <v>0</v>
      </c>
      <c r="AV48" s="48">
        <v>0</v>
      </c>
      <c r="AW48" s="48">
        <v>0</v>
      </c>
      <c r="AX48" s="48">
        <v>0</v>
      </c>
      <c r="AY48" s="48">
        <v>929635</v>
      </c>
      <c r="AZ48" s="48">
        <v>235000</v>
      </c>
      <c r="BA48" s="48">
        <v>0</v>
      </c>
      <c r="BB48" s="48">
        <v>0</v>
      </c>
      <c r="BC48" s="48">
        <v>1132517</v>
      </c>
      <c r="BD48" s="48">
        <v>8718399</v>
      </c>
      <c r="BE48" s="48">
        <v>5902913</v>
      </c>
      <c r="BF48" s="48">
        <v>2682255</v>
      </c>
      <c r="BG48" s="48"/>
      <c r="BH48" s="48">
        <f t="shared" si="13"/>
        <v>41734698.200000003</v>
      </c>
      <c r="BI48" s="48">
        <f t="shared" si="14"/>
        <v>24678435</v>
      </c>
      <c r="BJ48" s="48">
        <f t="shared" si="15"/>
        <v>5142328</v>
      </c>
      <c r="BK48" s="48">
        <f t="shared" si="16"/>
        <v>0</v>
      </c>
      <c r="BL48" s="48">
        <f t="shared" si="17"/>
        <v>19600719</v>
      </c>
      <c r="BM48" s="195">
        <f t="shared" si="20"/>
        <v>3.7307799923097366E-3</v>
      </c>
      <c r="BN48" s="195">
        <f t="shared" si="20"/>
        <v>1.8498226892703336E-3</v>
      </c>
      <c r="BO48" s="195">
        <f t="shared" si="21"/>
        <v>3.8780092900435542E-4</v>
      </c>
      <c r="BP48" s="195">
        <f t="shared" si="22"/>
        <v>0</v>
      </c>
      <c r="BQ48" s="195">
        <f t="shared" si="23"/>
        <v>1.3186990186163511E-3</v>
      </c>
    </row>
    <row r="49" spans="2:70" s="52" customFormat="1" ht="12.75" hidden="1" outlineLevel="2" x14ac:dyDescent="0.2">
      <c r="B49" s="49" t="s">
        <v>1793</v>
      </c>
      <c r="C49" s="48">
        <v>951095</v>
      </c>
      <c r="D49" s="48">
        <v>458751</v>
      </c>
      <c r="E49" s="48">
        <v>1068224</v>
      </c>
      <c r="F49" s="48">
        <v>888810</v>
      </c>
      <c r="G49" s="48">
        <v>2130491</v>
      </c>
      <c r="H49" s="48">
        <v>1359983</v>
      </c>
      <c r="I49" s="48">
        <v>1763361</v>
      </c>
      <c r="J49" s="48">
        <v>2863571</v>
      </c>
      <c r="K49" s="48">
        <v>1708698</v>
      </c>
      <c r="L49" s="48">
        <v>5797624</v>
      </c>
      <c r="M49" s="48">
        <v>2401711</v>
      </c>
      <c r="N49" s="48">
        <v>982172</v>
      </c>
      <c r="O49" s="48">
        <v>113362</v>
      </c>
      <c r="P49" s="48">
        <v>0</v>
      </c>
      <c r="Q49" s="48">
        <v>525820</v>
      </c>
      <c r="R49" s="48">
        <v>689035</v>
      </c>
      <c r="S49" s="48">
        <v>1309294</v>
      </c>
      <c r="T49" s="48">
        <v>3906008</v>
      </c>
      <c r="U49" s="48">
        <v>1126724</v>
      </c>
      <c r="V49" s="48">
        <v>79742</v>
      </c>
      <c r="W49" s="48">
        <v>0</v>
      </c>
      <c r="X49" s="48">
        <v>1259914</v>
      </c>
      <c r="Y49" s="48">
        <v>1399526</v>
      </c>
      <c r="Z49" s="48">
        <v>2862910</v>
      </c>
      <c r="AA49" s="48">
        <v>234966</v>
      </c>
      <c r="AB49" s="48">
        <v>85173</v>
      </c>
      <c r="AC49" s="48">
        <v>1530301</v>
      </c>
      <c r="AD49" s="48">
        <v>0</v>
      </c>
      <c r="AE49" s="48">
        <v>5345</v>
      </c>
      <c r="AF49" s="48">
        <v>377150</v>
      </c>
      <c r="AG49" s="48">
        <v>1217155</v>
      </c>
      <c r="AH49" s="48">
        <v>0</v>
      </c>
      <c r="AI49" s="48">
        <v>1513328</v>
      </c>
      <c r="AJ49" s="48">
        <v>318327</v>
      </c>
      <c r="AK49" s="48">
        <v>460517</v>
      </c>
      <c r="AL49" s="48">
        <v>0</v>
      </c>
      <c r="AM49" s="48">
        <v>390000</v>
      </c>
      <c r="AN49" s="48">
        <v>0</v>
      </c>
      <c r="AO49" s="48">
        <v>0</v>
      </c>
      <c r="AP49" s="48">
        <v>0</v>
      </c>
      <c r="AQ49" s="48">
        <v>19000</v>
      </c>
      <c r="AR49" s="48">
        <v>7700</v>
      </c>
      <c r="AS49" s="48">
        <v>261800</v>
      </c>
      <c r="AT49" s="48">
        <v>0</v>
      </c>
      <c r="AU49" s="48">
        <v>0</v>
      </c>
      <c r="AV49" s="48">
        <v>60000</v>
      </c>
      <c r="AW49" s="48">
        <v>0</v>
      </c>
      <c r="AX49" s="48">
        <v>0</v>
      </c>
      <c r="AY49" s="48">
        <v>185000</v>
      </c>
      <c r="AZ49" s="48">
        <v>853006</v>
      </c>
      <c r="BA49" s="48">
        <v>1692938</v>
      </c>
      <c r="BB49" s="48">
        <v>2248632</v>
      </c>
      <c r="BC49" s="48">
        <v>2225050</v>
      </c>
      <c r="BD49" s="48">
        <v>5361343</v>
      </c>
      <c r="BE49" s="48">
        <v>658625</v>
      </c>
      <c r="BF49" s="48">
        <v>1345268</v>
      </c>
      <c r="BG49" s="48"/>
      <c r="BH49" s="48">
        <f t="shared" si="13"/>
        <v>22374491</v>
      </c>
      <c r="BI49" s="48">
        <f t="shared" si="14"/>
        <v>13272335</v>
      </c>
      <c r="BJ49" s="48">
        <f t="shared" si="15"/>
        <v>5742262</v>
      </c>
      <c r="BK49" s="48">
        <f t="shared" si="16"/>
        <v>738500</v>
      </c>
      <c r="BL49" s="48">
        <f t="shared" si="17"/>
        <v>14569862</v>
      </c>
      <c r="BM49" s="195">
        <f t="shared" si="20"/>
        <v>2.0001175750904137E-3</v>
      </c>
      <c r="BN49" s="195">
        <f t="shared" si="20"/>
        <v>9.9485507985400102E-4</v>
      </c>
      <c r="BO49" s="195">
        <f t="shared" si="21"/>
        <v>4.3304404895728316E-4</v>
      </c>
      <c r="BP49" s="195">
        <f t="shared" si="22"/>
        <v>6.0306792397767134E-5</v>
      </c>
      <c r="BQ49" s="195">
        <f t="shared" si="23"/>
        <v>9.8023254763132239E-4</v>
      </c>
    </row>
    <row r="50" spans="2:70" s="52" customFormat="1" ht="12.75" hidden="1" outlineLevel="2" x14ac:dyDescent="0.2">
      <c r="B50" s="49" t="s">
        <v>1794</v>
      </c>
      <c r="C50" s="48">
        <v>9248000</v>
      </c>
      <c r="D50" s="48">
        <v>16574500</v>
      </c>
      <c r="E50" s="48">
        <v>12690000</v>
      </c>
      <c r="F50" s="48">
        <v>19455515</v>
      </c>
      <c r="G50" s="48">
        <v>24290000</v>
      </c>
      <c r="H50" s="48">
        <v>6390000</v>
      </c>
      <c r="I50" s="48">
        <v>2345000</v>
      </c>
      <c r="J50" s="48"/>
      <c r="K50" s="48"/>
      <c r="L50" s="48"/>
      <c r="M50" s="48">
        <v>17355000</v>
      </c>
      <c r="N50" s="48"/>
      <c r="O50" s="48"/>
      <c r="P50" s="48"/>
      <c r="Q50" s="48"/>
      <c r="R50" s="48">
        <v>700000</v>
      </c>
      <c r="S50" s="48"/>
      <c r="T50" s="48"/>
      <c r="U50" s="48"/>
      <c r="V50" s="48"/>
      <c r="W50" s="48"/>
      <c r="X50" s="48">
        <v>650000</v>
      </c>
      <c r="Y50" s="48"/>
      <c r="Z50" s="48">
        <v>8100000</v>
      </c>
      <c r="AA50" s="48"/>
      <c r="AB50" s="48"/>
      <c r="AC50" s="48"/>
      <c r="AD50" s="48"/>
      <c r="AE50" s="48"/>
      <c r="AF50" s="48"/>
      <c r="AG50" s="48"/>
      <c r="AH50" s="48"/>
      <c r="AI50" s="48">
        <v>1860000</v>
      </c>
      <c r="AJ50" s="48">
        <v>3232759</v>
      </c>
      <c r="AK50" s="48">
        <v>5818966</v>
      </c>
      <c r="AL50" s="48">
        <v>-3232759</v>
      </c>
      <c r="AM50" s="48">
        <v>0</v>
      </c>
      <c r="AN50" s="48">
        <v>0</v>
      </c>
      <c r="AO50" s="48">
        <v>0</v>
      </c>
      <c r="AP50" s="48">
        <v>0</v>
      </c>
      <c r="AQ50" s="48">
        <v>0</v>
      </c>
      <c r="AR50" s="48">
        <v>0</v>
      </c>
      <c r="AS50" s="48">
        <v>0</v>
      </c>
      <c r="AT50" s="48">
        <v>0</v>
      </c>
      <c r="AU50" s="48">
        <v>0</v>
      </c>
      <c r="AV50" s="48">
        <v>0</v>
      </c>
      <c r="AW50" s="48">
        <v>0</v>
      </c>
      <c r="AX50" s="48">
        <v>0</v>
      </c>
      <c r="AY50" s="48">
        <v>3906953</v>
      </c>
      <c r="AZ50" s="48">
        <v>3091302</v>
      </c>
      <c r="BA50" s="48">
        <v>3586953</v>
      </c>
      <c r="BB50" s="48">
        <v>7065208</v>
      </c>
      <c r="BC50" s="48">
        <v>1915000</v>
      </c>
      <c r="BD50" s="48">
        <v>0</v>
      </c>
      <c r="BE50" s="48">
        <v>7652161</v>
      </c>
      <c r="BF50" s="48">
        <v>695651</v>
      </c>
      <c r="BG50" s="48"/>
      <c r="BH50" s="48">
        <f t="shared" si="13"/>
        <v>108348015</v>
      </c>
      <c r="BI50" s="48">
        <f t="shared" si="14"/>
        <v>9450000</v>
      </c>
      <c r="BJ50" s="48">
        <f t="shared" si="15"/>
        <v>7678966</v>
      </c>
      <c r="BK50" s="48">
        <f t="shared" si="16"/>
        <v>0</v>
      </c>
      <c r="BL50" s="48">
        <f t="shared" si="17"/>
        <v>27913228</v>
      </c>
      <c r="BM50" s="195">
        <f t="shared" si="20"/>
        <v>9.6855284452128897E-3</v>
      </c>
      <c r="BN50" s="195">
        <f t="shared" si="20"/>
        <v>7.0834412366929471E-4</v>
      </c>
      <c r="BO50" s="195">
        <f t="shared" si="21"/>
        <v>5.7909766716414423E-4</v>
      </c>
      <c r="BP50" s="195">
        <f t="shared" si="22"/>
        <v>0</v>
      </c>
      <c r="BQ50" s="195">
        <f t="shared" si="23"/>
        <v>1.8779487818796061E-3</v>
      </c>
    </row>
    <row r="51" spans="2:70" s="52" customFormat="1" ht="12.75" hidden="1" outlineLevel="2" x14ac:dyDescent="0.2">
      <c r="B51" s="49" t="s">
        <v>1795</v>
      </c>
      <c r="C51" s="48"/>
      <c r="D51" s="48"/>
      <c r="E51" s="48">
        <v>395000</v>
      </c>
      <c r="F51" s="48">
        <v>340000</v>
      </c>
      <c r="G51" s="48">
        <v>1855000</v>
      </c>
      <c r="H51" s="48"/>
      <c r="I51" s="48">
        <v>439000</v>
      </c>
      <c r="J51" s="48"/>
      <c r="K51" s="48">
        <v>939000</v>
      </c>
      <c r="L51" s="48"/>
      <c r="M51" s="48"/>
      <c r="N51" s="48">
        <v>690000</v>
      </c>
      <c r="O51" s="48"/>
      <c r="P51" s="48">
        <v>1164000</v>
      </c>
      <c r="Q51" s="48"/>
      <c r="R51" s="48"/>
      <c r="S51" s="48">
        <v>1425000</v>
      </c>
      <c r="T51" s="48">
        <v>60000</v>
      </c>
      <c r="U51" s="48">
        <v>151000</v>
      </c>
      <c r="V51" s="48">
        <v>125000</v>
      </c>
      <c r="W51" s="48">
        <v>348000</v>
      </c>
      <c r="X51" s="48"/>
      <c r="Y51" s="48"/>
      <c r="Z51" s="48">
        <v>378000</v>
      </c>
      <c r="AA51" s="48"/>
      <c r="AB51" s="48">
        <v>701000</v>
      </c>
      <c r="AC51" s="48">
        <v>290000</v>
      </c>
      <c r="AD51" s="48">
        <v>683000</v>
      </c>
      <c r="AE51" s="48">
        <v>352500</v>
      </c>
      <c r="AF51" s="48">
        <v>366200</v>
      </c>
      <c r="AG51" s="48">
        <v>2232000</v>
      </c>
      <c r="AH51" s="48">
        <v>115000</v>
      </c>
      <c r="AI51" s="48">
        <v>256000</v>
      </c>
      <c r="AJ51" s="48">
        <v>1828000</v>
      </c>
      <c r="AK51" s="48">
        <v>120000</v>
      </c>
      <c r="AL51" s="48"/>
      <c r="AM51" s="48">
        <v>0</v>
      </c>
      <c r="AN51" s="48">
        <v>8920133</v>
      </c>
      <c r="AO51" s="48">
        <v>10808198</v>
      </c>
      <c r="AP51" s="48">
        <v>8010192</v>
      </c>
      <c r="AQ51" s="48">
        <v>15765211</v>
      </c>
      <c r="AR51" s="48">
        <v>9301026</v>
      </c>
      <c r="AS51" s="48">
        <v>10368723</v>
      </c>
      <c r="AT51" s="48">
        <v>11461548</v>
      </c>
      <c r="AU51" s="48">
        <v>9551349</v>
      </c>
      <c r="AV51" s="48">
        <v>12138356</v>
      </c>
      <c r="AW51" s="48">
        <v>11246076</v>
      </c>
      <c r="AX51" s="48">
        <v>11737179</v>
      </c>
      <c r="AY51" s="48">
        <v>2891248</v>
      </c>
      <c r="AZ51" s="48">
        <v>15000</v>
      </c>
      <c r="BA51" s="48">
        <v>1175000</v>
      </c>
      <c r="BB51" s="48">
        <v>2790800</v>
      </c>
      <c r="BC51" s="48">
        <v>0</v>
      </c>
      <c r="BD51" s="48">
        <v>0</v>
      </c>
      <c r="BE51" s="48">
        <v>170000</v>
      </c>
      <c r="BF51" s="48">
        <v>0</v>
      </c>
      <c r="BG51" s="48"/>
      <c r="BH51" s="48">
        <f t="shared" si="13"/>
        <v>4658000</v>
      </c>
      <c r="BI51" s="48">
        <f t="shared" si="14"/>
        <v>3651000</v>
      </c>
      <c r="BJ51" s="48">
        <f t="shared" si="15"/>
        <v>6943700</v>
      </c>
      <c r="BK51" s="48">
        <f t="shared" si="16"/>
        <v>119307991</v>
      </c>
      <c r="BL51" s="48">
        <f t="shared" si="17"/>
        <v>7042048</v>
      </c>
      <c r="BM51" s="195">
        <f t="shared" si="20"/>
        <v>4.1639149086212276E-4</v>
      </c>
      <c r="BN51" s="195">
        <f t="shared" si="20"/>
        <v>2.7366819000175611E-4</v>
      </c>
      <c r="BO51" s="195">
        <f t="shared" si="21"/>
        <v>5.2364868805092617E-4</v>
      </c>
      <c r="BP51" s="195">
        <f t="shared" si="22"/>
        <v>9.7428331003814091E-3</v>
      </c>
      <c r="BQ51" s="195">
        <f t="shared" si="23"/>
        <v>4.7377556847017898E-4</v>
      </c>
    </row>
    <row r="52" spans="2:70" s="52" customFormat="1" ht="12.75" hidden="1" outlineLevel="2" x14ac:dyDescent="0.2">
      <c r="B52" s="49" t="s">
        <v>1787</v>
      </c>
      <c r="C52" s="48">
        <f>C38-SUM(C39:C51)</f>
        <v>0</v>
      </c>
      <c r="D52" s="48">
        <f>D38-SUM(D39:D51)</f>
        <v>9772639</v>
      </c>
      <c r="E52" s="48">
        <f t="shared" ref="E52:AX52" si="24">E38-SUM(E39:E51)</f>
        <v>6927770</v>
      </c>
      <c r="F52" s="48">
        <f t="shared" si="24"/>
        <v>8879020</v>
      </c>
      <c r="G52" s="48">
        <f t="shared" si="24"/>
        <v>7475600</v>
      </c>
      <c r="H52" s="48">
        <f t="shared" si="24"/>
        <v>2841600</v>
      </c>
      <c r="I52" s="48">
        <f t="shared" si="24"/>
        <v>8684329</v>
      </c>
      <c r="J52" s="48">
        <f t="shared" si="24"/>
        <v>5722525</v>
      </c>
      <c r="K52" s="48">
        <f t="shared" si="24"/>
        <v>5357425</v>
      </c>
      <c r="L52" s="48">
        <f t="shared" si="24"/>
        <v>11271686</v>
      </c>
      <c r="M52" s="48">
        <f t="shared" si="24"/>
        <v>7380484.0000001192</v>
      </c>
      <c r="N52" s="48">
        <f t="shared" si="24"/>
        <v>23963626</v>
      </c>
      <c r="O52" s="48">
        <f t="shared" si="24"/>
        <v>8654035</v>
      </c>
      <c r="P52" s="48">
        <f t="shared" si="24"/>
        <v>12087273</v>
      </c>
      <c r="Q52" s="48">
        <f t="shared" si="24"/>
        <v>16457838</v>
      </c>
      <c r="R52" s="48">
        <f t="shared" si="24"/>
        <v>11074873</v>
      </c>
      <c r="S52" s="48">
        <f t="shared" si="24"/>
        <v>10327281</v>
      </c>
      <c r="T52" s="48">
        <f t="shared" si="24"/>
        <v>14130212</v>
      </c>
      <c r="U52" s="48">
        <f t="shared" si="24"/>
        <v>14146047</v>
      </c>
      <c r="V52" s="48">
        <f t="shared" si="24"/>
        <v>12654980</v>
      </c>
      <c r="W52" s="48">
        <f t="shared" si="24"/>
        <v>13612704</v>
      </c>
      <c r="X52" s="48">
        <f t="shared" si="24"/>
        <v>20214079</v>
      </c>
      <c r="Y52" s="48">
        <f t="shared" si="24"/>
        <v>17736930</v>
      </c>
      <c r="Z52" s="48">
        <f t="shared" si="24"/>
        <v>26694820</v>
      </c>
      <c r="AA52" s="48">
        <f t="shared" si="24"/>
        <v>17482823</v>
      </c>
      <c r="AB52" s="48">
        <f t="shared" si="24"/>
        <v>11336205</v>
      </c>
      <c r="AC52" s="48">
        <f t="shared" si="24"/>
        <v>12501410</v>
      </c>
      <c r="AD52" s="48">
        <f t="shared" si="24"/>
        <v>14729910</v>
      </c>
      <c r="AE52" s="48">
        <f t="shared" si="24"/>
        <v>14044219</v>
      </c>
      <c r="AF52" s="48">
        <f t="shared" si="24"/>
        <v>12599636</v>
      </c>
      <c r="AG52" s="48">
        <f t="shared" si="24"/>
        <v>12250361</v>
      </c>
      <c r="AH52" s="48">
        <f t="shared" si="24"/>
        <v>550975</v>
      </c>
      <c r="AI52" s="48">
        <f t="shared" si="24"/>
        <v>642811</v>
      </c>
      <c r="AJ52" s="48">
        <f t="shared" si="24"/>
        <v>692880</v>
      </c>
      <c r="AK52" s="48">
        <f t="shared" si="24"/>
        <v>862213</v>
      </c>
      <c r="AL52" s="48">
        <f t="shared" si="24"/>
        <v>3536900</v>
      </c>
      <c r="AM52" s="48">
        <f t="shared" si="24"/>
        <v>1193236</v>
      </c>
      <c r="AN52" s="48">
        <f t="shared" si="24"/>
        <v>84852760</v>
      </c>
      <c r="AO52" s="48">
        <f t="shared" si="24"/>
        <v>22209913</v>
      </c>
      <c r="AP52" s="48">
        <f t="shared" si="24"/>
        <v>27613462</v>
      </c>
      <c r="AQ52" s="48">
        <f t="shared" si="24"/>
        <v>26833485</v>
      </c>
      <c r="AR52" s="48">
        <f t="shared" si="24"/>
        <v>22599216</v>
      </c>
      <c r="AS52" s="48">
        <f t="shared" si="24"/>
        <v>25610419</v>
      </c>
      <c r="AT52" s="48">
        <f t="shared" si="24"/>
        <v>40802996</v>
      </c>
      <c r="AU52" s="48">
        <f t="shared" si="24"/>
        <v>33092241</v>
      </c>
      <c r="AV52" s="48">
        <f t="shared" si="24"/>
        <v>23655325</v>
      </c>
      <c r="AW52" s="48">
        <f t="shared" si="24"/>
        <v>51124755</v>
      </c>
      <c r="AX52" s="48">
        <f t="shared" si="24"/>
        <v>66347479</v>
      </c>
      <c r="AY52" s="48">
        <v>3408751</v>
      </c>
      <c r="AZ52" s="48">
        <v>13931946</v>
      </c>
      <c r="BA52" s="48">
        <v>446000</v>
      </c>
      <c r="BB52" s="48">
        <v>839900</v>
      </c>
      <c r="BC52" s="48">
        <v>1752870</v>
      </c>
      <c r="BD52" s="48">
        <v>11666435</v>
      </c>
      <c r="BE52" s="48">
        <v>27446450</v>
      </c>
      <c r="BF52" s="48">
        <v>23220033</v>
      </c>
      <c r="BG52" s="48"/>
      <c r="BH52" s="48">
        <f t="shared" si="13"/>
        <v>98276704.000000119</v>
      </c>
      <c r="BI52" s="48">
        <f t="shared" si="14"/>
        <v>177791072</v>
      </c>
      <c r="BJ52" s="48">
        <f t="shared" si="15"/>
        <v>101230343</v>
      </c>
      <c r="BK52" s="48">
        <f t="shared" si="16"/>
        <v>425935287</v>
      </c>
      <c r="BL52" s="48">
        <f t="shared" si="17"/>
        <v>82712385</v>
      </c>
      <c r="BM52" s="195">
        <f t="shared" si="20"/>
        <v>8.7852261261433216E-3</v>
      </c>
      <c r="BN52" s="195">
        <f t="shared" si="20"/>
        <v>1.3326694295456559E-2</v>
      </c>
      <c r="BO52" s="195">
        <f t="shared" si="21"/>
        <v>7.6341340067824434E-3</v>
      </c>
      <c r="BP52" s="195">
        <f t="shared" si="22"/>
        <v>3.4782384465798732E-2</v>
      </c>
      <c r="BQ52" s="195">
        <f t="shared" si="23"/>
        <v>5.5647316267794971E-3</v>
      </c>
    </row>
    <row r="53" spans="2:70" s="24" customFormat="1" ht="12.75" outlineLevel="1" x14ac:dyDescent="0.25">
      <c r="B53" s="38" t="s">
        <v>1933</v>
      </c>
      <c r="C53" s="39">
        <f t="shared" ref="C53:BD53" si="25">C31-C38</f>
        <v>581066438.9799999</v>
      </c>
      <c r="D53" s="39">
        <f t="shared" si="25"/>
        <v>282632980.40999985</v>
      </c>
      <c r="E53" s="39">
        <f t="shared" si="25"/>
        <v>264678300.58999991</v>
      </c>
      <c r="F53" s="39">
        <f t="shared" si="25"/>
        <v>229117382.38</v>
      </c>
      <c r="G53" s="39">
        <f t="shared" si="25"/>
        <v>398309296.8599999</v>
      </c>
      <c r="H53" s="39">
        <f t="shared" si="25"/>
        <v>467824263.5</v>
      </c>
      <c r="I53" s="39">
        <f t="shared" si="25"/>
        <v>403116192.28999996</v>
      </c>
      <c r="J53" s="39">
        <f t="shared" si="25"/>
        <v>703003792.92999995</v>
      </c>
      <c r="K53" s="39">
        <f t="shared" si="25"/>
        <v>314836148.95999992</v>
      </c>
      <c r="L53" s="39">
        <f t="shared" si="25"/>
        <v>482491350.70999992</v>
      </c>
      <c r="M53" s="39">
        <f t="shared" si="25"/>
        <v>380546188.01999998</v>
      </c>
      <c r="N53" s="39">
        <f t="shared" si="25"/>
        <v>645709662.40999985</v>
      </c>
      <c r="O53" s="39">
        <f t="shared" si="25"/>
        <v>614431528</v>
      </c>
      <c r="P53" s="39">
        <f t="shared" si="25"/>
        <v>601708491</v>
      </c>
      <c r="Q53" s="39">
        <f t="shared" si="25"/>
        <v>2498146450.5</v>
      </c>
      <c r="R53" s="39">
        <f t="shared" si="25"/>
        <v>810544481</v>
      </c>
      <c r="S53" s="39">
        <f t="shared" si="25"/>
        <v>512851563</v>
      </c>
      <c r="T53" s="39">
        <f t="shared" si="25"/>
        <v>462683817</v>
      </c>
      <c r="U53" s="39">
        <f t="shared" si="25"/>
        <v>292388950</v>
      </c>
      <c r="V53" s="39">
        <f t="shared" si="25"/>
        <v>948720913</v>
      </c>
      <c r="W53" s="39">
        <f t="shared" si="25"/>
        <v>60922807</v>
      </c>
      <c r="X53" s="39">
        <f t="shared" si="25"/>
        <v>690673308</v>
      </c>
      <c r="Y53" s="39">
        <f t="shared" si="25"/>
        <v>579729407</v>
      </c>
      <c r="Z53" s="39">
        <f t="shared" si="25"/>
        <v>1061492537.5</v>
      </c>
      <c r="AA53" s="39">
        <f t="shared" si="25"/>
        <v>491162509.5</v>
      </c>
      <c r="AB53" s="39">
        <f t="shared" si="25"/>
        <v>-61279022</v>
      </c>
      <c r="AC53" s="39">
        <f t="shared" si="25"/>
        <v>618334070</v>
      </c>
      <c r="AD53" s="39">
        <f t="shared" si="25"/>
        <v>392523395</v>
      </c>
      <c r="AE53" s="39">
        <f t="shared" si="25"/>
        <v>377975981</v>
      </c>
      <c r="AF53" s="39">
        <f t="shared" si="25"/>
        <v>700417886</v>
      </c>
      <c r="AG53" s="39">
        <f t="shared" si="25"/>
        <v>1668894578</v>
      </c>
      <c r="AH53" s="39">
        <f t="shared" si="25"/>
        <v>403451156</v>
      </c>
      <c r="AI53" s="39">
        <f t="shared" si="25"/>
        <v>664607838</v>
      </c>
      <c r="AJ53" s="39">
        <f t="shared" si="25"/>
        <v>476291906</v>
      </c>
      <c r="AK53" s="39">
        <f t="shared" si="25"/>
        <v>541207364</v>
      </c>
      <c r="AL53" s="39">
        <f t="shared" si="25"/>
        <v>1162193113</v>
      </c>
      <c r="AM53" s="39">
        <f t="shared" si="25"/>
        <v>395244805.66999996</v>
      </c>
      <c r="AN53" s="39">
        <f t="shared" si="25"/>
        <v>672732491.5200001</v>
      </c>
      <c r="AO53" s="39">
        <f t="shared" si="25"/>
        <v>594093692.80999994</v>
      </c>
      <c r="AP53" s="39">
        <f t="shared" si="25"/>
        <v>462378450</v>
      </c>
      <c r="AQ53" s="39">
        <f t="shared" si="25"/>
        <v>520543727</v>
      </c>
      <c r="AR53" s="39">
        <f t="shared" si="25"/>
        <v>502122550.20000005</v>
      </c>
      <c r="AS53" s="39">
        <f t="shared" si="25"/>
        <v>348059249.24000025</v>
      </c>
      <c r="AT53" s="39">
        <f t="shared" si="25"/>
        <v>654455901</v>
      </c>
      <c r="AU53" s="39">
        <f t="shared" si="25"/>
        <v>489938055.67000008</v>
      </c>
      <c r="AV53" s="39">
        <f t="shared" si="25"/>
        <v>896644535</v>
      </c>
      <c r="AW53" s="39">
        <f t="shared" si="25"/>
        <v>536006047.67000008</v>
      </c>
      <c r="AX53" s="39">
        <f t="shared" si="25"/>
        <v>326605461.61999989</v>
      </c>
      <c r="AY53" s="39">
        <f t="shared" si="25"/>
        <v>338582871.99000001</v>
      </c>
      <c r="AZ53" s="39">
        <f t="shared" si="25"/>
        <v>404068571.67000008</v>
      </c>
      <c r="BA53" s="39">
        <f t="shared" si="25"/>
        <v>612345789.34000015</v>
      </c>
      <c r="BB53" s="39">
        <f t="shared" si="25"/>
        <v>626160830.34000015</v>
      </c>
      <c r="BC53" s="39">
        <f t="shared" si="25"/>
        <v>494047859</v>
      </c>
      <c r="BD53" s="39">
        <f t="shared" si="25"/>
        <v>1216799505.76</v>
      </c>
      <c r="BE53" s="39">
        <f>BE31-BE38</f>
        <v>566640263.75999999</v>
      </c>
      <c r="BF53" s="39">
        <f>BF31-BF38</f>
        <v>236883104.75999999</v>
      </c>
      <c r="BG53" s="39"/>
      <c r="BH53" s="39">
        <f t="shared" si="13"/>
        <v>5153331998.039999</v>
      </c>
      <c r="BI53" s="39">
        <f t="shared" si="14"/>
        <v>9134294253</v>
      </c>
      <c r="BJ53" s="39">
        <f t="shared" si="15"/>
        <v>7435780774.5</v>
      </c>
      <c r="BK53" s="39">
        <f t="shared" si="16"/>
        <v>6398824967.4000006</v>
      </c>
      <c r="BL53" s="39">
        <f t="shared" si="17"/>
        <v>4495528796.6200008</v>
      </c>
    </row>
    <row r="54" spans="2:70" s="127" customFormat="1" ht="11.25" outlineLevel="1" collapsed="1" x14ac:dyDescent="0.2">
      <c r="C54" s="128">
        <f>C53/C31</f>
        <v>0.45437983733640125</v>
      </c>
      <c r="D54" s="128">
        <f t="shared" ref="D54:AW54" si="26">D53/D31</f>
        <v>0.25381222827749073</v>
      </c>
      <c r="E54" s="128">
        <f t="shared" si="26"/>
        <v>0.23357014724734135</v>
      </c>
      <c r="F54" s="128">
        <f t="shared" si="26"/>
        <v>0.20837097084269307</v>
      </c>
      <c r="G54" s="128">
        <f t="shared" si="26"/>
        <v>0.29670540640284865</v>
      </c>
      <c r="H54" s="128">
        <f t="shared" si="26"/>
        <v>0.33917036831840824</v>
      </c>
      <c r="I54" s="128">
        <f t="shared" si="26"/>
        <v>0.31075886635115402</v>
      </c>
      <c r="J54" s="128">
        <f t="shared" si="26"/>
        <v>0.42003122635697759</v>
      </c>
      <c r="K54" s="128">
        <f t="shared" si="26"/>
        <v>0.23450798533888548</v>
      </c>
      <c r="L54" s="128">
        <f t="shared" si="26"/>
        <v>0.32136937538636157</v>
      </c>
      <c r="M54" s="128">
        <f t="shared" si="26"/>
        <v>0.26041103305982144</v>
      </c>
      <c r="N54" s="128">
        <f t="shared" si="26"/>
        <v>0.37608516195070979</v>
      </c>
      <c r="O54" s="128">
        <f t="shared" si="26"/>
        <v>0.4185236905507761</v>
      </c>
      <c r="P54" s="128">
        <f t="shared" si="26"/>
        <v>0.36955983667056586</v>
      </c>
      <c r="Q54" s="128">
        <f t="shared" si="26"/>
        <v>0.71098961581064479</v>
      </c>
      <c r="R54" s="128">
        <f t="shared" si="26"/>
        <v>0.44729153183666354</v>
      </c>
      <c r="S54" s="128">
        <f t="shared" si="26"/>
        <v>0.33651919108405776</v>
      </c>
      <c r="T54" s="128">
        <f t="shared" si="26"/>
        <v>0.30557898185872706</v>
      </c>
      <c r="U54" s="128">
        <f t="shared" si="26"/>
        <v>0.2089691769628679</v>
      </c>
      <c r="V54" s="128">
        <f t="shared" si="26"/>
        <v>0.46178433101036581</v>
      </c>
      <c r="W54" s="128">
        <f t="shared" si="26"/>
        <v>3.7188822043257075E-2</v>
      </c>
      <c r="X54" s="128">
        <f t="shared" si="26"/>
        <v>0.38377354054078094</v>
      </c>
      <c r="Y54" s="128">
        <f t="shared" si="26"/>
        <v>0.30100773987575385</v>
      </c>
      <c r="Z54" s="128">
        <f t="shared" si="26"/>
        <v>0.48301592724911024</v>
      </c>
      <c r="AA54" s="128">
        <f t="shared" si="26"/>
        <v>0.31474897036428368</v>
      </c>
      <c r="AB54" s="128">
        <f t="shared" si="26"/>
        <v>-5.2125738999833429E-2</v>
      </c>
      <c r="AC54" s="128">
        <f t="shared" si="26"/>
        <v>0.35894271165163261</v>
      </c>
      <c r="AD54" s="128">
        <f t="shared" si="26"/>
        <v>0.23784186410789104</v>
      </c>
      <c r="AE54" s="128">
        <f t="shared" si="26"/>
        <v>0.23948802172919378</v>
      </c>
      <c r="AF54" s="128">
        <f t="shared" si="26"/>
        <v>0.36907364251125063</v>
      </c>
      <c r="AG54" s="128">
        <f t="shared" si="26"/>
        <v>0.58586791044542796</v>
      </c>
      <c r="AH54" s="128">
        <f t="shared" si="26"/>
        <v>0.26396822719633695</v>
      </c>
      <c r="AI54" s="128">
        <f t="shared" si="26"/>
        <v>0.39042963724107488</v>
      </c>
      <c r="AJ54" s="128">
        <f t="shared" si="26"/>
        <v>0.33102959922514041</v>
      </c>
      <c r="AK54" s="128">
        <f t="shared" si="26"/>
        <v>0.3600524115548957</v>
      </c>
      <c r="AL54" s="128">
        <f t="shared" si="26"/>
        <v>0.55615997419616814</v>
      </c>
      <c r="AM54" s="128">
        <f t="shared" si="26"/>
        <v>0.33562967224244422</v>
      </c>
      <c r="AN54" s="128">
        <f t="shared" si="26"/>
        <v>0.40470617610127041</v>
      </c>
      <c r="AO54" s="128">
        <f t="shared" si="26"/>
        <v>0.40945965029345643</v>
      </c>
      <c r="AP54" s="128">
        <f t="shared" si="26"/>
        <v>0.34628463011438082</v>
      </c>
      <c r="AQ54" s="128">
        <f t="shared" si="26"/>
        <v>0.36813187807550157</v>
      </c>
      <c r="AR54" s="128">
        <f t="shared" si="26"/>
        <v>0.33493165613923231</v>
      </c>
      <c r="AS54" s="128">
        <f t="shared" si="26"/>
        <v>0.22366558911555753</v>
      </c>
      <c r="AT54" s="128">
        <f t="shared" si="26"/>
        <v>0.38015508607688991</v>
      </c>
      <c r="AU54" s="128">
        <f t="shared" si="26"/>
        <v>0.31410041958870444</v>
      </c>
      <c r="AV54" s="128">
        <f t="shared" si="26"/>
        <v>0.44824686408489395</v>
      </c>
      <c r="AW54" s="128">
        <f t="shared" si="26"/>
        <v>0.32581981500948654</v>
      </c>
      <c r="AX54" s="128">
        <f t="shared" ref="AX54:BD54" si="27">AX53/AX31</f>
        <v>0.20132008228986562</v>
      </c>
      <c r="AY54" s="128">
        <f t="shared" si="27"/>
        <v>0.23914286527222894</v>
      </c>
      <c r="AZ54" s="128">
        <f t="shared" si="27"/>
        <v>0.24467321403408668</v>
      </c>
      <c r="BA54" s="128">
        <f t="shared" si="27"/>
        <v>0.32719726110236774</v>
      </c>
      <c r="BB54" s="128">
        <f t="shared" si="27"/>
        <v>0.32304938366305708</v>
      </c>
      <c r="BC54" s="128">
        <f t="shared" si="27"/>
        <v>0.26307015972481129</v>
      </c>
      <c r="BD54" s="128">
        <f t="shared" si="27"/>
        <v>0.47170719350215168</v>
      </c>
      <c r="BE54" s="128">
        <f>BE53/BE31</f>
        <v>0.29368637196868996</v>
      </c>
      <c r="BF54" s="128">
        <f>BF53/BF31</f>
        <v>0.14808443630880913</v>
      </c>
      <c r="BG54" s="128"/>
      <c r="BH54" s="128">
        <f>BH53/BH31</f>
        <v>0.31538294191778865</v>
      </c>
      <c r="BI54" s="128">
        <f>BI53/BI31</f>
        <v>0.40641537436793918</v>
      </c>
      <c r="BJ54" s="128">
        <f>BJ53/BJ31</f>
        <v>0.35928577043628029</v>
      </c>
      <c r="BK54" s="128">
        <f>BK53/BK31</f>
        <v>0.34320094764463843</v>
      </c>
      <c r="BL54" s="128">
        <f>BL53/BL31</f>
        <v>0.30245060970795717</v>
      </c>
      <c r="BM54" s="196"/>
    </row>
    <row r="55" spans="2:70" s="24" customFormat="1" ht="12.75" hidden="1" outlineLevel="2" collapsed="1" x14ac:dyDescent="0.2">
      <c r="B55" s="23" t="s">
        <v>1755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12913481</v>
      </c>
      <c r="P55" s="26">
        <v>2472496</v>
      </c>
      <c r="Q55" s="26">
        <v>12250933</v>
      </c>
      <c r="R55" s="26">
        <v>15415627</v>
      </c>
      <c r="S55" s="26">
        <v>9429660</v>
      </c>
      <c r="T55" s="26">
        <v>-3583440</v>
      </c>
      <c r="U55" s="26">
        <v>3906013</v>
      </c>
      <c r="V55" s="26">
        <v>81337</v>
      </c>
      <c r="W55" s="26">
        <v>2897110</v>
      </c>
      <c r="X55" s="26">
        <v>2746229</v>
      </c>
      <c r="Y55" s="26">
        <v>581888</v>
      </c>
      <c r="Z55" s="26">
        <v>7535148</v>
      </c>
      <c r="AA55" s="26">
        <v>5246314</v>
      </c>
      <c r="AB55" s="26">
        <v>6792291</v>
      </c>
      <c r="AC55" s="26">
        <v>4710149</v>
      </c>
      <c r="AD55" s="26">
        <v>17402244</v>
      </c>
      <c r="AE55" s="26">
        <v>15118945</v>
      </c>
      <c r="AF55" s="26">
        <v>497446</v>
      </c>
      <c r="AG55" s="26">
        <v>39450355</v>
      </c>
      <c r="AH55" s="26">
        <v>3215659</v>
      </c>
      <c r="AI55" s="26">
        <v>6033066</v>
      </c>
      <c r="AJ55" s="26">
        <v>0</v>
      </c>
      <c r="AK55" s="26">
        <v>310732</v>
      </c>
      <c r="AL55" s="26">
        <v>1914602</v>
      </c>
      <c r="AM55" s="26"/>
      <c r="AN55" s="26">
        <v>0</v>
      </c>
      <c r="AO55" s="26">
        <v>0</v>
      </c>
      <c r="AP55" s="26">
        <v>0</v>
      </c>
      <c r="AQ55" s="26">
        <v>978</v>
      </c>
      <c r="AR55" s="26">
        <v>24000</v>
      </c>
      <c r="AS55" s="26">
        <v>544000</v>
      </c>
      <c r="AT55" s="26">
        <v>20400</v>
      </c>
      <c r="AU55" s="26">
        <v>0</v>
      </c>
      <c r="AV55" s="26">
        <v>0</v>
      </c>
      <c r="AW55" s="26">
        <v>7185165</v>
      </c>
      <c r="AX55" s="26">
        <v>3600010</v>
      </c>
      <c r="AY55" s="26">
        <v>10000</v>
      </c>
      <c r="AZ55" s="26"/>
      <c r="BA55" s="26">
        <v>24000</v>
      </c>
      <c r="BB55" s="26">
        <v>20000</v>
      </c>
      <c r="BC55" s="26">
        <v>20000</v>
      </c>
      <c r="BD55" s="26">
        <v>20000</v>
      </c>
      <c r="BE55" s="26">
        <v>23990</v>
      </c>
      <c r="BF55" s="26">
        <v>130046</v>
      </c>
      <c r="BG55" s="26"/>
      <c r="BH55" s="26">
        <f>SUM(C55:N55)</f>
        <v>0</v>
      </c>
      <c r="BI55" s="26">
        <f>SUM(O55:Z55)</f>
        <v>66646482</v>
      </c>
      <c r="BJ55" s="26">
        <f>SUM(AA55:AL55)</f>
        <v>100691803</v>
      </c>
      <c r="BK55" s="26">
        <f>SUM(AM55:AX55)</f>
        <v>11374553</v>
      </c>
      <c r="BL55" s="26">
        <f>SUM(AY55:BF55)</f>
        <v>248036</v>
      </c>
      <c r="BM55" s="196"/>
    </row>
    <row r="56" spans="2:70" s="24" customFormat="1" ht="12.75" hidden="1" outlineLevel="2" collapsed="1" x14ac:dyDescent="0.2">
      <c r="B56" s="23" t="s">
        <v>1758</v>
      </c>
      <c r="C56" s="26">
        <v>612419.99999999884</v>
      </c>
      <c r="D56" s="26">
        <v>63799.999999996973</v>
      </c>
      <c r="E56" s="26">
        <v>239100</v>
      </c>
      <c r="F56" s="26">
        <v>239102</v>
      </c>
      <c r="G56" s="26">
        <v>9139850</v>
      </c>
      <c r="H56" s="26">
        <v>1880000</v>
      </c>
      <c r="I56" s="26">
        <v>9726950</v>
      </c>
      <c r="J56" s="26">
        <v>5038188</v>
      </c>
      <c r="K56" s="26">
        <v>15720363</v>
      </c>
      <c r="L56" s="26">
        <v>6427305</v>
      </c>
      <c r="M56" s="26">
        <v>282421</v>
      </c>
      <c r="N56" s="26">
        <v>0</v>
      </c>
      <c r="O56" s="26">
        <v>0</v>
      </c>
      <c r="P56" s="26">
        <v>12888</v>
      </c>
      <c r="Q56" s="26">
        <v>17942</v>
      </c>
      <c r="R56" s="26">
        <v>109200</v>
      </c>
      <c r="S56" s="26">
        <v>0</v>
      </c>
      <c r="T56" s="26">
        <v>16136</v>
      </c>
      <c r="U56" s="26">
        <v>349652</v>
      </c>
      <c r="V56" s="26">
        <v>500440</v>
      </c>
      <c r="W56" s="26">
        <v>1652561</v>
      </c>
      <c r="X56" s="26">
        <v>31003</v>
      </c>
      <c r="Y56" s="26">
        <v>125766</v>
      </c>
      <c r="Z56" s="26">
        <v>1539030</v>
      </c>
      <c r="AA56" s="26">
        <v>31700</v>
      </c>
      <c r="AB56" s="26">
        <v>0</v>
      </c>
      <c r="AC56" s="26">
        <v>0</v>
      </c>
      <c r="AD56" s="26">
        <v>2130582</v>
      </c>
      <c r="AE56" s="26">
        <v>2672544</v>
      </c>
      <c r="AF56" s="26">
        <v>2132880</v>
      </c>
      <c r="AG56" s="26">
        <v>2155899</v>
      </c>
      <c r="AH56" s="26">
        <v>1945782</v>
      </c>
      <c r="AI56" s="26">
        <v>18429348</v>
      </c>
      <c r="AJ56" s="26">
        <v>842500</v>
      </c>
      <c r="AK56" s="26">
        <v>2854</v>
      </c>
      <c r="AL56" s="26">
        <v>69392</v>
      </c>
      <c r="AM56" s="26">
        <v>9146990</v>
      </c>
      <c r="AN56" s="26">
        <v>0</v>
      </c>
      <c r="AO56" s="26">
        <v>0</v>
      </c>
      <c r="AP56" s="26">
        <v>4900</v>
      </c>
      <c r="AQ56" s="26">
        <v>4729577</v>
      </c>
      <c r="AR56" s="26">
        <v>65730632.61999999</v>
      </c>
      <c r="AS56" s="26">
        <v>0</v>
      </c>
      <c r="AT56" s="26">
        <v>2068976</v>
      </c>
      <c r="AU56" s="26">
        <v>0</v>
      </c>
      <c r="AV56" s="26">
        <v>0</v>
      </c>
      <c r="AW56" s="26">
        <v>1563434</v>
      </c>
      <c r="AX56" s="26">
        <v>66336790</v>
      </c>
      <c r="AY56" s="26">
        <v>7766388</v>
      </c>
      <c r="AZ56" s="26">
        <v>8326257</v>
      </c>
      <c r="BA56" s="26"/>
      <c r="BB56" s="26">
        <v>126541</v>
      </c>
      <c r="BC56" s="26">
        <v>0</v>
      </c>
      <c r="BD56" s="26">
        <v>-13054</v>
      </c>
      <c r="BE56" s="26"/>
      <c r="BF56" s="26">
        <v>8057</v>
      </c>
      <c r="BG56" s="26"/>
      <c r="BH56" s="26">
        <f>SUM(C56:N56)</f>
        <v>49369499</v>
      </c>
      <c r="BI56" s="26">
        <f>SUM(O56:Z56)</f>
        <v>4354618</v>
      </c>
      <c r="BJ56" s="26">
        <f>SUM(AA56:AL56)</f>
        <v>30413481</v>
      </c>
      <c r="BK56" s="26">
        <f>SUM(AM56:AX56)</f>
        <v>149581299.62</v>
      </c>
      <c r="BL56" s="26">
        <f>SUM(AY56:BF56)</f>
        <v>16214189</v>
      </c>
      <c r="BM56" s="127"/>
    </row>
    <row r="57" spans="2:70" s="24" customFormat="1" ht="12.75" outlineLevel="1" x14ac:dyDescent="0.25">
      <c r="B57" s="38" t="s">
        <v>1934</v>
      </c>
      <c r="C57" s="39">
        <f>C53+C55-C56</f>
        <v>580454018.9799999</v>
      </c>
      <c r="D57" s="39">
        <f t="shared" ref="D57:BF57" si="28">D53+D55-D56</f>
        <v>282569180.40999985</v>
      </c>
      <c r="E57" s="39">
        <f t="shared" si="28"/>
        <v>264439200.58999991</v>
      </c>
      <c r="F57" s="39">
        <f t="shared" si="28"/>
        <v>228878280.38</v>
      </c>
      <c r="G57" s="39">
        <f t="shared" si="28"/>
        <v>389169446.8599999</v>
      </c>
      <c r="H57" s="39">
        <f t="shared" si="28"/>
        <v>465944263.5</v>
      </c>
      <c r="I57" s="39">
        <f t="shared" si="28"/>
        <v>393389242.28999996</v>
      </c>
      <c r="J57" s="39">
        <f t="shared" si="28"/>
        <v>697965604.92999995</v>
      </c>
      <c r="K57" s="39">
        <f t="shared" si="28"/>
        <v>299115785.95999992</v>
      </c>
      <c r="L57" s="39">
        <f t="shared" si="28"/>
        <v>476064045.70999992</v>
      </c>
      <c r="M57" s="39">
        <f t="shared" si="28"/>
        <v>380263767.01999998</v>
      </c>
      <c r="N57" s="39">
        <f t="shared" si="28"/>
        <v>645709662.40999985</v>
      </c>
      <c r="O57" s="39">
        <f t="shared" si="28"/>
        <v>627345009</v>
      </c>
      <c r="P57" s="39">
        <f t="shared" si="28"/>
        <v>604168099</v>
      </c>
      <c r="Q57" s="39">
        <f t="shared" si="28"/>
        <v>2510379441.5</v>
      </c>
      <c r="R57" s="39">
        <f t="shared" si="28"/>
        <v>825850908</v>
      </c>
      <c r="S57" s="39">
        <f t="shared" si="28"/>
        <v>522281223</v>
      </c>
      <c r="T57" s="39">
        <f t="shared" si="28"/>
        <v>459084241</v>
      </c>
      <c r="U57" s="39">
        <f t="shared" si="28"/>
        <v>295945311</v>
      </c>
      <c r="V57" s="39">
        <f t="shared" si="28"/>
        <v>948301810</v>
      </c>
      <c r="W57" s="39">
        <f t="shared" si="28"/>
        <v>62167356</v>
      </c>
      <c r="X57" s="39">
        <f t="shared" si="28"/>
        <v>693388534</v>
      </c>
      <c r="Y57" s="39">
        <f t="shared" si="28"/>
        <v>580185529</v>
      </c>
      <c r="Z57" s="39">
        <f t="shared" si="28"/>
        <v>1067488655.5</v>
      </c>
      <c r="AA57" s="39">
        <f t="shared" si="28"/>
        <v>496377123.5</v>
      </c>
      <c r="AB57" s="39">
        <f t="shared" si="28"/>
        <v>-54486731</v>
      </c>
      <c r="AC57" s="39">
        <f t="shared" si="28"/>
        <v>623044219</v>
      </c>
      <c r="AD57" s="39">
        <f t="shared" si="28"/>
        <v>407795057</v>
      </c>
      <c r="AE57" s="39">
        <f t="shared" si="28"/>
        <v>390422382</v>
      </c>
      <c r="AF57" s="39">
        <f t="shared" si="28"/>
        <v>698782452</v>
      </c>
      <c r="AG57" s="39">
        <f t="shared" si="28"/>
        <v>1706189034</v>
      </c>
      <c r="AH57" s="39">
        <f t="shared" si="28"/>
        <v>404721033</v>
      </c>
      <c r="AI57" s="39">
        <f t="shared" si="28"/>
        <v>652211556</v>
      </c>
      <c r="AJ57" s="39">
        <f t="shared" si="28"/>
        <v>475449406</v>
      </c>
      <c r="AK57" s="39">
        <f t="shared" si="28"/>
        <v>541515242</v>
      </c>
      <c r="AL57" s="39">
        <f t="shared" si="28"/>
        <v>1164038323</v>
      </c>
      <c r="AM57" s="39">
        <f t="shared" si="28"/>
        <v>386097815.66999996</v>
      </c>
      <c r="AN57" s="39">
        <f t="shared" si="28"/>
        <v>672732491.5200001</v>
      </c>
      <c r="AO57" s="39">
        <f t="shared" si="28"/>
        <v>594093692.80999994</v>
      </c>
      <c r="AP57" s="39">
        <f t="shared" si="28"/>
        <v>462373550</v>
      </c>
      <c r="AQ57" s="39">
        <f t="shared" si="28"/>
        <v>515815128</v>
      </c>
      <c r="AR57" s="39">
        <f t="shared" si="28"/>
        <v>436415917.58000004</v>
      </c>
      <c r="AS57" s="39">
        <f t="shared" si="28"/>
        <v>348603249.24000025</v>
      </c>
      <c r="AT57" s="39">
        <f t="shared" si="28"/>
        <v>652407325</v>
      </c>
      <c r="AU57" s="39">
        <f t="shared" si="28"/>
        <v>489938055.67000008</v>
      </c>
      <c r="AV57" s="39">
        <f t="shared" si="28"/>
        <v>896644535</v>
      </c>
      <c r="AW57" s="39">
        <f t="shared" si="28"/>
        <v>541627778.67000008</v>
      </c>
      <c r="AX57" s="39">
        <f t="shared" si="28"/>
        <v>263868681.61999989</v>
      </c>
      <c r="AY57" s="39">
        <f t="shared" si="28"/>
        <v>330826483.99000001</v>
      </c>
      <c r="AZ57" s="39">
        <f t="shared" si="28"/>
        <v>395742314.67000008</v>
      </c>
      <c r="BA57" s="39">
        <f t="shared" si="28"/>
        <v>612369789.34000015</v>
      </c>
      <c r="BB57" s="39">
        <f t="shared" si="28"/>
        <v>626054289.34000015</v>
      </c>
      <c r="BC57" s="39">
        <f t="shared" si="28"/>
        <v>494067859</v>
      </c>
      <c r="BD57" s="39">
        <f t="shared" si="28"/>
        <v>1216832559.76</v>
      </c>
      <c r="BE57" s="39">
        <f t="shared" si="28"/>
        <v>566664253.75999999</v>
      </c>
      <c r="BF57" s="39">
        <f t="shared" si="28"/>
        <v>237005093.75999999</v>
      </c>
      <c r="BG57" s="39"/>
      <c r="BH57" s="39">
        <f>SUM(C57:N57)</f>
        <v>5103962499.039999</v>
      </c>
      <c r="BI57" s="39">
        <f>SUM(O57:Z57)</f>
        <v>9196586117</v>
      </c>
      <c r="BJ57" s="39">
        <f>SUM(AA57:AL57)</f>
        <v>7506059096.5</v>
      </c>
      <c r="BK57" s="39">
        <f>SUM(AM57:AX57)</f>
        <v>6260618220.7799997</v>
      </c>
      <c r="BL57" s="39">
        <f>SUM(AY57:BF57)</f>
        <v>4479562643.6200008</v>
      </c>
    </row>
    <row r="58" spans="2:70" s="127" customFormat="1" ht="11.25" outlineLevel="1" x14ac:dyDescent="0.2">
      <c r="C58" s="128">
        <f>C57/C31</f>
        <v>0.45390093977613255</v>
      </c>
      <c r="D58" s="128">
        <f t="shared" ref="D58:BL58" si="29">D57/D31</f>
        <v>0.25375493411408273</v>
      </c>
      <c r="E58" s="128">
        <f t="shared" si="29"/>
        <v>0.23335914913347122</v>
      </c>
      <c r="F58" s="128">
        <f t="shared" si="29"/>
        <v>0.20815351935405921</v>
      </c>
      <c r="G58" s="128">
        <f t="shared" si="29"/>
        <v>0.2898970217377419</v>
      </c>
      <c r="H58" s="128">
        <f t="shared" si="29"/>
        <v>0.33780737725063392</v>
      </c>
      <c r="I58" s="128">
        <f t="shared" si="29"/>
        <v>0.30326044278775666</v>
      </c>
      <c r="J58" s="128">
        <f t="shared" si="29"/>
        <v>0.4170210060629489</v>
      </c>
      <c r="K58" s="128">
        <f t="shared" si="29"/>
        <v>0.22279855912431717</v>
      </c>
      <c r="L58" s="128">
        <f t="shared" si="29"/>
        <v>0.31708838881483414</v>
      </c>
      <c r="M58" s="128">
        <f t="shared" si="29"/>
        <v>0.2602177699378061</v>
      </c>
      <c r="N58" s="128">
        <f t="shared" si="29"/>
        <v>0.37608516195070979</v>
      </c>
      <c r="O58" s="128">
        <f t="shared" si="29"/>
        <v>0.4273197849562333</v>
      </c>
      <c r="P58" s="128">
        <f t="shared" si="29"/>
        <v>0.37107048899532025</v>
      </c>
      <c r="Q58" s="128">
        <f t="shared" si="29"/>
        <v>0.71447120896126426</v>
      </c>
      <c r="R58" s="128">
        <f t="shared" si="29"/>
        <v>0.45573824307862937</v>
      </c>
      <c r="S58" s="128">
        <f t="shared" si="29"/>
        <v>0.34270667647814573</v>
      </c>
      <c r="T58" s="128">
        <f t="shared" si="29"/>
        <v>0.30320164613011841</v>
      </c>
      <c r="U58" s="128">
        <f t="shared" si="29"/>
        <v>0.21151089350568814</v>
      </c>
      <c r="V58" s="128">
        <f t="shared" si="29"/>
        <v>0.46158033508719443</v>
      </c>
      <c r="W58" s="128">
        <f t="shared" si="29"/>
        <v>3.794852622571724E-2</v>
      </c>
      <c r="X58" s="128">
        <f t="shared" si="29"/>
        <v>0.38528225947246492</v>
      </c>
      <c r="Y58" s="128">
        <f t="shared" si="29"/>
        <v>0.30124456804191174</v>
      </c>
      <c r="Z58" s="128">
        <f t="shared" si="29"/>
        <v>0.48574436894167855</v>
      </c>
      <c r="AA58" s="128">
        <f t="shared" si="29"/>
        <v>0.3180906227819692</v>
      </c>
      <c r="AB58" s="128">
        <f t="shared" si="29"/>
        <v>-4.6348016439624856E-2</v>
      </c>
      <c r="AC58" s="128">
        <f t="shared" si="29"/>
        <v>0.36167695150088308</v>
      </c>
      <c r="AD58" s="128">
        <f t="shared" si="29"/>
        <v>0.24709542861990091</v>
      </c>
      <c r="AE58" s="128">
        <f t="shared" si="29"/>
        <v>0.24737414175526565</v>
      </c>
      <c r="AF58" s="128">
        <f t="shared" si="29"/>
        <v>0.3682118775627371</v>
      </c>
      <c r="AG58" s="128">
        <f t="shared" si="29"/>
        <v>0.59896018439487275</v>
      </c>
      <c r="AH58" s="128">
        <f t="shared" si="29"/>
        <v>0.26479907666959368</v>
      </c>
      <c r="AI58" s="128">
        <f t="shared" si="29"/>
        <v>0.38314733389213657</v>
      </c>
      <c r="AJ58" s="128">
        <f t="shared" si="29"/>
        <v>0.33044404983025488</v>
      </c>
      <c r="AK58" s="128">
        <f t="shared" si="29"/>
        <v>0.36025723547958405</v>
      </c>
      <c r="AL58" s="128">
        <f t="shared" si="29"/>
        <v>0.5570429874703885</v>
      </c>
      <c r="AM58" s="128">
        <f t="shared" si="29"/>
        <v>0.32786233106132279</v>
      </c>
      <c r="AN58" s="128">
        <f t="shared" si="29"/>
        <v>0.40470617610127041</v>
      </c>
      <c r="AO58" s="128">
        <f t="shared" si="29"/>
        <v>0.40945965029345643</v>
      </c>
      <c r="AP58" s="128">
        <f t="shared" si="29"/>
        <v>0.34628096040467105</v>
      </c>
      <c r="AQ58" s="128">
        <f t="shared" si="29"/>
        <v>0.36478778239199727</v>
      </c>
      <c r="AR58" s="128">
        <f t="shared" si="29"/>
        <v>0.29110324956003558</v>
      </c>
      <c r="AS58" s="128">
        <f t="shared" si="29"/>
        <v>0.22401516775983876</v>
      </c>
      <c r="AT58" s="128">
        <f t="shared" si="29"/>
        <v>0.37896512570763491</v>
      </c>
      <c r="AU58" s="128">
        <f t="shared" si="29"/>
        <v>0.31410041958870444</v>
      </c>
      <c r="AV58" s="128">
        <f t="shared" si="29"/>
        <v>0.44824686408489395</v>
      </c>
      <c r="AW58" s="128">
        <f t="shared" si="29"/>
        <v>0.32923707375575495</v>
      </c>
      <c r="AX58" s="128">
        <f t="shared" si="29"/>
        <v>0.16264903971282446</v>
      </c>
      <c r="AY58" s="128">
        <f t="shared" si="29"/>
        <v>0.23366448758708155</v>
      </c>
      <c r="AZ58" s="128">
        <f t="shared" si="29"/>
        <v>0.23963146566785246</v>
      </c>
      <c r="BA58" s="128">
        <f t="shared" si="29"/>
        <v>0.32721008512174232</v>
      </c>
      <c r="BB58" s="128">
        <f t="shared" si="29"/>
        <v>0.32299441694729147</v>
      </c>
      <c r="BC58" s="128">
        <f t="shared" si="29"/>
        <v>0.26308080930682776</v>
      </c>
      <c r="BD58" s="128">
        <f t="shared" si="29"/>
        <v>0.47172000728905761</v>
      </c>
      <c r="BE58" s="128">
        <f t="shared" si="29"/>
        <v>0.29369880584696184</v>
      </c>
      <c r="BF58" s="128">
        <f t="shared" si="29"/>
        <v>0.14816069616836805</v>
      </c>
      <c r="BG58" s="128"/>
      <c r="BH58" s="128">
        <f>BH57/BH31</f>
        <v>0.3123615379326487</v>
      </c>
      <c r="BI58" s="128">
        <f>BI57/BI31</f>
        <v>0.40918694823302704</v>
      </c>
      <c r="BJ58" s="128">
        <f t="shared" si="29"/>
        <v>0.36268151351027333</v>
      </c>
      <c r="BK58" s="128">
        <f t="shared" si="29"/>
        <v>0.33578822942644659</v>
      </c>
      <c r="BL58" s="128">
        <f t="shared" si="29"/>
        <v>0.30137643736294378</v>
      </c>
    </row>
    <row r="59" spans="2:70" x14ac:dyDescent="0.25">
      <c r="BN59" s="48">
        <v>-1</v>
      </c>
    </row>
    <row r="60" spans="2:70" x14ac:dyDescent="0.25">
      <c r="B60" s="38" t="s">
        <v>1932</v>
      </c>
      <c r="BH60" s="15"/>
      <c r="BI60" s="15"/>
      <c r="BJ60" s="15"/>
      <c r="BK60" s="15"/>
      <c r="BL60" s="15"/>
    </row>
    <row r="61" spans="2:70" s="24" customFormat="1" ht="12.75" outlineLevel="1" collapsed="1" x14ac:dyDescent="0.25">
      <c r="B61" s="23" t="s">
        <v>1782</v>
      </c>
      <c r="C61" s="26">
        <f t="shared" ref="C61:AH61" si="30">SUM(C62:C68)</f>
        <v>632443150</v>
      </c>
      <c r="D61" s="26">
        <f t="shared" si="30"/>
        <v>801102786</v>
      </c>
      <c r="E61" s="26">
        <f t="shared" si="30"/>
        <v>757107992</v>
      </c>
      <c r="F61" s="26">
        <f t="shared" si="30"/>
        <v>722134112</v>
      </c>
      <c r="G61" s="26">
        <f t="shared" si="30"/>
        <v>813073528</v>
      </c>
      <c r="H61" s="26">
        <f t="shared" si="30"/>
        <v>693722381</v>
      </c>
      <c r="I61" s="26">
        <f t="shared" si="30"/>
        <v>562710738</v>
      </c>
      <c r="J61" s="26">
        <f t="shared" si="30"/>
        <v>1894657732</v>
      </c>
      <c r="K61" s="26">
        <f t="shared" si="30"/>
        <v>882700943</v>
      </c>
      <c r="L61" s="26">
        <f t="shared" si="30"/>
        <v>824934592</v>
      </c>
      <c r="M61" s="26">
        <f t="shared" si="30"/>
        <v>831312614</v>
      </c>
      <c r="N61" s="26">
        <f t="shared" si="30"/>
        <v>1184548790</v>
      </c>
      <c r="O61" s="26">
        <f t="shared" si="30"/>
        <v>394138669</v>
      </c>
      <c r="P61" s="26">
        <f t="shared" si="30"/>
        <v>776147998</v>
      </c>
      <c r="Q61" s="26">
        <f t="shared" si="30"/>
        <v>573500850</v>
      </c>
      <c r="R61" s="26">
        <f t="shared" si="30"/>
        <v>722847699</v>
      </c>
      <c r="S61" s="26">
        <f t="shared" si="30"/>
        <v>660443159</v>
      </c>
      <c r="T61" s="26">
        <f t="shared" si="30"/>
        <v>1257596668</v>
      </c>
      <c r="U61" s="26">
        <f t="shared" si="30"/>
        <v>656947468</v>
      </c>
      <c r="V61" s="26">
        <f t="shared" si="30"/>
        <v>1022747362</v>
      </c>
      <c r="W61" s="26">
        <f t="shared" si="30"/>
        <v>679272666</v>
      </c>
      <c r="X61" s="26">
        <f t="shared" si="30"/>
        <v>1340271638.5</v>
      </c>
      <c r="Y61" s="26">
        <f t="shared" si="30"/>
        <v>986355694.92000008</v>
      </c>
      <c r="Z61" s="26">
        <f t="shared" si="30"/>
        <v>602506159</v>
      </c>
      <c r="AA61" s="26">
        <f t="shared" si="30"/>
        <v>504819200.5</v>
      </c>
      <c r="AB61" s="26">
        <f t="shared" si="30"/>
        <v>799497326</v>
      </c>
      <c r="AC61" s="26">
        <f t="shared" si="30"/>
        <v>876655066</v>
      </c>
      <c r="AD61" s="26">
        <f t="shared" si="30"/>
        <v>772805636</v>
      </c>
      <c r="AE61" s="26">
        <f t="shared" si="30"/>
        <v>855678948</v>
      </c>
      <c r="AF61" s="26">
        <f t="shared" si="30"/>
        <v>724796080</v>
      </c>
      <c r="AG61" s="26">
        <f t="shared" si="30"/>
        <v>1224381098.0799999</v>
      </c>
      <c r="AH61" s="26">
        <f t="shared" si="30"/>
        <v>678905791</v>
      </c>
      <c r="AI61" s="26">
        <f t="shared" ref="AI61:BF61" si="31">SUM(AI62:AI68)</f>
        <v>985825393</v>
      </c>
      <c r="AJ61" s="26">
        <f t="shared" si="31"/>
        <v>1241082182</v>
      </c>
      <c r="AK61" s="26">
        <f t="shared" si="31"/>
        <v>818582136</v>
      </c>
      <c r="AL61" s="26">
        <f t="shared" si="31"/>
        <v>1450626955</v>
      </c>
      <c r="AM61" s="26">
        <f t="shared" si="31"/>
        <v>1064450765</v>
      </c>
      <c r="AN61" s="26">
        <f t="shared" si="31"/>
        <v>969555201</v>
      </c>
      <c r="AO61" s="26">
        <f t="shared" si="31"/>
        <v>1235109891</v>
      </c>
      <c r="AP61" s="26">
        <f t="shared" si="31"/>
        <v>1106106636</v>
      </c>
      <c r="AQ61" s="26">
        <f t="shared" si="31"/>
        <v>853709235</v>
      </c>
      <c r="AR61" s="26">
        <f t="shared" si="31"/>
        <v>1058658357</v>
      </c>
      <c r="AS61" s="26">
        <f t="shared" si="31"/>
        <v>1383609588</v>
      </c>
      <c r="AT61" s="26">
        <f t="shared" si="31"/>
        <v>1040913501</v>
      </c>
      <c r="AU61" s="26">
        <f t="shared" si="31"/>
        <v>1577403113</v>
      </c>
      <c r="AV61" s="26">
        <f t="shared" si="31"/>
        <v>1384145223</v>
      </c>
      <c r="AW61" s="26">
        <f t="shared" si="31"/>
        <v>1284541728</v>
      </c>
      <c r="AX61" s="26">
        <f t="shared" si="31"/>
        <v>2890491434</v>
      </c>
      <c r="AY61" s="26">
        <f t="shared" si="31"/>
        <v>1121111173</v>
      </c>
      <c r="AZ61" s="26">
        <f t="shared" si="31"/>
        <v>1094863726</v>
      </c>
      <c r="BA61" s="26">
        <f t="shared" si="31"/>
        <v>1755977151.25</v>
      </c>
      <c r="BB61" s="26">
        <f t="shared" si="31"/>
        <v>1235328561</v>
      </c>
      <c r="BC61" s="26">
        <f t="shared" si="31"/>
        <v>1092988249</v>
      </c>
      <c r="BD61" s="26">
        <f t="shared" si="31"/>
        <v>1243231155</v>
      </c>
      <c r="BE61" s="26">
        <f t="shared" si="31"/>
        <v>1053769188</v>
      </c>
      <c r="BF61" s="26">
        <f t="shared" si="31"/>
        <v>1524466918</v>
      </c>
      <c r="BG61" s="26"/>
      <c r="BH61" s="26">
        <f t="shared" ref="BH61:BH84" si="32">SUM(C61:N61)</f>
        <v>10600449358</v>
      </c>
      <c r="BI61" s="26">
        <f t="shared" ref="BI61:BI84" si="33">SUM(O61:Z61)</f>
        <v>9672776031.4200001</v>
      </c>
      <c r="BJ61" s="26">
        <f t="shared" ref="BJ61:BJ68" si="34">SUM(AA61:AL61)</f>
        <v>10933655811.58</v>
      </c>
      <c r="BK61" s="26">
        <f t="shared" ref="BK61:BK68" si="35">SUM(AM61:AX61)</f>
        <v>15848694672</v>
      </c>
      <c r="BL61" s="26">
        <f>SUM(AY61:BF61)</f>
        <v>10121736121.25</v>
      </c>
    </row>
    <row r="62" spans="2:70" s="52" customFormat="1" ht="12.75" hidden="1" outlineLevel="2" x14ac:dyDescent="0.2">
      <c r="B62" s="49" t="s">
        <v>1030</v>
      </c>
      <c r="C62" s="48">
        <v>457917108</v>
      </c>
      <c r="D62" s="48">
        <v>445677771</v>
      </c>
      <c r="E62" s="48">
        <v>446783872</v>
      </c>
      <c r="F62" s="48">
        <v>392647644</v>
      </c>
      <c r="G62" s="48">
        <v>446256613</v>
      </c>
      <c r="H62" s="48">
        <v>413705430</v>
      </c>
      <c r="I62" s="48">
        <v>293115421</v>
      </c>
      <c r="J62" s="48">
        <v>520123102</v>
      </c>
      <c r="K62" s="48">
        <v>493466612</v>
      </c>
      <c r="L62" s="48">
        <v>425235576</v>
      </c>
      <c r="M62" s="48">
        <v>450750115</v>
      </c>
      <c r="N62" s="48">
        <v>371142539</v>
      </c>
      <c r="O62" s="48">
        <v>279342306</v>
      </c>
      <c r="P62" s="48">
        <v>506759526</v>
      </c>
      <c r="Q62" s="48">
        <v>365711432</v>
      </c>
      <c r="R62" s="48">
        <v>454739934</v>
      </c>
      <c r="S62" s="48">
        <v>445562045</v>
      </c>
      <c r="T62" s="48">
        <v>1048993140</v>
      </c>
      <c r="U62" s="48">
        <v>367087497</v>
      </c>
      <c r="V62" s="48">
        <v>721039084</v>
      </c>
      <c r="W62" s="48">
        <v>441492144</v>
      </c>
      <c r="X62" s="48">
        <v>1002758302.5</v>
      </c>
      <c r="Y62" s="48">
        <v>599742064</v>
      </c>
      <c r="Z62" s="48">
        <v>358186893</v>
      </c>
      <c r="AA62" s="48">
        <v>320138748.5</v>
      </c>
      <c r="AB62" s="48">
        <v>509014450</v>
      </c>
      <c r="AC62" s="48">
        <v>603280711</v>
      </c>
      <c r="AD62" s="48">
        <v>532098083</v>
      </c>
      <c r="AE62" s="48">
        <v>540285313</v>
      </c>
      <c r="AF62" s="48">
        <v>425079662</v>
      </c>
      <c r="AG62" s="48">
        <v>848011818</v>
      </c>
      <c r="AH62" s="48">
        <v>425019950</v>
      </c>
      <c r="AI62" s="48">
        <v>522577238</v>
      </c>
      <c r="AJ62" s="48">
        <v>755163267</v>
      </c>
      <c r="AK62" s="48">
        <v>461114440</v>
      </c>
      <c r="AL62" s="48">
        <v>984816538</v>
      </c>
      <c r="AM62" s="48">
        <v>565436308</v>
      </c>
      <c r="AN62" s="48">
        <v>474504715</v>
      </c>
      <c r="AO62" s="48">
        <v>700353741</v>
      </c>
      <c r="AP62" s="48">
        <v>528457829</v>
      </c>
      <c r="AQ62" s="48">
        <v>444617015</v>
      </c>
      <c r="AR62" s="48">
        <v>515777949</v>
      </c>
      <c r="AS62" s="48">
        <v>784612631</v>
      </c>
      <c r="AT62" s="48">
        <v>532048807</v>
      </c>
      <c r="AU62" s="48">
        <v>997495003</v>
      </c>
      <c r="AV62" s="48">
        <v>715004201</v>
      </c>
      <c r="AW62" s="48">
        <v>610592524</v>
      </c>
      <c r="AX62" s="48">
        <v>2281382713</v>
      </c>
      <c r="AY62" s="48">
        <v>344047129.44</v>
      </c>
      <c r="AZ62" s="48">
        <v>328306700</v>
      </c>
      <c r="BA62" s="48">
        <v>1020901175.25</v>
      </c>
      <c r="BB62" s="48">
        <v>469772731.67000002</v>
      </c>
      <c r="BC62" s="48">
        <v>390260900</v>
      </c>
      <c r="BD62" s="48">
        <v>637653364</v>
      </c>
      <c r="BE62" s="48">
        <v>422356139</v>
      </c>
      <c r="BF62" s="48">
        <v>705735240</v>
      </c>
      <c r="BG62" s="48"/>
      <c r="BH62" s="48">
        <f t="shared" si="32"/>
        <v>5156821803</v>
      </c>
      <c r="BI62" s="48">
        <f t="shared" si="33"/>
        <v>6591414367.5</v>
      </c>
      <c r="BJ62" s="48">
        <f t="shared" si="34"/>
        <v>6926600218.5</v>
      </c>
      <c r="BK62" s="48">
        <f t="shared" si="35"/>
        <v>9150283436</v>
      </c>
      <c r="BL62" s="48">
        <f t="shared" ref="BL62:BL84" si="36">SUM(AY62:BF62)</f>
        <v>4319033379.3600006</v>
      </c>
      <c r="BM62" s="195">
        <f t="shared" ref="BM62:BM68" si="37">BH62/BH$61</f>
        <v>0.4864720002749906</v>
      </c>
      <c r="BN62" s="195">
        <f t="shared" ref="BN62:BN68" si="38">BI62/BI$61</f>
        <v>0.68143977965468883</v>
      </c>
      <c r="BO62" s="195">
        <f t="shared" ref="BO62:BO68" si="39">BJ62/BJ$61</f>
        <v>0.63351182238276904</v>
      </c>
      <c r="BP62" s="195">
        <f t="shared" ref="BP62:BP68" si="40">BK62/BK$61</f>
        <v>0.5773524965539194</v>
      </c>
      <c r="BQ62" s="195">
        <f t="shared" ref="BQ62:BQ68" si="41">BL62/BL$61</f>
        <v>0.42670875110964807</v>
      </c>
      <c r="BR62" s="195"/>
    </row>
    <row r="63" spans="2:70" s="52" customFormat="1" ht="12.75" hidden="1" outlineLevel="2" x14ac:dyDescent="0.2">
      <c r="B63" s="49" t="s">
        <v>1032</v>
      </c>
      <c r="C63" s="48">
        <v>174526042</v>
      </c>
      <c r="D63" s="48">
        <v>348925015</v>
      </c>
      <c r="E63" s="48">
        <v>303824120</v>
      </c>
      <c r="F63" s="48">
        <v>322986468</v>
      </c>
      <c r="G63" s="48">
        <v>350216915</v>
      </c>
      <c r="H63" s="48">
        <v>273516951</v>
      </c>
      <c r="I63" s="48">
        <v>263095317</v>
      </c>
      <c r="J63" s="48">
        <v>573518192</v>
      </c>
      <c r="K63" s="48">
        <v>389234331</v>
      </c>
      <c r="L63" s="48">
        <v>399699016</v>
      </c>
      <c r="M63" s="48">
        <v>363501236</v>
      </c>
      <c r="N63" s="48">
        <v>416301016</v>
      </c>
      <c r="O63" s="48">
        <v>114796363</v>
      </c>
      <c r="P63" s="48">
        <v>263245972</v>
      </c>
      <c r="Q63" s="48">
        <v>207789418</v>
      </c>
      <c r="R63" s="48">
        <v>254607765</v>
      </c>
      <c r="S63" s="48">
        <v>218682377</v>
      </c>
      <c r="T63" s="48">
        <v>208603528</v>
      </c>
      <c r="U63" s="48">
        <v>289859971</v>
      </c>
      <c r="V63" s="48">
        <v>301708278</v>
      </c>
      <c r="W63" s="48">
        <v>238530522</v>
      </c>
      <c r="X63" s="48">
        <v>337513336</v>
      </c>
      <c r="Y63" s="48">
        <v>314900297.92000002</v>
      </c>
      <c r="Z63" s="48">
        <v>237379266</v>
      </c>
      <c r="AA63" s="48">
        <v>177740452</v>
      </c>
      <c r="AB63" s="48">
        <v>283542876</v>
      </c>
      <c r="AC63" s="48">
        <v>273374355</v>
      </c>
      <c r="AD63" s="48">
        <v>233767553</v>
      </c>
      <c r="AE63" s="48">
        <v>275976403</v>
      </c>
      <c r="AF63" s="48">
        <v>246846462</v>
      </c>
      <c r="AG63" s="48">
        <v>362773480.08000004</v>
      </c>
      <c r="AH63" s="48">
        <v>246885841</v>
      </c>
      <c r="AI63" s="48">
        <v>450048155</v>
      </c>
      <c r="AJ63" s="48">
        <v>470752255</v>
      </c>
      <c r="AK63" s="48">
        <v>349588233</v>
      </c>
      <c r="AL63" s="48">
        <v>447212218</v>
      </c>
      <c r="AM63" s="48">
        <v>490347048</v>
      </c>
      <c r="AN63" s="48">
        <v>486383077</v>
      </c>
      <c r="AO63" s="48">
        <v>526088741</v>
      </c>
      <c r="AP63" s="48">
        <v>560313989</v>
      </c>
      <c r="AQ63" s="48">
        <v>400424811</v>
      </c>
      <c r="AR63" s="48">
        <v>491591463</v>
      </c>
      <c r="AS63" s="48">
        <v>560474387</v>
      </c>
      <c r="AT63" s="48">
        <v>453195058</v>
      </c>
      <c r="AU63" s="48">
        <v>557312634</v>
      </c>
      <c r="AV63" s="48">
        <v>651806204</v>
      </c>
      <c r="AW63" s="48">
        <v>655938186</v>
      </c>
      <c r="AX63" s="48">
        <v>558658903</v>
      </c>
      <c r="AY63" s="48">
        <v>781095743.55999994</v>
      </c>
      <c r="AZ63" s="48">
        <v>747488726</v>
      </c>
      <c r="BA63" s="48">
        <v>712407676</v>
      </c>
      <c r="BB63" s="48">
        <v>741547529.32999992</v>
      </c>
      <c r="BC63" s="48">
        <v>668014049</v>
      </c>
      <c r="BD63" s="48">
        <v>586509491</v>
      </c>
      <c r="BE63" s="48">
        <v>598791480</v>
      </c>
      <c r="BF63" s="48">
        <v>705544480</v>
      </c>
      <c r="BG63" s="48"/>
      <c r="BH63" s="48">
        <f t="shared" si="32"/>
        <v>4179344619</v>
      </c>
      <c r="BI63" s="48">
        <f t="shared" si="33"/>
        <v>2987617093.9200001</v>
      </c>
      <c r="BJ63" s="48">
        <f t="shared" si="34"/>
        <v>3818508283.0799999</v>
      </c>
      <c r="BK63" s="48">
        <f t="shared" si="35"/>
        <v>6392534501</v>
      </c>
      <c r="BL63" s="48">
        <f t="shared" si="36"/>
        <v>5541399174.8899994</v>
      </c>
      <c r="BM63" s="195">
        <f t="shared" si="37"/>
        <v>0.39426108062540871</v>
      </c>
      <c r="BN63" s="195">
        <f t="shared" si="38"/>
        <v>0.30886863132314318</v>
      </c>
      <c r="BO63" s="195">
        <f t="shared" si="39"/>
        <v>0.34924350545549093</v>
      </c>
      <c r="BP63" s="195">
        <f t="shared" si="40"/>
        <v>0.40334769728977965</v>
      </c>
      <c r="BQ63" s="195">
        <f t="shared" si="41"/>
        <v>0.54747516715597355</v>
      </c>
      <c r="BR63" s="195"/>
    </row>
    <row r="64" spans="2:70" s="52" customFormat="1" ht="12.75" hidden="1" outlineLevel="2" x14ac:dyDescent="0.2">
      <c r="B64" s="49" t="s">
        <v>1040</v>
      </c>
      <c r="C64" s="48"/>
      <c r="D64" s="48"/>
      <c r="E64" s="48"/>
      <c r="F64" s="48"/>
      <c r="G64" s="48"/>
      <c r="H64" s="48"/>
      <c r="I64" s="48"/>
      <c r="J64" s="48">
        <v>801016438</v>
      </c>
      <c r="K64" s="48"/>
      <c r="L64" s="48"/>
      <c r="M64" s="48"/>
      <c r="N64" s="48">
        <v>390905235</v>
      </c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>
        <f>SUM(C64:N64)</f>
        <v>1191921673</v>
      </c>
      <c r="BI64" s="48">
        <f>SUM(O64:Z64)</f>
        <v>0</v>
      </c>
      <c r="BJ64" s="48">
        <f>SUM(AA64:AL64)</f>
        <v>0</v>
      </c>
      <c r="BK64" s="48">
        <f>SUM(AM64:AX64)</f>
        <v>0</v>
      </c>
      <c r="BL64" s="48">
        <f t="shared" si="36"/>
        <v>0</v>
      </c>
      <c r="BM64" s="195">
        <f t="shared" si="37"/>
        <v>0.11244067423429316</v>
      </c>
      <c r="BN64" s="195">
        <f t="shared" si="38"/>
        <v>0</v>
      </c>
      <c r="BO64" s="195">
        <f t="shared" si="39"/>
        <v>0</v>
      </c>
      <c r="BP64" s="195">
        <f t="shared" si="40"/>
        <v>0</v>
      </c>
      <c r="BQ64" s="195">
        <f t="shared" si="41"/>
        <v>0</v>
      </c>
      <c r="BR64" s="195"/>
    </row>
    <row r="65" spans="2:74" s="52" customFormat="1" ht="12.75" hidden="1" outlineLevel="2" x14ac:dyDescent="0.2">
      <c r="B65" s="49" t="s">
        <v>1038</v>
      </c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>
        <v>0</v>
      </c>
      <c r="AN65" s="48">
        <v>0</v>
      </c>
      <c r="AO65" s="48">
        <v>0</v>
      </c>
      <c r="AP65" s="48">
        <v>0</v>
      </c>
      <c r="AQ65" s="48">
        <v>0</v>
      </c>
      <c r="AR65" s="48">
        <v>0</v>
      </c>
      <c r="AS65" s="48">
        <v>0</v>
      </c>
      <c r="AT65" s="48">
        <v>0</v>
      </c>
      <c r="AU65" s="48">
        <v>0</v>
      </c>
      <c r="AV65" s="48">
        <v>0</v>
      </c>
      <c r="AW65" s="48">
        <v>0</v>
      </c>
      <c r="AX65" s="48">
        <v>0</v>
      </c>
      <c r="AY65" s="48">
        <v>-23100000</v>
      </c>
      <c r="AZ65" s="48">
        <v>0</v>
      </c>
      <c r="BA65" s="48">
        <v>0</v>
      </c>
      <c r="BB65" s="48">
        <v>4940000</v>
      </c>
      <c r="BC65" s="48">
        <v>0</v>
      </c>
      <c r="BD65" s="48">
        <v>0</v>
      </c>
      <c r="BE65" s="48">
        <v>0</v>
      </c>
      <c r="BF65" s="48">
        <v>0</v>
      </c>
      <c r="BG65" s="48"/>
      <c r="BH65" s="48">
        <f t="shared" si="32"/>
        <v>0</v>
      </c>
      <c r="BI65" s="48">
        <f t="shared" si="33"/>
        <v>0</v>
      </c>
      <c r="BJ65" s="48">
        <f t="shared" si="34"/>
        <v>0</v>
      </c>
      <c r="BK65" s="48">
        <f t="shared" si="35"/>
        <v>0</v>
      </c>
      <c r="BL65" s="48">
        <f t="shared" si="36"/>
        <v>-18160000</v>
      </c>
      <c r="BM65" s="195">
        <f t="shared" si="37"/>
        <v>0</v>
      </c>
      <c r="BN65" s="195">
        <f t="shared" si="38"/>
        <v>0</v>
      </c>
      <c r="BO65" s="195">
        <f t="shared" si="39"/>
        <v>0</v>
      </c>
      <c r="BP65" s="195">
        <f t="shared" si="40"/>
        <v>0</v>
      </c>
      <c r="BQ65" s="195">
        <f t="shared" si="41"/>
        <v>-1.7941586090032648E-3</v>
      </c>
      <c r="BR65" s="195"/>
    </row>
    <row r="66" spans="2:74" s="52" customFormat="1" ht="12.75" hidden="1" outlineLevel="2" x14ac:dyDescent="0.2">
      <c r="B66" s="49" t="s">
        <v>1036</v>
      </c>
      <c r="C66" s="48">
        <v>0</v>
      </c>
      <c r="D66" s="48">
        <v>6500000</v>
      </c>
      <c r="E66" s="48">
        <v>6500000</v>
      </c>
      <c r="F66" s="48">
        <v>6500000</v>
      </c>
      <c r="G66" s="48">
        <v>6500000</v>
      </c>
      <c r="H66" s="48">
        <v>6500000</v>
      </c>
      <c r="I66" s="48">
        <v>6500000</v>
      </c>
      <c r="J66" s="48">
        <v>0</v>
      </c>
      <c r="K66" s="48">
        <v>0</v>
      </c>
      <c r="L66" s="48">
        <v>0</v>
      </c>
      <c r="M66" s="48">
        <v>10761263</v>
      </c>
      <c r="N66" s="48">
        <v>0</v>
      </c>
      <c r="O66" s="48">
        <v>0</v>
      </c>
      <c r="P66" s="48">
        <v>6142500</v>
      </c>
      <c r="Q66" s="48">
        <v>0</v>
      </c>
      <c r="R66" s="48">
        <v>13500000</v>
      </c>
      <c r="S66" s="48">
        <v>-3801263</v>
      </c>
      <c r="T66" s="48">
        <v>0</v>
      </c>
      <c r="U66" s="48">
        <v>0</v>
      </c>
      <c r="V66" s="48">
        <v>0</v>
      </c>
      <c r="W66" s="48">
        <v>0</v>
      </c>
      <c r="X66" s="48">
        <v>0</v>
      </c>
      <c r="Y66" s="48">
        <v>71713333</v>
      </c>
      <c r="Z66" s="48">
        <v>6940000</v>
      </c>
      <c r="AA66" s="48">
        <v>6940000</v>
      </c>
      <c r="AB66" s="48">
        <v>6940000</v>
      </c>
      <c r="AC66" s="48">
        <v>0</v>
      </c>
      <c r="AD66" s="48">
        <v>6940000</v>
      </c>
      <c r="AE66" s="48">
        <v>39417232</v>
      </c>
      <c r="AF66" s="48">
        <v>52869956</v>
      </c>
      <c r="AG66" s="48">
        <v>-5499200</v>
      </c>
      <c r="AH66" s="48">
        <v>7000000</v>
      </c>
      <c r="AI66" s="48">
        <v>0</v>
      </c>
      <c r="AJ66" s="48">
        <v>15166660</v>
      </c>
      <c r="AK66" s="48">
        <v>7879463</v>
      </c>
      <c r="AL66" s="48">
        <v>18551026</v>
      </c>
      <c r="AM66" s="48">
        <v>8667409</v>
      </c>
      <c r="AN66" s="48">
        <v>8667409</v>
      </c>
      <c r="AO66" s="48">
        <v>8667409</v>
      </c>
      <c r="AP66" s="48">
        <v>17334818</v>
      </c>
      <c r="AQ66" s="48">
        <v>8667409</v>
      </c>
      <c r="AR66" s="48">
        <v>64488945</v>
      </c>
      <c r="AS66" s="48">
        <v>4370000</v>
      </c>
      <c r="AT66" s="48">
        <v>34669636</v>
      </c>
      <c r="AU66" s="48">
        <v>17334818</v>
      </c>
      <c r="AV66" s="48">
        <v>17334818</v>
      </c>
      <c r="AW66" s="48">
        <v>17334818</v>
      </c>
      <c r="AX66" s="48">
        <v>27349818</v>
      </c>
      <c r="AY66" s="48">
        <v>19068300</v>
      </c>
      <c r="AZ66" s="48">
        <v>19068300</v>
      </c>
      <c r="BA66" s="48">
        <v>22668300</v>
      </c>
      <c r="BB66" s="48">
        <v>19068300</v>
      </c>
      <c r="BC66" s="48">
        <v>34713300</v>
      </c>
      <c r="BD66" s="48">
        <v>19068300</v>
      </c>
      <c r="BE66" s="48">
        <v>19068300</v>
      </c>
      <c r="BF66" s="48">
        <v>113187198</v>
      </c>
      <c r="BG66" s="48"/>
      <c r="BH66" s="48">
        <f t="shared" si="32"/>
        <v>49761263</v>
      </c>
      <c r="BI66" s="48">
        <f t="shared" si="33"/>
        <v>94494570</v>
      </c>
      <c r="BJ66" s="48">
        <f t="shared" si="34"/>
        <v>156205137</v>
      </c>
      <c r="BK66" s="48">
        <f t="shared" si="35"/>
        <v>234887307</v>
      </c>
      <c r="BL66" s="48">
        <f t="shared" si="36"/>
        <v>265910298</v>
      </c>
      <c r="BM66" s="195">
        <f t="shared" si="37"/>
        <v>4.6942597732846031E-3</v>
      </c>
      <c r="BN66" s="195">
        <f t="shared" si="38"/>
        <v>9.7691262253001669E-3</v>
      </c>
      <c r="BO66" s="195">
        <f t="shared" si="39"/>
        <v>1.4286633829698643E-2</v>
      </c>
      <c r="BP66" s="195">
        <f t="shared" si="40"/>
        <v>1.4820609006682238E-2</v>
      </c>
      <c r="BQ66" s="195">
        <f t="shared" si="41"/>
        <v>2.627121422793632E-2</v>
      </c>
      <c r="BR66" s="195"/>
    </row>
    <row r="67" spans="2:74" s="52" customFormat="1" ht="12.75" hidden="1" outlineLevel="2" x14ac:dyDescent="0.2">
      <c r="B67" s="49" t="s">
        <v>1034</v>
      </c>
      <c r="C67" s="48">
        <v>0</v>
      </c>
      <c r="D67" s="48">
        <v>0</v>
      </c>
      <c r="E67" s="48">
        <v>0</v>
      </c>
      <c r="F67" s="48">
        <v>0</v>
      </c>
      <c r="G67" s="48">
        <v>10100000</v>
      </c>
      <c r="H67" s="48">
        <v>0</v>
      </c>
      <c r="I67" s="48">
        <v>0</v>
      </c>
      <c r="J67" s="48">
        <v>0</v>
      </c>
      <c r="K67" s="48">
        <v>0</v>
      </c>
      <c r="L67" s="48">
        <v>0</v>
      </c>
      <c r="M67" s="48">
        <v>6300000</v>
      </c>
      <c r="N67" s="48">
        <v>6200000</v>
      </c>
      <c r="O67" s="48">
        <v>0</v>
      </c>
      <c r="P67" s="48">
        <v>0</v>
      </c>
      <c r="Q67" s="48">
        <v>0</v>
      </c>
      <c r="R67" s="48">
        <v>0</v>
      </c>
      <c r="S67" s="48">
        <v>0</v>
      </c>
      <c r="T67" s="48">
        <v>0</v>
      </c>
      <c r="U67" s="48">
        <v>0</v>
      </c>
      <c r="V67" s="48">
        <v>0</v>
      </c>
      <c r="W67" s="48">
        <v>-750000</v>
      </c>
      <c r="X67" s="48">
        <v>0</v>
      </c>
      <c r="Y67" s="48">
        <v>0</v>
      </c>
      <c r="Z67" s="48">
        <v>0</v>
      </c>
      <c r="AA67" s="48">
        <v>0</v>
      </c>
      <c r="AB67" s="48">
        <v>0</v>
      </c>
      <c r="AC67" s="48">
        <v>0</v>
      </c>
      <c r="AD67" s="48">
        <v>0</v>
      </c>
      <c r="AE67" s="48">
        <v>0</v>
      </c>
      <c r="AF67" s="48">
        <v>0</v>
      </c>
      <c r="AG67" s="48">
        <v>19095000</v>
      </c>
      <c r="AH67" s="48">
        <v>0</v>
      </c>
      <c r="AI67" s="48">
        <v>13200000</v>
      </c>
      <c r="AJ67" s="48">
        <v>0</v>
      </c>
      <c r="AK67" s="48">
        <v>0</v>
      </c>
      <c r="AL67" s="48">
        <v>0</v>
      </c>
      <c r="AM67" s="48">
        <v>0</v>
      </c>
      <c r="AN67" s="48">
        <v>0</v>
      </c>
      <c r="AO67" s="48">
        <v>0</v>
      </c>
      <c r="AP67" s="48">
        <v>0</v>
      </c>
      <c r="AQ67" s="48">
        <v>0</v>
      </c>
      <c r="AR67" s="48">
        <v>-13200000</v>
      </c>
      <c r="AS67" s="48">
        <v>0</v>
      </c>
      <c r="AT67" s="48">
        <v>21000000</v>
      </c>
      <c r="AU67" s="48">
        <v>0</v>
      </c>
      <c r="AV67" s="48">
        <v>0</v>
      </c>
      <c r="AW67" s="48">
        <v>0</v>
      </c>
      <c r="AX67" s="48">
        <v>23100000</v>
      </c>
      <c r="AY67" s="48">
        <v>0</v>
      </c>
      <c r="AZ67" s="48">
        <v>0</v>
      </c>
      <c r="BA67" s="48">
        <v>0</v>
      </c>
      <c r="BB67" s="48">
        <v>0</v>
      </c>
      <c r="BC67" s="48">
        <v>0</v>
      </c>
      <c r="BD67" s="48">
        <v>0</v>
      </c>
      <c r="BE67" s="48">
        <v>13553269</v>
      </c>
      <c r="BF67" s="48">
        <v>0</v>
      </c>
      <c r="BG67" s="48"/>
      <c r="BH67" s="48">
        <f t="shared" si="32"/>
        <v>22600000</v>
      </c>
      <c r="BI67" s="48">
        <f t="shared" si="33"/>
        <v>-750000</v>
      </c>
      <c r="BJ67" s="48">
        <f t="shared" si="34"/>
        <v>32295000</v>
      </c>
      <c r="BK67" s="48">
        <f t="shared" si="35"/>
        <v>30900000</v>
      </c>
      <c r="BL67" s="48">
        <f t="shared" si="36"/>
        <v>13553269</v>
      </c>
      <c r="BM67" s="195">
        <f t="shared" si="37"/>
        <v>2.1319850920229265E-3</v>
      </c>
      <c r="BN67" s="195">
        <f t="shared" si="38"/>
        <v>-7.7537203132149556E-5</v>
      </c>
      <c r="BO67" s="195">
        <f t="shared" si="39"/>
        <v>2.9537238556381004E-3</v>
      </c>
      <c r="BP67" s="195">
        <f t="shared" si="40"/>
        <v>1.9496873805381113E-3</v>
      </c>
      <c r="BQ67" s="195">
        <f t="shared" si="41"/>
        <v>1.3390261154453231E-3</v>
      </c>
      <c r="BR67" s="195"/>
    </row>
    <row r="68" spans="2:74" s="52" customFormat="1" ht="12.75" hidden="1" outlineLevel="2" x14ac:dyDescent="0.2">
      <c r="B68" s="49"/>
      <c r="C68" s="48">
        <v>0</v>
      </c>
      <c r="D68" s="48">
        <v>0</v>
      </c>
      <c r="E68" s="48">
        <v>0</v>
      </c>
      <c r="F68" s="48">
        <v>0</v>
      </c>
      <c r="G68" s="48">
        <v>0</v>
      </c>
      <c r="H68" s="48">
        <v>0</v>
      </c>
      <c r="I68" s="48">
        <v>0</v>
      </c>
      <c r="J68" s="48">
        <v>0</v>
      </c>
      <c r="K68" s="48">
        <v>0</v>
      </c>
      <c r="L68" s="48">
        <v>0</v>
      </c>
      <c r="M68" s="48">
        <v>0</v>
      </c>
      <c r="N68" s="48">
        <v>0</v>
      </c>
      <c r="O68" s="48">
        <v>0</v>
      </c>
      <c r="P68" s="48">
        <v>0</v>
      </c>
      <c r="Q68" s="48">
        <v>0</v>
      </c>
      <c r="R68" s="48">
        <v>0</v>
      </c>
      <c r="S68" s="48">
        <v>0</v>
      </c>
      <c r="T68" s="48">
        <v>0</v>
      </c>
      <c r="U68" s="48">
        <v>0</v>
      </c>
      <c r="V68" s="48">
        <v>0</v>
      </c>
      <c r="W68" s="48">
        <v>0</v>
      </c>
      <c r="X68" s="48">
        <v>0</v>
      </c>
      <c r="Y68" s="48">
        <v>0</v>
      </c>
      <c r="Z68" s="48">
        <v>0</v>
      </c>
      <c r="AA68" s="48">
        <v>0</v>
      </c>
      <c r="AB68" s="48">
        <v>0</v>
      </c>
      <c r="AC68" s="48">
        <v>0</v>
      </c>
      <c r="AD68" s="48">
        <v>0</v>
      </c>
      <c r="AE68" s="48">
        <v>0</v>
      </c>
      <c r="AF68" s="48">
        <v>0</v>
      </c>
      <c r="AG68" s="48">
        <v>0</v>
      </c>
      <c r="AH68" s="48">
        <v>0</v>
      </c>
      <c r="AI68" s="48">
        <v>0</v>
      </c>
      <c r="AJ68" s="48">
        <v>0</v>
      </c>
      <c r="AK68" s="48">
        <v>0</v>
      </c>
      <c r="AL68" s="48">
        <v>47173</v>
      </c>
      <c r="AM68" s="48">
        <v>0</v>
      </c>
      <c r="AN68" s="48">
        <v>0</v>
      </c>
      <c r="AO68" s="48">
        <v>0</v>
      </c>
      <c r="AP68" s="48">
        <v>0</v>
      </c>
      <c r="AQ68" s="48">
        <v>0</v>
      </c>
      <c r="AR68" s="48">
        <v>0</v>
      </c>
      <c r="AS68" s="48">
        <v>34152570</v>
      </c>
      <c r="AT68" s="48">
        <v>0</v>
      </c>
      <c r="AU68" s="48">
        <v>5260658</v>
      </c>
      <c r="AV68" s="48">
        <v>0</v>
      </c>
      <c r="AW68" s="48">
        <v>676200</v>
      </c>
      <c r="AX68" s="48">
        <v>0</v>
      </c>
      <c r="AY68" s="48">
        <v>0</v>
      </c>
      <c r="AZ68" s="48">
        <v>0</v>
      </c>
      <c r="BA68" s="48">
        <v>0</v>
      </c>
      <c r="BB68" s="48">
        <v>0</v>
      </c>
      <c r="BC68" s="48">
        <v>0</v>
      </c>
      <c r="BD68" s="48">
        <v>0</v>
      </c>
      <c r="BE68" s="48"/>
      <c r="BF68" s="48"/>
      <c r="BG68" s="48"/>
      <c r="BH68" s="48">
        <f t="shared" si="32"/>
        <v>0</v>
      </c>
      <c r="BI68" s="48">
        <f t="shared" si="33"/>
        <v>0</v>
      </c>
      <c r="BJ68" s="48">
        <f t="shared" si="34"/>
        <v>47173</v>
      </c>
      <c r="BK68" s="48">
        <f t="shared" si="35"/>
        <v>40089428</v>
      </c>
      <c r="BL68" s="48">
        <f t="shared" si="36"/>
        <v>0</v>
      </c>
      <c r="BM68" s="195">
        <f t="shared" si="37"/>
        <v>0</v>
      </c>
      <c r="BN68" s="195">
        <f t="shared" si="38"/>
        <v>0</v>
      </c>
      <c r="BO68" s="195">
        <f t="shared" si="39"/>
        <v>4.3144764032208113E-6</v>
      </c>
      <c r="BP68" s="195">
        <f t="shared" si="40"/>
        <v>2.5295097690806218E-3</v>
      </c>
      <c r="BQ68" s="195">
        <f t="shared" si="41"/>
        <v>0</v>
      </c>
      <c r="BR68" s="195"/>
    </row>
    <row r="69" spans="2:74" s="24" customFormat="1" ht="12.75" outlineLevel="1" x14ac:dyDescent="0.25">
      <c r="B69" s="54" t="s">
        <v>1695</v>
      </c>
      <c r="C69" s="26">
        <v>298147853.0400005</v>
      </c>
      <c r="D69" s="26">
        <v>370693006.00000006</v>
      </c>
      <c r="E69" s="26">
        <v>351373614.96000004</v>
      </c>
      <c r="F69" s="26">
        <v>307472450.12999988</v>
      </c>
      <c r="G69" s="26">
        <v>330562228.25999969</v>
      </c>
      <c r="H69" s="26">
        <v>344274278.04000008</v>
      </c>
      <c r="I69" s="26">
        <v>335858442.70999998</v>
      </c>
      <c r="J69" s="26">
        <v>1332150766.8899999</v>
      </c>
      <c r="K69" s="26">
        <v>384814821.23000032</v>
      </c>
      <c r="L69" s="26">
        <v>385198954.92000026</v>
      </c>
      <c r="M69" s="26">
        <v>364019691.96999991</v>
      </c>
      <c r="N69" s="26">
        <v>666033272.12999976</v>
      </c>
      <c r="O69" s="26">
        <v>322889242</v>
      </c>
      <c r="P69" s="26">
        <v>397930727</v>
      </c>
      <c r="Q69" s="26">
        <v>443517430</v>
      </c>
      <c r="R69" s="26">
        <v>438901648</v>
      </c>
      <c r="S69" s="26">
        <v>415935673</v>
      </c>
      <c r="T69" s="26">
        <v>427347893</v>
      </c>
      <c r="U69" s="26">
        <v>447322377</v>
      </c>
      <c r="V69" s="26">
        <v>492029970</v>
      </c>
      <c r="W69" s="26">
        <v>484503607</v>
      </c>
      <c r="X69" s="26">
        <v>479870156</v>
      </c>
      <c r="Y69" s="26">
        <v>569769914.5</v>
      </c>
      <c r="Z69" s="26">
        <v>646408302</v>
      </c>
      <c r="AA69" s="26">
        <v>396441217</v>
      </c>
      <c r="AB69" s="26">
        <v>483296408</v>
      </c>
      <c r="AC69" s="26">
        <v>484281376</v>
      </c>
      <c r="AD69" s="26">
        <v>603722583</v>
      </c>
      <c r="AE69" s="26">
        <v>623968374</v>
      </c>
      <c r="AF69" s="26">
        <v>537907144</v>
      </c>
      <c r="AG69" s="26">
        <v>567687578</v>
      </c>
      <c r="AH69" s="26">
        <v>541072679</v>
      </c>
      <c r="AI69" s="26">
        <v>538914083</v>
      </c>
      <c r="AJ69" s="26">
        <v>600209114</v>
      </c>
      <c r="AK69" s="26">
        <v>579480587</v>
      </c>
      <c r="AL69" s="26">
        <v>595426513</v>
      </c>
      <c r="AM69" s="26">
        <v>605251814</v>
      </c>
      <c r="AN69" s="26">
        <v>753009301</v>
      </c>
      <c r="AO69" s="26">
        <v>761500199</v>
      </c>
      <c r="AP69" s="26">
        <v>763369129</v>
      </c>
      <c r="AQ69" s="26">
        <v>810743897</v>
      </c>
      <c r="AR69" s="26">
        <v>863730205.62</v>
      </c>
      <c r="AS69" s="26">
        <v>947807485.39999998</v>
      </c>
      <c r="AT69" s="26">
        <v>847943904.34000003</v>
      </c>
      <c r="AU69" s="26">
        <v>839652314.67000008</v>
      </c>
      <c r="AV69" s="26">
        <v>966875701.65999997</v>
      </c>
      <c r="AW69" s="26">
        <v>836857527</v>
      </c>
      <c r="AX69" s="26">
        <v>841355166.39999998</v>
      </c>
      <c r="AY69" s="26">
        <v>794576527.67000008</v>
      </c>
      <c r="AZ69" s="26">
        <v>897191246</v>
      </c>
      <c r="BA69" s="26">
        <v>877034878.11000001</v>
      </c>
      <c r="BB69" s="26">
        <v>923031402</v>
      </c>
      <c r="BC69" s="26">
        <v>904616879</v>
      </c>
      <c r="BD69" s="26">
        <f>927752923.44</f>
        <v>927752923.44000006</v>
      </c>
      <c r="BE69" s="26">
        <f>927752923.44</f>
        <v>927752923.44000006</v>
      </c>
      <c r="BF69" s="26">
        <f>927752923.44</f>
        <v>927752923.44000006</v>
      </c>
      <c r="BG69" s="26"/>
      <c r="BH69" s="26">
        <f t="shared" si="32"/>
        <v>5470599380.2800016</v>
      </c>
      <c r="BI69" s="26">
        <f t="shared" si="33"/>
        <v>5566426939.5</v>
      </c>
      <c r="BJ69" s="26">
        <f t="shared" ref="BJ69:BJ84" si="42">SUM(AA69:AL69)</f>
        <v>6552407656</v>
      </c>
      <c r="BK69" s="26">
        <f t="shared" ref="BK69:BK84" si="43">SUM(AM69:AX69)</f>
        <v>9838096645.0899982</v>
      </c>
      <c r="BL69" s="26">
        <f t="shared" si="36"/>
        <v>7179709703.1000023</v>
      </c>
      <c r="BM69" s="195"/>
      <c r="BN69" s="207"/>
      <c r="BO69" s="195"/>
    </row>
    <row r="70" spans="2:74" s="52" customFormat="1" ht="12.75" outlineLevel="2" x14ac:dyDescent="0.2">
      <c r="B70" s="49" t="s">
        <v>1765</v>
      </c>
      <c r="C70" s="48">
        <v>284314980.24000049</v>
      </c>
      <c r="D70" s="48">
        <v>346523046.00000006</v>
      </c>
      <c r="E70" s="48">
        <v>333074532.96000004</v>
      </c>
      <c r="F70" s="48">
        <v>296756822.12999988</v>
      </c>
      <c r="G70" s="48">
        <v>313557248.25999969</v>
      </c>
      <c r="H70" s="48">
        <v>328645885.04000008</v>
      </c>
      <c r="I70" s="48">
        <v>316156227.70999998</v>
      </c>
      <c r="J70" s="48">
        <v>335077968.88999999</v>
      </c>
      <c r="K70" s="48">
        <v>355320598.23000032</v>
      </c>
      <c r="L70" s="48">
        <v>355459847.92000026</v>
      </c>
      <c r="M70" s="48">
        <v>349680878.96999991</v>
      </c>
      <c r="N70" s="48">
        <v>359026705.12999976</v>
      </c>
      <c r="O70" s="48">
        <v>305987255</v>
      </c>
      <c r="P70" s="48">
        <v>376582994</v>
      </c>
      <c r="Q70" s="48">
        <v>399601295</v>
      </c>
      <c r="R70" s="48">
        <v>424679791</v>
      </c>
      <c r="S70" s="48">
        <v>388623469</v>
      </c>
      <c r="T70" s="48">
        <v>407655240</v>
      </c>
      <c r="U70" s="48">
        <v>422259386</v>
      </c>
      <c r="V70" s="48">
        <v>443194077</v>
      </c>
      <c r="W70" s="48">
        <v>452730488</v>
      </c>
      <c r="X70" s="48">
        <v>451722226</v>
      </c>
      <c r="Y70" s="48">
        <v>472191421</v>
      </c>
      <c r="Z70" s="48">
        <v>457199919</v>
      </c>
      <c r="AA70" s="48">
        <v>379799434</v>
      </c>
      <c r="AB70" s="48">
        <v>466314919</v>
      </c>
      <c r="AC70" s="48">
        <v>452404309</v>
      </c>
      <c r="AD70" s="48">
        <v>541653369</v>
      </c>
      <c r="AE70" s="48">
        <v>532541001</v>
      </c>
      <c r="AF70" s="48">
        <v>506045541</v>
      </c>
      <c r="AG70" s="48">
        <v>495547643</v>
      </c>
      <c r="AH70" s="48">
        <v>515369054</v>
      </c>
      <c r="AI70" s="48">
        <v>513002713</v>
      </c>
      <c r="AJ70" s="48">
        <v>559781106</v>
      </c>
      <c r="AK70" s="48">
        <v>532524254</v>
      </c>
      <c r="AL70" s="48">
        <v>560546221</v>
      </c>
      <c r="AM70" s="48">
        <v>557312240</v>
      </c>
      <c r="AN70" s="48">
        <v>735697818</v>
      </c>
      <c r="AO70" s="48">
        <v>703311266</v>
      </c>
      <c r="AP70" s="48">
        <v>723443670</v>
      </c>
      <c r="AQ70" s="48">
        <v>784583410</v>
      </c>
      <c r="AR70" s="48">
        <v>801283702.62</v>
      </c>
      <c r="AS70" s="48">
        <v>885986157.39999998</v>
      </c>
      <c r="AT70" s="48">
        <v>806277667.34000003</v>
      </c>
      <c r="AU70" s="48">
        <v>790990104.67000008</v>
      </c>
      <c r="AV70" s="48">
        <v>924286777.65999997</v>
      </c>
      <c r="AW70" s="48">
        <v>788070811</v>
      </c>
      <c r="AX70" s="48">
        <v>791693026.39999998</v>
      </c>
      <c r="AY70" s="48">
        <v>746362280.67000008</v>
      </c>
      <c r="AZ70" s="48">
        <v>860211447</v>
      </c>
      <c r="BA70" s="48">
        <v>821332501.11000001</v>
      </c>
      <c r="BB70" s="48">
        <v>873364238</v>
      </c>
      <c r="BC70" s="48">
        <v>848255255</v>
      </c>
      <c r="BD70" s="48">
        <v>856457489.44000006</v>
      </c>
      <c r="BE70" s="48">
        <v>789923884.55999994</v>
      </c>
      <c r="BF70" s="48">
        <v>798297410</v>
      </c>
      <c r="BG70" s="48"/>
      <c r="BH70" s="48">
        <f t="shared" si="32"/>
        <v>3973594741.48</v>
      </c>
      <c r="BI70" s="48">
        <f t="shared" si="33"/>
        <v>5002427561</v>
      </c>
      <c r="BJ70" s="48">
        <f t="shared" si="42"/>
        <v>6055529564</v>
      </c>
      <c r="BK70" s="48">
        <f t="shared" si="43"/>
        <v>9292936651.0900002</v>
      </c>
      <c r="BL70" s="48">
        <f t="shared" si="36"/>
        <v>6594204505.7800007</v>
      </c>
      <c r="BM70" s="195">
        <f>BH70/BH$61</f>
        <v>0.37485153763610857</v>
      </c>
      <c r="BN70" s="195">
        <f>BI70/BI$61</f>
        <v>0.51716565593482733</v>
      </c>
      <c r="BO70" s="195">
        <f>BJ70/BJ$61</f>
        <v>0.55384307576121949</v>
      </c>
      <c r="BP70" s="195">
        <f>BK70/BK$61</f>
        <v>0.58635344067217698</v>
      </c>
      <c r="BQ70" s="195">
        <f>BL70/BL$61</f>
        <v>0.65148947046108518</v>
      </c>
      <c r="BR70" s="195">
        <f>BH70/BH$61</f>
        <v>0.37485153763610857</v>
      </c>
      <c r="BS70" s="195">
        <f>BI70/BI$61</f>
        <v>0.51716565593482733</v>
      </c>
      <c r="BT70" s="195">
        <f>BJ70/BJ$61</f>
        <v>0.55384307576121949</v>
      </c>
      <c r="BU70" s="195">
        <f>BK70/BK$61</f>
        <v>0.58635344067217698</v>
      </c>
      <c r="BV70" s="195">
        <f>BL70/BL$61</f>
        <v>0.65148947046108518</v>
      </c>
    </row>
    <row r="71" spans="2:74" s="52" customFormat="1" ht="12.75" hidden="1" outlineLevel="2" x14ac:dyDescent="0.2">
      <c r="B71" s="49" t="s">
        <v>1784</v>
      </c>
      <c r="C71" s="48">
        <v>2000000</v>
      </c>
      <c r="D71" s="48">
        <v>8104335</v>
      </c>
      <c r="E71" s="48">
        <v>7788563</v>
      </c>
      <c r="F71" s="48">
        <v>7569330</v>
      </c>
      <c r="G71" s="48">
        <v>7350097</v>
      </c>
      <c r="H71" s="48">
        <v>7455156</v>
      </c>
      <c r="I71" s="48">
        <v>7365117</v>
      </c>
      <c r="J71" s="48">
        <v>7603491</v>
      </c>
      <c r="K71" s="48"/>
      <c r="L71" s="48"/>
      <c r="M71" s="48"/>
      <c r="N71" s="48">
        <v>10602531</v>
      </c>
      <c r="O71" s="48"/>
      <c r="P71" s="48"/>
      <c r="Q71" s="48"/>
      <c r="R71" s="48">
        <v>644351</v>
      </c>
      <c r="S71" s="48">
        <v>2855649</v>
      </c>
      <c r="T71" s="48">
        <v>3500000</v>
      </c>
      <c r="U71" s="48"/>
      <c r="V71" s="48"/>
      <c r="W71" s="48">
        <v>3000000</v>
      </c>
      <c r="X71" s="48">
        <v>3000000</v>
      </c>
      <c r="Y71" s="48">
        <v>70178794.5</v>
      </c>
      <c r="Z71" s="48">
        <v>20240300</v>
      </c>
      <c r="AA71" s="48"/>
      <c r="AB71" s="48"/>
      <c r="AC71" s="48">
        <v>12000000</v>
      </c>
      <c r="AD71" s="48">
        <v>7000000</v>
      </c>
      <c r="AE71" s="48">
        <v>60681312</v>
      </c>
      <c r="AF71" s="48">
        <v>6000000</v>
      </c>
      <c r="AG71" s="48">
        <v>38000000</v>
      </c>
      <c r="AH71" s="48"/>
      <c r="AI71" s="48"/>
      <c r="AJ71" s="48">
        <v>9000000</v>
      </c>
      <c r="AK71" s="48">
        <v>3000000</v>
      </c>
      <c r="AL71" s="48">
        <v>3000000</v>
      </c>
      <c r="AM71" s="48">
        <v>0</v>
      </c>
      <c r="AN71" s="48">
        <v>0</v>
      </c>
      <c r="AO71" s="48">
        <v>9000000</v>
      </c>
      <c r="AP71" s="48">
        <v>21825000</v>
      </c>
      <c r="AQ71" s="48">
        <v>3000000</v>
      </c>
      <c r="AR71" s="48">
        <v>3000000</v>
      </c>
      <c r="AS71" s="48">
        <v>14700000</v>
      </c>
      <c r="AT71" s="48">
        <v>14850000</v>
      </c>
      <c r="AU71" s="48">
        <v>16400000</v>
      </c>
      <c r="AV71" s="48">
        <v>2000000</v>
      </c>
      <c r="AW71" s="48">
        <v>14150000</v>
      </c>
      <c r="AX71" s="48">
        <v>5872223</v>
      </c>
      <c r="AY71" s="48">
        <v>0</v>
      </c>
      <c r="AZ71" s="48">
        <v>0</v>
      </c>
      <c r="BA71" s="48">
        <v>6000000</v>
      </c>
      <c r="BB71" s="48">
        <v>2000000</v>
      </c>
      <c r="BC71" s="48">
        <v>2000000</v>
      </c>
      <c r="BD71" s="48">
        <v>2000000</v>
      </c>
      <c r="BE71" s="48">
        <v>2103833</v>
      </c>
      <c r="BF71" s="48">
        <v>0</v>
      </c>
      <c r="BG71" s="48"/>
      <c r="BH71" s="48">
        <f t="shared" si="32"/>
        <v>65838620</v>
      </c>
      <c r="BI71" s="48">
        <f t="shared" si="33"/>
        <v>103419094.5</v>
      </c>
      <c r="BJ71" s="48">
        <f t="shared" si="42"/>
        <v>138681312</v>
      </c>
      <c r="BK71" s="48">
        <f t="shared" si="43"/>
        <v>104797223</v>
      </c>
      <c r="BL71" s="48">
        <f t="shared" si="36"/>
        <v>14103833</v>
      </c>
      <c r="BM71" s="195">
        <f t="shared" ref="BM71:BN83" si="44">BH71/BH$69</f>
        <v>1.2034992040786247E-2</v>
      </c>
      <c r="BN71" s="195">
        <f t="shared" si="44"/>
        <v>1.8579080552755721E-2</v>
      </c>
      <c r="BO71" s="195">
        <f t="shared" ref="BO71:BO83" si="45">BJ71/BJ$69</f>
        <v>2.1164939558211152E-2</v>
      </c>
      <c r="BP71" s="195">
        <f t="shared" ref="BP71:BP83" si="46">BK71/BK$69</f>
        <v>1.065218474472928E-2</v>
      </c>
      <c r="BQ71" s="195">
        <f t="shared" ref="BQ71:BQ83" si="47">BL71/BL$61</f>
        <v>1.3934203412386752E-3</v>
      </c>
    </row>
    <row r="72" spans="2:74" s="52" customFormat="1" ht="12.75" hidden="1" outlineLevel="2" x14ac:dyDescent="0.2">
      <c r="B72" s="49" t="s">
        <v>1788</v>
      </c>
      <c r="C72" s="48"/>
      <c r="D72" s="48">
        <v>284856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>
        <v>162690</v>
      </c>
      <c r="Q72" s="48">
        <v>3279039</v>
      </c>
      <c r="R72" s="48">
        <v>396982</v>
      </c>
      <c r="S72" s="48">
        <v>10711638</v>
      </c>
      <c r="T72" s="48"/>
      <c r="U72" s="48">
        <v>3800000</v>
      </c>
      <c r="V72" s="48"/>
      <c r="W72" s="48">
        <v>11840000</v>
      </c>
      <c r="X72" s="48">
        <v>11820022</v>
      </c>
      <c r="Y72" s="48">
        <v>8742100</v>
      </c>
      <c r="Z72" s="48">
        <v>6940000</v>
      </c>
      <c r="AA72" s="48">
        <v>8640000</v>
      </c>
      <c r="AB72" s="48">
        <v>6940000</v>
      </c>
      <c r="AC72" s="48">
        <v>6940000</v>
      </c>
      <c r="AD72" s="48">
        <v>28480000</v>
      </c>
      <c r="AE72" s="48">
        <v>9469014</v>
      </c>
      <c r="AF72" s="48">
        <v>9812148</v>
      </c>
      <c r="AG72" s="48">
        <v>19193740</v>
      </c>
      <c r="AH72" s="48">
        <v>7000000</v>
      </c>
      <c r="AI72" s="48">
        <v>6480000</v>
      </c>
      <c r="AJ72" s="48">
        <v>11666660</v>
      </c>
      <c r="AK72" s="48">
        <v>10610000</v>
      </c>
      <c r="AL72" s="48">
        <v>11613000</v>
      </c>
      <c r="AM72" s="48">
        <v>37146670</v>
      </c>
      <c r="AN72" s="48">
        <v>7500000</v>
      </c>
      <c r="AO72" s="48">
        <v>15000000</v>
      </c>
      <c r="AP72" s="48">
        <v>7500000</v>
      </c>
      <c r="AQ72" s="48">
        <v>7500000</v>
      </c>
      <c r="AR72" s="48">
        <v>26580721</v>
      </c>
      <c r="AS72" s="48">
        <v>34427001</v>
      </c>
      <c r="AT72" s="48">
        <v>15000000</v>
      </c>
      <c r="AU72" s="48">
        <v>15000000</v>
      </c>
      <c r="AV72" s="48">
        <v>15000000</v>
      </c>
      <c r="AW72" s="48">
        <v>14783235</v>
      </c>
      <c r="AX72" s="48">
        <v>15000000</v>
      </c>
      <c r="AY72" s="48">
        <v>15000000</v>
      </c>
      <c r="AZ72" s="48">
        <v>15000000</v>
      </c>
      <c r="BA72" s="48">
        <v>24397650</v>
      </c>
      <c r="BB72" s="48">
        <v>15000000</v>
      </c>
      <c r="BC72" s="48">
        <v>9520000</v>
      </c>
      <c r="BD72" s="48">
        <v>15000000</v>
      </c>
      <c r="BE72" s="48">
        <v>26785451</v>
      </c>
      <c r="BF72" s="48">
        <v>15000000</v>
      </c>
      <c r="BG72" s="48"/>
      <c r="BH72" s="48">
        <f t="shared" si="32"/>
        <v>284856</v>
      </c>
      <c r="BI72" s="48">
        <f t="shared" si="33"/>
        <v>57692471</v>
      </c>
      <c r="BJ72" s="48">
        <f t="shared" si="42"/>
        <v>136844562</v>
      </c>
      <c r="BK72" s="48">
        <f t="shared" si="43"/>
        <v>210437627</v>
      </c>
      <c r="BL72" s="48">
        <f t="shared" si="36"/>
        <v>135703101</v>
      </c>
      <c r="BM72" s="195">
        <f t="shared" si="44"/>
        <v>5.2070345532306226E-5</v>
      </c>
      <c r="BN72" s="195">
        <f t="shared" si="44"/>
        <v>1.0364363284930168E-2</v>
      </c>
      <c r="BO72" s="195">
        <f t="shared" si="45"/>
        <v>2.0884622750034831E-2</v>
      </c>
      <c r="BP72" s="195">
        <f t="shared" si="46"/>
        <v>2.1390075193561481E-2</v>
      </c>
      <c r="BQ72" s="195">
        <f t="shared" si="47"/>
        <v>1.3407097297774754E-2</v>
      </c>
    </row>
    <row r="73" spans="2:74" s="52" customFormat="1" ht="12.75" hidden="1" outlineLevel="2" x14ac:dyDescent="0.2">
      <c r="B73" s="49" t="s">
        <v>1703</v>
      </c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>
        <v>0</v>
      </c>
      <c r="AZ73" s="48">
        <v>0</v>
      </c>
      <c r="BA73" s="48">
        <v>0</v>
      </c>
      <c r="BB73" s="48">
        <v>2076000</v>
      </c>
      <c r="BC73" s="48">
        <v>0</v>
      </c>
      <c r="BD73" s="48">
        <v>0</v>
      </c>
      <c r="BE73" s="48">
        <v>0</v>
      </c>
      <c r="BF73" s="48">
        <v>0</v>
      </c>
      <c r="BG73" s="48"/>
      <c r="BH73" s="48">
        <f t="shared" si="32"/>
        <v>0</v>
      </c>
      <c r="BI73" s="48">
        <f t="shared" si="33"/>
        <v>0</v>
      </c>
      <c r="BJ73" s="48">
        <f t="shared" si="42"/>
        <v>0</v>
      </c>
      <c r="BK73" s="48">
        <f t="shared" si="43"/>
        <v>0</v>
      </c>
      <c r="BL73" s="48">
        <f t="shared" si="36"/>
        <v>2076000</v>
      </c>
      <c r="BM73" s="195">
        <f t="shared" si="44"/>
        <v>0</v>
      </c>
      <c r="BN73" s="195">
        <f t="shared" si="44"/>
        <v>0</v>
      </c>
      <c r="BO73" s="195">
        <f t="shared" si="45"/>
        <v>0</v>
      </c>
      <c r="BP73" s="195">
        <f t="shared" si="46"/>
        <v>0</v>
      </c>
      <c r="BQ73" s="195">
        <f t="shared" si="47"/>
        <v>2.0510315376050538E-4</v>
      </c>
    </row>
    <row r="74" spans="2:74" s="52" customFormat="1" ht="12.75" hidden="1" outlineLevel="2" x14ac:dyDescent="0.2">
      <c r="B74" s="49" t="s">
        <v>1789</v>
      </c>
      <c r="C74" s="48">
        <v>1306539</v>
      </c>
      <c r="D74" s="48">
        <v>1176494</v>
      </c>
      <c r="E74" s="48">
        <v>1039368</v>
      </c>
      <c r="F74" s="48">
        <v>1107103</v>
      </c>
      <c r="G74" s="48">
        <v>1321267</v>
      </c>
      <c r="H74" s="48">
        <v>1419425</v>
      </c>
      <c r="I74" s="48">
        <v>870941</v>
      </c>
      <c r="J74" s="48">
        <v>1508601</v>
      </c>
      <c r="K74" s="48">
        <v>1209582</v>
      </c>
      <c r="L74" s="48">
        <v>1052404</v>
      </c>
      <c r="M74" s="48">
        <v>1234174</v>
      </c>
      <c r="N74" s="48">
        <v>1015032</v>
      </c>
      <c r="O74" s="48">
        <v>997283</v>
      </c>
      <c r="P74" s="48">
        <v>1346336</v>
      </c>
      <c r="Q74" s="48">
        <v>1379402</v>
      </c>
      <c r="R74" s="48">
        <v>2619057</v>
      </c>
      <c r="S74" s="48">
        <v>3463792</v>
      </c>
      <c r="T74" s="48">
        <v>3071792</v>
      </c>
      <c r="U74" s="48">
        <v>2926792</v>
      </c>
      <c r="V74" s="48">
        <v>3351792</v>
      </c>
      <c r="W74" s="48">
        <v>3353533</v>
      </c>
      <c r="X74" s="48">
        <v>4367533</v>
      </c>
      <c r="Y74" s="48">
        <v>3392792</v>
      </c>
      <c r="Z74" s="48">
        <v>3991158</v>
      </c>
      <c r="AA74" s="48">
        <v>3415148</v>
      </c>
      <c r="AB74" s="48">
        <v>2869051</v>
      </c>
      <c r="AC74" s="48">
        <v>3254051</v>
      </c>
      <c r="AD74" s="48">
        <v>4933660</v>
      </c>
      <c r="AE74" s="48">
        <v>3398103</v>
      </c>
      <c r="AF74" s="48">
        <v>4644300</v>
      </c>
      <c r="AG74" s="48">
        <v>3576702</v>
      </c>
      <c r="AH74" s="48">
        <v>3986924</v>
      </c>
      <c r="AI74" s="48">
        <v>3020000</v>
      </c>
      <c r="AJ74" s="48">
        <v>3819890</v>
      </c>
      <c r="AK74" s="48">
        <v>3170000</v>
      </c>
      <c r="AL74" s="48">
        <v>5325000</v>
      </c>
      <c r="AM74" s="48">
        <v>0</v>
      </c>
      <c r="AN74" s="48">
        <v>2869608</v>
      </c>
      <c r="AO74" s="48">
        <v>116292</v>
      </c>
      <c r="AP74" s="48">
        <v>1628874</v>
      </c>
      <c r="AQ74" s="48">
        <v>5849082</v>
      </c>
      <c r="AR74" s="48">
        <v>6986943</v>
      </c>
      <c r="AS74" s="48">
        <v>5519899</v>
      </c>
      <c r="AT74" s="48">
        <v>5221737</v>
      </c>
      <c r="AU74" s="48">
        <v>5470309</v>
      </c>
      <c r="AV74" s="48">
        <v>7577746</v>
      </c>
      <c r="AW74" s="48">
        <v>6102261</v>
      </c>
      <c r="AX74" s="48">
        <v>11436778</v>
      </c>
      <c r="AY74" s="48">
        <v>6065160</v>
      </c>
      <c r="AZ74" s="48">
        <v>2370524</v>
      </c>
      <c r="BA74" s="48">
        <v>6034811</v>
      </c>
      <c r="BB74" s="48">
        <v>6924942</v>
      </c>
      <c r="BC74" s="48">
        <v>10084391</v>
      </c>
      <c r="BD74" s="48">
        <v>8588239</v>
      </c>
      <c r="BE74" s="48">
        <v>7946445</v>
      </c>
      <c r="BF74" s="48">
        <v>8594288</v>
      </c>
      <c r="BG74" s="48"/>
      <c r="BH74" s="48">
        <f t="shared" si="32"/>
        <v>14260930</v>
      </c>
      <c r="BI74" s="48">
        <f t="shared" si="33"/>
        <v>34261262</v>
      </c>
      <c r="BJ74" s="48">
        <f t="shared" si="42"/>
        <v>45412829</v>
      </c>
      <c r="BK74" s="48">
        <f t="shared" si="43"/>
        <v>58779529</v>
      </c>
      <c r="BL74" s="48">
        <f t="shared" si="36"/>
        <v>56608800</v>
      </c>
      <c r="BM74" s="195">
        <f t="shared" si="44"/>
        <v>2.6068313558851907E-3</v>
      </c>
      <c r="BN74" s="195">
        <f t="shared" si="44"/>
        <v>6.154982787410391E-3</v>
      </c>
      <c r="BO74" s="195">
        <f t="shared" si="45"/>
        <v>6.930708738552881E-3</v>
      </c>
      <c r="BP74" s="195">
        <f t="shared" si="46"/>
        <v>5.9746850555016367E-3</v>
      </c>
      <c r="BQ74" s="195">
        <f t="shared" si="47"/>
        <v>5.5927954771665201E-3</v>
      </c>
    </row>
    <row r="75" spans="2:74" s="52" customFormat="1" ht="12.75" hidden="1" outlineLevel="2" x14ac:dyDescent="0.2">
      <c r="B75" s="49" t="s">
        <v>1763</v>
      </c>
      <c r="C75" s="48">
        <v>2320015</v>
      </c>
      <c r="D75" s="48">
        <v>1995275</v>
      </c>
      <c r="E75" s="48">
        <v>1305979</v>
      </c>
      <c r="F75" s="48">
        <v>1347621</v>
      </c>
      <c r="G75" s="48">
        <v>1668500</v>
      </c>
      <c r="H75" s="48">
        <v>1632250</v>
      </c>
      <c r="I75" s="48">
        <v>989202</v>
      </c>
      <c r="J75" s="48">
        <v>4145909</v>
      </c>
      <c r="K75" s="48">
        <v>4892500</v>
      </c>
      <c r="L75" s="48">
        <v>9721713</v>
      </c>
      <c r="M75" s="48">
        <v>3838401</v>
      </c>
      <c r="N75" s="48">
        <v>805111</v>
      </c>
      <c r="O75" s="48"/>
      <c r="P75" s="48">
        <v>659570</v>
      </c>
      <c r="Q75" s="48">
        <v>679500</v>
      </c>
      <c r="R75" s="48">
        <v>435600</v>
      </c>
      <c r="S75" s="48">
        <v>387080</v>
      </c>
      <c r="T75" s="48">
        <v>619400</v>
      </c>
      <c r="U75" s="48">
        <v>970200</v>
      </c>
      <c r="V75" s="48">
        <v>2243480</v>
      </c>
      <c r="W75" s="48">
        <v>5459900</v>
      </c>
      <c r="X75" s="48">
        <v>6264500</v>
      </c>
      <c r="Y75" s="48">
        <v>5591500</v>
      </c>
      <c r="Z75" s="48">
        <v>931500</v>
      </c>
      <c r="AA75" s="48">
        <v>1187826</v>
      </c>
      <c r="AB75" s="48">
        <v>525800</v>
      </c>
      <c r="AC75" s="48">
        <v>964230</v>
      </c>
      <c r="AD75" s="48">
        <v>4114200</v>
      </c>
      <c r="AE75" s="48">
        <v>689474</v>
      </c>
      <c r="AF75" s="48">
        <v>5710492</v>
      </c>
      <c r="AG75" s="48">
        <v>6182891</v>
      </c>
      <c r="AH75" s="48">
        <v>5244150</v>
      </c>
      <c r="AI75" s="48">
        <v>4970496</v>
      </c>
      <c r="AJ75" s="48">
        <v>5197080</v>
      </c>
      <c r="AK75" s="48">
        <v>5347400</v>
      </c>
      <c r="AL75" s="48"/>
      <c r="AM75" s="48">
        <v>7803421</v>
      </c>
      <c r="AN75" s="48">
        <v>2849200</v>
      </c>
      <c r="AO75" s="48">
        <v>4531501</v>
      </c>
      <c r="AP75" s="48">
        <v>1342000</v>
      </c>
      <c r="AQ75" s="48">
        <v>2778956</v>
      </c>
      <c r="AR75" s="48">
        <v>1592900</v>
      </c>
      <c r="AS75" s="48">
        <v>993000</v>
      </c>
      <c r="AT75" s="48">
        <v>2472400</v>
      </c>
      <c r="AU75" s="48">
        <v>1551600</v>
      </c>
      <c r="AV75" s="48">
        <v>5707929</v>
      </c>
      <c r="AW75" s="48">
        <v>5685535</v>
      </c>
      <c r="AX75" s="48">
        <v>3799702</v>
      </c>
      <c r="AY75" s="48">
        <v>3148900</v>
      </c>
      <c r="AZ75" s="48">
        <v>9376624</v>
      </c>
      <c r="BA75" s="48">
        <v>6442493</v>
      </c>
      <c r="BB75" s="48">
        <v>15682022</v>
      </c>
      <c r="BC75" s="48">
        <v>6761800</v>
      </c>
      <c r="BD75" s="48">
        <v>8431650</v>
      </c>
      <c r="BE75" s="48">
        <v>6722200</v>
      </c>
      <c r="BF75" s="48">
        <v>12224792</v>
      </c>
      <c r="BG75" s="48"/>
      <c r="BH75" s="48">
        <f t="shared" si="32"/>
        <v>34662476</v>
      </c>
      <c r="BI75" s="48">
        <f t="shared" si="33"/>
        <v>24242230</v>
      </c>
      <c r="BJ75" s="48">
        <f t="shared" si="42"/>
        <v>40134039</v>
      </c>
      <c r="BK75" s="48">
        <f t="shared" si="43"/>
        <v>41108144</v>
      </c>
      <c r="BL75" s="48">
        <f t="shared" si="36"/>
        <v>68790481</v>
      </c>
      <c r="BM75" s="195">
        <f t="shared" si="44"/>
        <v>6.3361386185485716E-3</v>
      </c>
      <c r="BN75" s="195">
        <f t="shared" si="44"/>
        <v>4.35507916720767E-3</v>
      </c>
      <c r="BO75" s="195">
        <f t="shared" si="45"/>
        <v>6.1250827340160229E-3</v>
      </c>
      <c r="BP75" s="195">
        <f t="shared" si="46"/>
        <v>4.1784651526590028E-3</v>
      </c>
      <c r="BQ75" s="195">
        <f t="shared" si="47"/>
        <v>6.7963124286137397E-3</v>
      </c>
    </row>
    <row r="76" spans="2:74" s="52" customFormat="1" ht="12.75" hidden="1" outlineLevel="2" x14ac:dyDescent="0.2">
      <c r="B76" s="49" t="s">
        <v>1790</v>
      </c>
      <c r="C76" s="48"/>
      <c r="D76" s="48"/>
      <c r="E76" s="48"/>
      <c r="F76" s="48"/>
      <c r="G76" s="48"/>
      <c r="H76" s="48"/>
      <c r="I76" s="48"/>
      <c r="J76" s="48">
        <v>2038212</v>
      </c>
      <c r="K76" s="48">
        <v>2969565</v>
      </c>
      <c r="L76" s="48">
        <v>2527270</v>
      </c>
      <c r="M76" s="48">
        <v>1848510</v>
      </c>
      <c r="N76" s="48">
        <v>20055137</v>
      </c>
      <c r="O76" s="48">
        <v>879098</v>
      </c>
      <c r="P76" s="48">
        <v>2483938</v>
      </c>
      <c r="Q76" s="48">
        <v>2168490</v>
      </c>
      <c r="R76" s="48">
        <v>2243513</v>
      </c>
      <c r="S76" s="48">
        <v>1787768</v>
      </c>
      <c r="T76" s="48">
        <v>3478535</v>
      </c>
      <c r="U76" s="48">
        <v>3237593</v>
      </c>
      <c r="V76" s="48">
        <v>1772028</v>
      </c>
      <c r="W76" s="48">
        <v>2403287</v>
      </c>
      <c r="X76" s="48">
        <v>2358171</v>
      </c>
      <c r="Y76" s="48">
        <v>3973014</v>
      </c>
      <c r="Z76" s="48">
        <v>4161251</v>
      </c>
      <c r="AA76" s="48">
        <v>1245227</v>
      </c>
      <c r="AB76" s="48">
        <v>3468638</v>
      </c>
      <c r="AC76" s="48">
        <v>2846714</v>
      </c>
      <c r="AD76" s="48">
        <v>2678135</v>
      </c>
      <c r="AE76" s="48">
        <v>2578472</v>
      </c>
      <c r="AF76" s="48">
        <v>3257520</v>
      </c>
      <c r="AG76" s="48">
        <v>3063707</v>
      </c>
      <c r="AH76" s="48">
        <v>3574837</v>
      </c>
      <c r="AI76" s="48">
        <v>3340207</v>
      </c>
      <c r="AJ76" s="48">
        <v>3116450</v>
      </c>
      <c r="AK76" s="48">
        <v>2928185</v>
      </c>
      <c r="AL76" s="48">
        <v>5307100</v>
      </c>
      <c r="AM76" s="48">
        <v>2948502</v>
      </c>
      <c r="AN76" s="48">
        <v>3628779</v>
      </c>
      <c r="AO76" s="48">
        <v>3914293</v>
      </c>
      <c r="AP76" s="48">
        <v>2939632</v>
      </c>
      <c r="AQ76" s="48">
        <v>4259226</v>
      </c>
      <c r="AR76" s="48">
        <v>3784794</v>
      </c>
      <c r="AS76" s="48">
        <v>3578726</v>
      </c>
      <c r="AT76" s="48">
        <v>3135628</v>
      </c>
      <c r="AU76" s="48">
        <v>3986291</v>
      </c>
      <c r="AV76" s="48">
        <v>4963307</v>
      </c>
      <c r="AW76" s="48">
        <v>4734047</v>
      </c>
      <c r="AX76" s="48">
        <v>3461697</v>
      </c>
      <c r="AY76" s="48">
        <v>3919026</v>
      </c>
      <c r="AZ76" s="48">
        <v>5012284</v>
      </c>
      <c r="BA76" s="48">
        <v>5146123</v>
      </c>
      <c r="BB76" s="48">
        <v>4153909</v>
      </c>
      <c r="BC76" s="48">
        <v>4989831</v>
      </c>
      <c r="BD76" s="48">
        <v>4359055</v>
      </c>
      <c r="BE76" s="48">
        <v>5570667</v>
      </c>
      <c r="BF76" s="48">
        <v>4729704</v>
      </c>
      <c r="BG76" s="48"/>
      <c r="BH76" s="48">
        <f t="shared" si="32"/>
        <v>29438694</v>
      </c>
      <c r="BI76" s="48">
        <f t="shared" si="33"/>
        <v>30946686</v>
      </c>
      <c r="BJ76" s="48">
        <f t="shared" si="42"/>
        <v>37405192</v>
      </c>
      <c r="BK76" s="48">
        <f t="shared" si="43"/>
        <v>45334922</v>
      </c>
      <c r="BL76" s="48">
        <f t="shared" si="36"/>
        <v>37880599</v>
      </c>
      <c r="BM76" s="195">
        <f t="shared" si="44"/>
        <v>5.3812556821686399E-3</v>
      </c>
      <c r="BN76" s="195">
        <f t="shared" si="44"/>
        <v>5.5595243297632798E-3</v>
      </c>
      <c r="BO76" s="195">
        <f t="shared" si="45"/>
        <v>5.7086179559887873E-3</v>
      </c>
      <c r="BP76" s="195">
        <f t="shared" si="46"/>
        <v>4.6080988666263789E-3</v>
      </c>
      <c r="BQ76" s="195">
        <f t="shared" si="47"/>
        <v>3.7425001547384614E-3</v>
      </c>
    </row>
    <row r="77" spans="2:74" s="52" customFormat="1" ht="12.75" hidden="1" outlineLevel="2" x14ac:dyDescent="0.2">
      <c r="B77" s="49" t="s">
        <v>1791</v>
      </c>
      <c r="C77" s="48"/>
      <c r="D77" s="48"/>
      <c r="E77" s="48"/>
      <c r="F77" s="48"/>
      <c r="G77" s="48"/>
      <c r="H77" s="48"/>
      <c r="I77" s="48"/>
      <c r="J77" s="48">
        <v>974756098</v>
      </c>
      <c r="K77" s="48"/>
      <c r="L77" s="48"/>
      <c r="M77" s="48"/>
      <c r="N77" s="48">
        <v>246856582</v>
      </c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>
        <v>27233756</v>
      </c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>
        <v>0</v>
      </c>
      <c r="AN77" s="48">
        <v>0</v>
      </c>
      <c r="AO77" s="48">
        <v>0</v>
      </c>
      <c r="AP77" s="48">
        <v>0</v>
      </c>
      <c r="AQ77" s="48">
        <v>0</v>
      </c>
      <c r="AR77" s="48">
        <v>0</v>
      </c>
      <c r="AS77" s="48">
        <v>0</v>
      </c>
      <c r="AT77" s="48">
        <v>0</v>
      </c>
      <c r="AU77" s="48">
        <v>0</v>
      </c>
      <c r="AV77" s="48">
        <v>390103</v>
      </c>
      <c r="AW77" s="48">
        <v>0</v>
      </c>
      <c r="AX77" s="48">
        <v>0</v>
      </c>
      <c r="AY77" s="48"/>
      <c r="AZ77" s="48"/>
      <c r="BA77" s="48"/>
      <c r="BB77" s="48"/>
      <c r="BC77" s="48"/>
      <c r="BD77" s="48"/>
      <c r="BE77" s="48"/>
      <c r="BF77" s="48"/>
      <c r="BG77" s="48"/>
      <c r="BH77" s="48">
        <f t="shared" si="32"/>
        <v>1221612680</v>
      </c>
      <c r="BI77" s="48">
        <f t="shared" si="33"/>
        <v>27233756</v>
      </c>
      <c r="BJ77" s="48">
        <f t="shared" si="42"/>
        <v>0</v>
      </c>
      <c r="BK77" s="48">
        <f t="shared" si="43"/>
        <v>390103</v>
      </c>
      <c r="BL77" s="48">
        <f t="shared" si="36"/>
        <v>0</v>
      </c>
      <c r="BM77" s="195">
        <f t="shared" si="44"/>
        <v>0.22330508872639732</v>
      </c>
      <c r="BN77" s="195">
        <f t="shared" si="44"/>
        <v>4.8925021914410054E-3</v>
      </c>
      <c r="BO77" s="195">
        <f t="shared" si="45"/>
        <v>0</v>
      </c>
      <c r="BP77" s="195">
        <f t="shared" si="46"/>
        <v>3.9652283777339469E-5</v>
      </c>
      <c r="BQ77" s="195">
        <f t="shared" si="47"/>
        <v>0</v>
      </c>
    </row>
    <row r="78" spans="2:74" s="52" customFormat="1" ht="12.75" hidden="1" outlineLevel="2" x14ac:dyDescent="0.2">
      <c r="B78" s="49" t="s">
        <v>1764</v>
      </c>
      <c r="C78" s="48">
        <v>1405517</v>
      </c>
      <c r="D78" s="48"/>
      <c r="E78" s="48"/>
      <c r="F78" s="48">
        <v>110000</v>
      </c>
      <c r="G78" s="48">
        <v>6014970</v>
      </c>
      <c r="H78" s="48">
        <v>2695861</v>
      </c>
      <c r="I78" s="48">
        <v>2270929</v>
      </c>
      <c r="J78" s="48">
        <v>4147103</v>
      </c>
      <c r="K78" s="48">
        <v>4316245</v>
      </c>
      <c r="L78" s="48">
        <v>6753317</v>
      </c>
      <c r="M78" s="48">
        <v>551908</v>
      </c>
      <c r="N78" s="48">
        <v>8868729</v>
      </c>
      <c r="O78" s="48">
        <v>1537847</v>
      </c>
      <c r="P78" s="48">
        <v>7016966</v>
      </c>
      <c r="Q78" s="48">
        <v>19359704</v>
      </c>
      <c r="R78" s="48"/>
      <c r="S78" s="48">
        <v>868027</v>
      </c>
      <c r="T78" s="48">
        <v>497958</v>
      </c>
      <c r="U78" s="48">
        <v>4706073</v>
      </c>
      <c r="V78" s="48">
        <v>33866080</v>
      </c>
      <c r="W78" s="48">
        <v>2794318</v>
      </c>
      <c r="X78" s="48">
        <v>223165</v>
      </c>
      <c r="Y78" s="48">
        <v>3190206</v>
      </c>
      <c r="Z78" s="48"/>
      <c r="AA78" s="48">
        <v>2140651</v>
      </c>
      <c r="AB78" s="48"/>
      <c r="AC78" s="48">
        <v>5828727</v>
      </c>
      <c r="AD78" s="48">
        <v>13367495</v>
      </c>
      <c r="AE78" s="48">
        <v>407360</v>
      </c>
      <c r="AF78" s="48">
        <v>110000</v>
      </c>
      <c r="AG78" s="48">
        <v>0</v>
      </c>
      <c r="AH78" s="48">
        <v>3800489</v>
      </c>
      <c r="AI78" s="48">
        <v>6585986</v>
      </c>
      <c r="AJ78" s="48">
        <v>5734841</v>
      </c>
      <c r="AK78" s="48">
        <v>17770748</v>
      </c>
      <c r="AL78" s="48">
        <v>7275192</v>
      </c>
      <c r="AM78" s="48">
        <v>40981</v>
      </c>
      <c r="AN78" s="48">
        <v>223714</v>
      </c>
      <c r="AO78" s="48">
        <v>12488137</v>
      </c>
      <c r="AP78" s="48">
        <v>2963005</v>
      </c>
      <c r="AQ78" s="48">
        <v>0</v>
      </c>
      <c r="AR78" s="48">
        <v>16272615</v>
      </c>
      <c r="AS78" s="48">
        <v>238094</v>
      </c>
      <c r="AT78" s="48">
        <v>986472</v>
      </c>
      <c r="AU78" s="48">
        <v>4659058</v>
      </c>
      <c r="AV78" s="48">
        <v>3654340</v>
      </c>
      <c r="AW78" s="48">
        <v>46158</v>
      </c>
      <c r="AX78" s="48">
        <v>4496686</v>
      </c>
      <c r="AY78" s="48">
        <v>0</v>
      </c>
      <c r="AZ78" s="48">
        <v>445922</v>
      </c>
      <c r="BA78" s="48">
        <v>3074410</v>
      </c>
      <c r="BB78" s="48">
        <v>426389</v>
      </c>
      <c r="BC78" s="48">
        <v>5067201</v>
      </c>
      <c r="BD78" s="48">
        <v>9525263</v>
      </c>
      <c r="BE78" s="48">
        <v>0</v>
      </c>
      <c r="BF78" s="48">
        <v>2964231</v>
      </c>
      <c r="BG78" s="48"/>
      <c r="BH78" s="48">
        <f t="shared" si="32"/>
        <v>37134579</v>
      </c>
      <c r="BI78" s="48">
        <f t="shared" si="33"/>
        <v>74060344</v>
      </c>
      <c r="BJ78" s="48">
        <f t="shared" si="42"/>
        <v>63021489</v>
      </c>
      <c r="BK78" s="48">
        <f t="shared" si="43"/>
        <v>46069260</v>
      </c>
      <c r="BL78" s="48">
        <f t="shared" si="36"/>
        <v>21503416</v>
      </c>
      <c r="BM78" s="195">
        <f t="shared" si="44"/>
        <v>6.7880274936344071E-3</v>
      </c>
      <c r="BN78" s="195">
        <f t="shared" si="44"/>
        <v>1.3304826382335024E-2</v>
      </c>
      <c r="BO78" s="195">
        <f t="shared" si="45"/>
        <v>9.618065955083183E-3</v>
      </c>
      <c r="BP78" s="195">
        <f t="shared" si="46"/>
        <v>4.6827411502398959E-3</v>
      </c>
      <c r="BQ78" s="195">
        <f t="shared" si="47"/>
        <v>2.1244790164856027E-3</v>
      </c>
    </row>
    <row r="79" spans="2:74" s="52" customFormat="1" ht="12.75" hidden="1" outlineLevel="2" x14ac:dyDescent="0.2">
      <c r="B79" s="49" t="s">
        <v>1792</v>
      </c>
      <c r="C79" s="48">
        <v>457551.8</v>
      </c>
      <c r="D79" s="48"/>
      <c r="E79" s="48">
        <v>1423000</v>
      </c>
      <c r="F79" s="48">
        <v>85000</v>
      </c>
      <c r="G79" s="48"/>
      <c r="H79" s="48">
        <v>2384321</v>
      </c>
      <c r="I79" s="48">
        <v>55948</v>
      </c>
      <c r="J79" s="48">
        <v>1317537</v>
      </c>
      <c r="K79" s="48">
        <v>300000</v>
      </c>
      <c r="L79" s="48">
        <v>1620000</v>
      </c>
      <c r="M79" s="48">
        <v>82500</v>
      </c>
      <c r="N79" s="48"/>
      <c r="O79" s="48">
        <v>1940000</v>
      </c>
      <c r="P79" s="48"/>
      <c r="Q79" s="48">
        <v>1660000</v>
      </c>
      <c r="R79" s="48">
        <v>75432</v>
      </c>
      <c r="S79" s="48"/>
      <c r="T79" s="48">
        <v>300000</v>
      </c>
      <c r="U79" s="48">
        <v>1386220</v>
      </c>
      <c r="V79" s="48">
        <v>450000</v>
      </c>
      <c r="W79" s="48">
        <v>268879</v>
      </c>
      <c r="X79" s="48"/>
      <c r="Y79" s="48">
        <v>310087</v>
      </c>
      <c r="Z79" s="48"/>
      <c r="AA79" s="48"/>
      <c r="AB79" s="48"/>
      <c r="AC79" s="48"/>
      <c r="AD79" s="48">
        <v>1169000</v>
      </c>
      <c r="AE79" s="48">
        <v>167000</v>
      </c>
      <c r="AF79" s="48"/>
      <c r="AG79" s="48"/>
      <c r="AH79" s="48"/>
      <c r="AI79" s="48"/>
      <c r="AJ79" s="48"/>
      <c r="AK79" s="48"/>
      <c r="AL79" s="48"/>
      <c r="AM79" s="48">
        <v>0</v>
      </c>
      <c r="AN79" s="48">
        <v>0</v>
      </c>
      <c r="AO79" s="48">
        <v>4879806</v>
      </c>
      <c r="AP79" s="48">
        <v>1345000</v>
      </c>
      <c r="AQ79" s="48">
        <v>775000</v>
      </c>
      <c r="AR79" s="48">
        <v>4053530</v>
      </c>
      <c r="AS79" s="48">
        <v>1087608</v>
      </c>
      <c r="AT79" s="48">
        <v>0</v>
      </c>
      <c r="AU79" s="48">
        <v>0</v>
      </c>
      <c r="AV79" s="48">
        <v>15000</v>
      </c>
      <c r="AW79" s="48">
        <v>0</v>
      </c>
      <c r="AX79" s="48">
        <v>0</v>
      </c>
      <c r="AY79" s="48">
        <v>933332</v>
      </c>
      <c r="AZ79" s="48">
        <v>3147656</v>
      </c>
      <c r="BA79" s="48">
        <v>495880</v>
      </c>
      <c r="BB79" s="48">
        <v>0</v>
      </c>
      <c r="BC79" s="48">
        <v>0</v>
      </c>
      <c r="BD79" s="48">
        <v>205000</v>
      </c>
      <c r="BE79" s="48">
        <v>0</v>
      </c>
      <c r="BF79" s="48">
        <v>1729920</v>
      </c>
      <c r="BG79" s="48"/>
      <c r="BH79" s="48">
        <f t="shared" si="32"/>
        <v>7725857.7999999998</v>
      </c>
      <c r="BI79" s="48">
        <f t="shared" si="33"/>
        <v>6390618</v>
      </c>
      <c r="BJ79" s="48">
        <f t="shared" si="42"/>
        <v>1336000</v>
      </c>
      <c r="BK79" s="48">
        <f t="shared" si="43"/>
        <v>12155944</v>
      </c>
      <c r="BL79" s="48">
        <f t="shared" si="36"/>
        <v>6511788</v>
      </c>
      <c r="BM79" s="195">
        <f t="shared" si="44"/>
        <v>1.4122506992286039E-3</v>
      </c>
      <c r="BN79" s="195">
        <f t="shared" si="44"/>
        <v>1.1480646507100356E-3</v>
      </c>
      <c r="BO79" s="195">
        <f t="shared" si="45"/>
        <v>2.0389451788406859E-4</v>
      </c>
      <c r="BP79" s="195">
        <f t="shared" si="46"/>
        <v>1.235599165013976E-3</v>
      </c>
      <c r="BQ79" s="195">
        <f t="shared" si="47"/>
        <v>6.4334694384384091E-4</v>
      </c>
    </row>
    <row r="80" spans="2:74" s="52" customFormat="1" ht="12.75" hidden="1" outlineLevel="2" x14ac:dyDescent="0.2">
      <c r="B80" s="49" t="s">
        <v>1793</v>
      </c>
      <c r="C80" s="48">
        <v>253250</v>
      </c>
      <c r="D80" s="48">
        <v>0</v>
      </c>
      <c r="E80" s="48">
        <v>1172</v>
      </c>
      <c r="F80" s="48">
        <v>496574</v>
      </c>
      <c r="G80" s="48">
        <v>245146</v>
      </c>
      <c r="H80" s="48">
        <v>41380</v>
      </c>
      <c r="I80" s="48">
        <v>120621</v>
      </c>
      <c r="J80" s="48">
        <v>97241</v>
      </c>
      <c r="K80" s="48">
        <v>284031</v>
      </c>
      <c r="L80" s="48">
        <v>1449403</v>
      </c>
      <c r="M80" s="48">
        <v>34785</v>
      </c>
      <c r="N80" s="48">
        <v>465828</v>
      </c>
      <c r="O80" s="48">
        <v>132759</v>
      </c>
      <c r="P80" s="48">
        <v>0</v>
      </c>
      <c r="Q80" s="48">
        <v>0</v>
      </c>
      <c r="R80" s="48">
        <v>386922</v>
      </c>
      <c r="S80" s="48">
        <v>49250</v>
      </c>
      <c r="T80" s="48">
        <v>359207</v>
      </c>
      <c r="U80" s="48">
        <v>0</v>
      </c>
      <c r="V80" s="48">
        <v>0</v>
      </c>
      <c r="W80" s="48">
        <v>21897</v>
      </c>
      <c r="X80" s="48">
        <v>61725</v>
      </c>
      <c r="Y80" s="48">
        <v>0</v>
      </c>
      <c r="Z80" s="48">
        <v>23276</v>
      </c>
      <c r="AA80" s="48">
        <v>12931</v>
      </c>
      <c r="AB80" s="48">
        <v>0</v>
      </c>
      <c r="AC80" s="48">
        <v>43345</v>
      </c>
      <c r="AD80" s="48">
        <v>326724</v>
      </c>
      <c r="AE80" s="48">
        <v>36638</v>
      </c>
      <c r="AF80" s="48">
        <v>513225</v>
      </c>
      <c r="AG80" s="48">
        <v>292965</v>
      </c>
      <c r="AH80" s="48">
        <v>2097225</v>
      </c>
      <c r="AI80" s="48">
        <v>1225681</v>
      </c>
      <c r="AJ80" s="48">
        <v>21767</v>
      </c>
      <c r="AK80" s="48">
        <v>0</v>
      </c>
      <c r="AL80" s="48">
        <v>0</v>
      </c>
      <c r="AM80" s="48">
        <v>0</v>
      </c>
      <c r="AN80" s="48">
        <v>240182</v>
      </c>
      <c r="AO80" s="48">
        <v>1137140</v>
      </c>
      <c r="AP80" s="48">
        <v>0</v>
      </c>
      <c r="AQ80" s="48">
        <v>913120</v>
      </c>
      <c r="AR80" s="48">
        <v>175000</v>
      </c>
      <c r="AS80" s="48">
        <v>525000</v>
      </c>
      <c r="AT80" s="48">
        <v>0</v>
      </c>
      <c r="AU80" s="48">
        <v>1048952</v>
      </c>
      <c r="AV80" s="48">
        <v>223529</v>
      </c>
      <c r="AW80" s="48">
        <v>289379</v>
      </c>
      <c r="AX80" s="48">
        <v>211846</v>
      </c>
      <c r="AY80" s="48">
        <v>146943</v>
      </c>
      <c r="AZ80" s="48">
        <v>272899</v>
      </c>
      <c r="BA80" s="48">
        <v>241740</v>
      </c>
      <c r="BB80" s="48">
        <v>826795</v>
      </c>
      <c r="BC80" s="48">
        <v>1546518</v>
      </c>
      <c r="BD80" s="48">
        <v>905597</v>
      </c>
      <c r="BE80" s="48">
        <v>263772</v>
      </c>
      <c r="BF80" s="48">
        <v>581321</v>
      </c>
      <c r="BG80" s="48"/>
      <c r="BH80" s="48">
        <f t="shared" si="32"/>
        <v>3489431</v>
      </c>
      <c r="BI80" s="48">
        <f t="shared" si="33"/>
        <v>1035036</v>
      </c>
      <c r="BJ80" s="48">
        <f t="shared" si="42"/>
        <v>4570501</v>
      </c>
      <c r="BK80" s="48">
        <f t="shared" si="43"/>
        <v>4764148</v>
      </c>
      <c r="BL80" s="48">
        <f t="shared" si="36"/>
        <v>4785585</v>
      </c>
      <c r="BM80" s="195">
        <f t="shared" si="44"/>
        <v>6.3785167902779248E-4</v>
      </c>
      <c r="BN80" s="195">
        <f t="shared" si="44"/>
        <v>1.8594261835276532E-4</v>
      </c>
      <c r="BO80" s="195">
        <f t="shared" si="45"/>
        <v>6.9753001338596814E-4</v>
      </c>
      <c r="BP80" s="195">
        <f t="shared" si="46"/>
        <v>4.8425505175106134E-4</v>
      </c>
      <c r="BQ80" s="195">
        <f t="shared" si="47"/>
        <v>4.7280278231645861E-4</v>
      </c>
    </row>
    <row r="81" spans="2:69" s="52" customFormat="1" ht="12.75" hidden="1" outlineLevel="2" x14ac:dyDescent="0.2">
      <c r="B81" s="49" t="s">
        <v>1794</v>
      </c>
      <c r="C81" s="48">
        <v>6090000</v>
      </c>
      <c r="D81" s="48">
        <v>12590000</v>
      </c>
      <c r="E81" s="48">
        <v>6390000</v>
      </c>
      <c r="F81" s="48"/>
      <c r="G81" s="48"/>
      <c r="H81" s="48"/>
      <c r="I81" s="48">
        <v>2495000</v>
      </c>
      <c r="J81" s="48"/>
      <c r="K81" s="48">
        <v>14310000</v>
      </c>
      <c r="L81" s="48">
        <v>6615000</v>
      </c>
      <c r="M81" s="48">
        <v>6615000</v>
      </c>
      <c r="N81" s="48">
        <v>6615000</v>
      </c>
      <c r="O81" s="48">
        <v>11415000</v>
      </c>
      <c r="P81" s="48">
        <v>9253333</v>
      </c>
      <c r="Q81" s="48">
        <v>15390000</v>
      </c>
      <c r="R81" s="48">
        <v>6940000</v>
      </c>
      <c r="S81" s="48">
        <v>6940000</v>
      </c>
      <c r="T81" s="48">
        <v>6940000</v>
      </c>
      <c r="U81" s="48">
        <v>6940000</v>
      </c>
      <c r="V81" s="48">
        <v>6940000</v>
      </c>
      <c r="W81" s="48">
        <v>1020000</v>
      </c>
      <c r="X81" s="48"/>
      <c r="Y81" s="48">
        <v>2200000</v>
      </c>
      <c r="Z81" s="48"/>
      <c r="AA81" s="48"/>
      <c r="AB81" s="48">
        <v>2000000</v>
      </c>
      <c r="AC81" s="48"/>
      <c r="AD81" s="48"/>
      <c r="AE81" s="48">
        <v>14000000</v>
      </c>
      <c r="AF81" s="48"/>
      <c r="AG81" s="48"/>
      <c r="AH81" s="48"/>
      <c r="AI81" s="48"/>
      <c r="AJ81" s="48"/>
      <c r="AK81" s="48">
        <v>3960000</v>
      </c>
      <c r="AL81" s="48">
        <v>2310000</v>
      </c>
      <c r="AM81" s="48">
        <v>0</v>
      </c>
      <c r="AN81" s="48">
        <v>0</v>
      </c>
      <c r="AO81" s="48">
        <v>0</v>
      </c>
      <c r="AP81" s="48">
        <v>0</v>
      </c>
      <c r="AQ81" s="48">
        <v>0</v>
      </c>
      <c r="AR81" s="48">
        <v>0</v>
      </c>
      <c r="AS81" s="48">
        <v>0</v>
      </c>
      <c r="AT81" s="48">
        <v>0</v>
      </c>
      <c r="AU81" s="48">
        <v>0</v>
      </c>
      <c r="AV81" s="48">
        <v>0</v>
      </c>
      <c r="AW81" s="48">
        <v>0</v>
      </c>
      <c r="AX81" s="48">
        <v>3800000</v>
      </c>
      <c r="AY81" s="48">
        <v>9240000</v>
      </c>
      <c r="AZ81" s="48">
        <v>0</v>
      </c>
      <c r="BA81" s="48">
        <v>0</v>
      </c>
      <c r="BB81" s="48">
        <v>0</v>
      </c>
      <c r="BC81" s="48">
        <v>15000000</v>
      </c>
      <c r="BD81" s="48">
        <v>0</v>
      </c>
      <c r="BE81" s="48">
        <v>0</v>
      </c>
      <c r="BF81" s="48">
        <v>0</v>
      </c>
      <c r="BG81" s="48"/>
      <c r="BH81" s="48">
        <f t="shared" si="32"/>
        <v>61720000</v>
      </c>
      <c r="BI81" s="48">
        <f t="shared" si="33"/>
        <v>73978333</v>
      </c>
      <c r="BJ81" s="48">
        <f t="shared" si="42"/>
        <v>22270000</v>
      </c>
      <c r="BK81" s="48">
        <f t="shared" si="43"/>
        <v>3800000</v>
      </c>
      <c r="BL81" s="48">
        <f t="shared" si="36"/>
        <v>24240000</v>
      </c>
      <c r="BM81" s="195">
        <f t="shared" si="44"/>
        <v>1.1282127553058179E-2</v>
      </c>
      <c r="BN81" s="195">
        <f t="shared" si="44"/>
        <v>1.3290093232885412E-2</v>
      </c>
      <c r="BO81" s="195">
        <f t="shared" si="45"/>
        <v>3.3987506835914728E-3</v>
      </c>
      <c r="BP81" s="195">
        <f t="shared" si="46"/>
        <v>3.8625357496325325E-4</v>
      </c>
      <c r="BQ81" s="195">
        <f t="shared" si="47"/>
        <v>2.3948460728105254E-3</v>
      </c>
    </row>
    <row r="82" spans="2:69" s="52" customFormat="1" ht="12.75" hidden="1" outlineLevel="2" x14ac:dyDescent="0.2">
      <c r="B82" s="49" t="s">
        <v>1795</v>
      </c>
      <c r="C82" s="48"/>
      <c r="D82" s="48"/>
      <c r="E82" s="48">
        <v>281000</v>
      </c>
      <c r="F82" s="48"/>
      <c r="G82" s="48">
        <v>315000</v>
      </c>
      <c r="H82" s="48"/>
      <c r="I82" s="48">
        <v>335000</v>
      </c>
      <c r="J82" s="48"/>
      <c r="K82" s="48">
        <v>735000</v>
      </c>
      <c r="L82" s="48"/>
      <c r="M82" s="48"/>
      <c r="N82" s="48"/>
      <c r="O82" s="48"/>
      <c r="P82" s="48">
        <v>355000</v>
      </c>
      <c r="Q82" s="48"/>
      <c r="R82" s="48"/>
      <c r="S82" s="48">
        <v>249000</v>
      </c>
      <c r="T82" s="48">
        <v>60000</v>
      </c>
      <c r="U82" s="48">
        <v>923000</v>
      </c>
      <c r="V82" s="48">
        <v>15000</v>
      </c>
      <c r="W82" s="48">
        <v>1196000</v>
      </c>
      <c r="X82" s="48"/>
      <c r="Y82" s="48"/>
      <c r="Z82" s="48">
        <v>477000</v>
      </c>
      <c r="AA82" s="48"/>
      <c r="AB82" s="48">
        <v>1178000</v>
      </c>
      <c r="AC82" s="48"/>
      <c r="AD82" s="48"/>
      <c r="AE82" s="48"/>
      <c r="AF82" s="48"/>
      <c r="AG82" s="48">
        <v>1684000</v>
      </c>
      <c r="AH82" s="48"/>
      <c r="AI82" s="48">
        <v>44000</v>
      </c>
      <c r="AJ82" s="48">
        <v>1573000</v>
      </c>
      <c r="AK82" s="48">
        <v>170000</v>
      </c>
      <c r="AL82" s="48"/>
      <c r="AM82" s="48">
        <v>0</v>
      </c>
      <c r="AN82" s="48">
        <v>0</v>
      </c>
      <c r="AO82" s="48">
        <v>3153710</v>
      </c>
      <c r="AP82" s="48">
        <v>371000</v>
      </c>
      <c r="AQ82" s="48">
        <v>130000</v>
      </c>
      <c r="AR82" s="48">
        <v>0</v>
      </c>
      <c r="AS82" s="48">
        <v>752000</v>
      </c>
      <c r="AT82" s="48">
        <v>0</v>
      </c>
      <c r="AU82" s="48">
        <v>0</v>
      </c>
      <c r="AV82" s="48">
        <v>1305000</v>
      </c>
      <c r="AW82" s="48">
        <v>1237000</v>
      </c>
      <c r="AX82" s="48">
        <v>0</v>
      </c>
      <c r="AY82" s="48">
        <v>576100</v>
      </c>
      <c r="AZ82" s="48">
        <v>325000</v>
      </c>
      <c r="BA82" s="48">
        <v>1464832</v>
      </c>
      <c r="BB82" s="48">
        <v>2250000</v>
      </c>
      <c r="BC82" s="48">
        <v>0</v>
      </c>
      <c r="BD82" s="48">
        <v>22822285</v>
      </c>
      <c r="BE82" s="48">
        <v>2137774</v>
      </c>
      <c r="BF82" s="48">
        <v>895999</v>
      </c>
      <c r="BG82" s="48"/>
      <c r="BH82" s="48">
        <f t="shared" si="32"/>
        <v>1666000</v>
      </c>
      <c r="BI82" s="48">
        <f t="shared" si="33"/>
        <v>3275000</v>
      </c>
      <c r="BJ82" s="48">
        <f t="shared" si="42"/>
        <v>4649000</v>
      </c>
      <c r="BK82" s="48">
        <f t="shared" si="43"/>
        <v>6948710</v>
      </c>
      <c r="BL82" s="48">
        <f t="shared" si="36"/>
        <v>30471990</v>
      </c>
      <c r="BM82" s="195">
        <f t="shared" si="44"/>
        <v>3.0453701398890028E-4</v>
      </c>
      <c r="BN82" s="195">
        <f t="shared" si="44"/>
        <v>5.8834869038884292E-4</v>
      </c>
      <c r="BO82" s="195">
        <f t="shared" si="45"/>
        <v>7.0951018985257106E-4</v>
      </c>
      <c r="BP82" s="195">
        <f t="shared" si="46"/>
        <v>7.0630633654813352E-4</v>
      </c>
      <c r="BQ82" s="195">
        <f t="shared" si="47"/>
        <v>3.0105497352401647E-3</v>
      </c>
    </row>
    <row r="83" spans="2:69" s="52" customFormat="1" ht="12.75" hidden="1" outlineLevel="2" x14ac:dyDescent="0.2">
      <c r="B83" s="49" t="s">
        <v>1787</v>
      </c>
      <c r="C83" s="48">
        <f>C69-SUM(C70:C82)</f>
        <v>0</v>
      </c>
      <c r="D83" s="48">
        <f>D69-SUM(D70:D82)</f>
        <v>19000</v>
      </c>
      <c r="E83" s="48">
        <f t="shared" ref="E83:AX83" si="48">E69-SUM(E70:E82)</f>
        <v>70000</v>
      </c>
      <c r="F83" s="48">
        <f t="shared" si="48"/>
        <v>0</v>
      </c>
      <c r="G83" s="48">
        <f t="shared" si="48"/>
        <v>90000</v>
      </c>
      <c r="H83" s="48">
        <f t="shared" si="48"/>
        <v>0</v>
      </c>
      <c r="I83" s="48">
        <f t="shared" si="48"/>
        <v>5199457</v>
      </c>
      <c r="J83" s="48">
        <f t="shared" si="48"/>
        <v>1458606</v>
      </c>
      <c r="K83" s="48">
        <f t="shared" si="48"/>
        <v>477300</v>
      </c>
      <c r="L83" s="48">
        <f t="shared" si="48"/>
        <v>0</v>
      </c>
      <c r="M83" s="48">
        <f t="shared" si="48"/>
        <v>133535</v>
      </c>
      <c r="N83" s="48">
        <f t="shared" si="48"/>
        <v>11722617</v>
      </c>
      <c r="O83" s="48">
        <f t="shared" si="48"/>
        <v>0</v>
      </c>
      <c r="P83" s="48">
        <f t="shared" si="48"/>
        <v>69900</v>
      </c>
      <c r="Q83" s="48">
        <f t="shared" si="48"/>
        <v>0</v>
      </c>
      <c r="R83" s="48">
        <f t="shared" si="48"/>
        <v>480000</v>
      </c>
      <c r="S83" s="48">
        <f t="shared" si="48"/>
        <v>0</v>
      </c>
      <c r="T83" s="48">
        <f t="shared" si="48"/>
        <v>865761</v>
      </c>
      <c r="U83" s="48">
        <f t="shared" si="48"/>
        <v>173113</v>
      </c>
      <c r="V83" s="48">
        <f t="shared" si="48"/>
        <v>197513</v>
      </c>
      <c r="W83" s="48">
        <f t="shared" si="48"/>
        <v>415305</v>
      </c>
      <c r="X83" s="48">
        <f t="shared" si="48"/>
        <v>52814</v>
      </c>
      <c r="Y83" s="48">
        <f t="shared" si="48"/>
        <v>0</v>
      </c>
      <c r="Z83" s="48">
        <f t="shared" si="48"/>
        <v>125210142</v>
      </c>
      <c r="AA83" s="48">
        <f t="shared" si="48"/>
        <v>0</v>
      </c>
      <c r="AB83" s="48">
        <f t="shared" si="48"/>
        <v>0</v>
      </c>
      <c r="AC83" s="48">
        <f t="shared" si="48"/>
        <v>0</v>
      </c>
      <c r="AD83" s="48">
        <f t="shared" si="48"/>
        <v>0</v>
      </c>
      <c r="AE83" s="48">
        <f t="shared" si="48"/>
        <v>0</v>
      </c>
      <c r="AF83" s="48">
        <f t="shared" si="48"/>
        <v>1813918</v>
      </c>
      <c r="AG83" s="48">
        <f t="shared" si="48"/>
        <v>145930</v>
      </c>
      <c r="AH83" s="48">
        <f t="shared" si="48"/>
        <v>0</v>
      </c>
      <c r="AI83" s="48">
        <f t="shared" si="48"/>
        <v>245000</v>
      </c>
      <c r="AJ83" s="48">
        <f t="shared" si="48"/>
        <v>298320</v>
      </c>
      <c r="AK83" s="48">
        <f t="shared" si="48"/>
        <v>0</v>
      </c>
      <c r="AL83" s="48">
        <f t="shared" si="48"/>
        <v>50000</v>
      </c>
      <c r="AM83" s="48">
        <f t="shared" si="48"/>
        <v>0</v>
      </c>
      <c r="AN83" s="48">
        <f t="shared" si="48"/>
        <v>0</v>
      </c>
      <c r="AO83" s="48">
        <f t="shared" si="48"/>
        <v>3968054</v>
      </c>
      <c r="AP83" s="48">
        <f t="shared" si="48"/>
        <v>10948</v>
      </c>
      <c r="AQ83" s="48">
        <f t="shared" si="48"/>
        <v>955103</v>
      </c>
      <c r="AR83" s="48">
        <f t="shared" si="48"/>
        <v>0</v>
      </c>
      <c r="AS83" s="48">
        <f t="shared" si="48"/>
        <v>0</v>
      </c>
      <c r="AT83" s="48">
        <f t="shared" si="48"/>
        <v>0</v>
      </c>
      <c r="AU83" s="48">
        <f t="shared" si="48"/>
        <v>546000</v>
      </c>
      <c r="AV83" s="48">
        <f t="shared" si="48"/>
        <v>1751970</v>
      </c>
      <c r="AW83" s="48">
        <f t="shared" si="48"/>
        <v>1759101</v>
      </c>
      <c r="AX83" s="48">
        <f t="shared" si="48"/>
        <v>1583208</v>
      </c>
      <c r="AY83" s="48">
        <v>9184786</v>
      </c>
      <c r="AZ83" s="48">
        <v>4301848</v>
      </c>
      <c r="BA83" s="48">
        <v>2645600</v>
      </c>
      <c r="BB83" s="48">
        <v>577000</v>
      </c>
      <c r="BC83" s="48">
        <v>1722670</v>
      </c>
      <c r="BD83" s="48">
        <v>20000</v>
      </c>
      <c r="BE83" s="48">
        <v>442798</v>
      </c>
      <c r="BF83" s="48">
        <v>21471963</v>
      </c>
      <c r="BG83" s="48"/>
      <c r="BH83" s="48">
        <f t="shared" si="32"/>
        <v>19170515</v>
      </c>
      <c r="BI83" s="48">
        <f t="shared" si="33"/>
        <v>127464548</v>
      </c>
      <c r="BJ83" s="48">
        <f t="shared" si="42"/>
        <v>2553168</v>
      </c>
      <c r="BK83" s="48">
        <f t="shared" si="43"/>
        <v>10574384</v>
      </c>
      <c r="BL83" s="48">
        <f t="shared" si="36"/>
        <v>40366665</v>
      </c>
      <c r="BM83" s="195">
        <f t="shared" si="44"/>
        <v>3.5042805490572764E-3</v>
      </c>
      <c r="BN83" s="195">
        <f t="shared" si="44"/>
        <v>2.2898809125742232E-2</v>
      </c>
      <c r="BO83" s="195">
        <f t="shared" si="45"/>
        <v>3.8965341200376623E-4</v>
      </c>
      <c r="BP83" s="195">
        <f t="shared" si="46"/>
        <v>1.07484042711427E-3</v>
      </c>
      <c r="BQ83" s="195">
        <f t="shared" si="47"/>
        <v>3.9881167140143597E-3</v>
      </c>
    </row>
    <row r="84" spans="2:69" s="24" customFormat="1" ht="12.75" outlineLevel="1" x14ac:dyDescent="0.25">
      <c r="B84" s="38" t="s">
        <v>1933</v>
      </c>
      <c r="C84" s="39">
        <f t="shared" ref="C84:AH84" si="49">C61-C69</f>
        <v>334295296.9599995</v>
      </c>
      <c r="D84" s="39">
        <f t="shared" si="49"/>
        <v>430409779.99999994</v>
      </c>
      <c r="E84" s="39">
        <f t="shared" si="49"/>
        <v>405734377.03999996</v>
      </c>
      <c r="F84" s="39">
        <f t="shared" si="49"/>
        <v>414661661.87000012</v>
      </c>
      <c r="G84" s="39">
        <f t="shared" si="49"/>
        <v>482511299.74000031</v>
      </c>
      <c r="H84" s="39">
        <f t="shared" si="49"/>
        <v>349448102.95999992</v>
      </c>
      <c r="I84" s="39">
        <f t="shared" si="49"/>
        <v>226852295.29000002</v>
      </c>
      <c r="J84" s="39">
        <f t="shared" si="49"/>
        <v>562506965.11000013</v>
      </c>
      <c r="K84" s="39">
        <f t="shared" si="49"/>
        <v>497886121.76999968</v>
      </c>
      <c r="L84" s="39">
        <f t="shared" si="49"/>
        <v>439735637.07999974</v>
      </c>
      <c r="M84" s="39">
        <f t="shared" si="49"/>
        <v>467292922.03000009</v>
      </c>
      <c r="N84" s="39">
        <f t="shared" si="49"/>
        <v>518515517.87000024</v>
      </c>
      <c r="O84" s="39">
        <f t="shared" si="49"/>
        <v>71249427</v>
      </c>
      <c r="P84" s="39">
        <f t="shared" si="49"/>
        <v>378217271</v>
      </c>
      <c r="Q84" s="39">
        <f t="shared" si="49"/>
        <v>129983420</v>
      </c>
      <c r="R84" s="39">
        <f t="shared" si="49"/>
        <v>283946051</v>
      </c>
      <c r="S84" s="39">
        <f t="shared" si="49"/>
        <v>244507486</v>
      </c>
      <c r="T84" s="39">
        <f t="shared" si="49"/>
        <v>830248775</v>
      </c>
      <c r="U84" s="39">
        <f t="shared" si="49"/>
        <v>209625091</v>
      </c>
      <c r="V84" s="39">
        <f t="shared" si="49"/>
        <v>530717392</v>
      </c>
      <c r="W84" s="39">
        <f t="shared" si="49"/>
        <v>194769059</v>
      </c>
      <c r="X84" s="39">
        <f t="shared" si="49"/>
        <v>860401482.5</v>
      </c>
      <c r="Y84" s="39">
        <f t="shared" si="49"/>
        <v>416585780.42000008</v>
      </c>
      <c r="Z84" s="39">
        <f t="shared" si="49"/>
        <v>-43902143</v>
      </c>
      <c r="AA84" s="39">
        <f t="shared" si="49"/>
        <v>108377983.5</v>
      </c>
      <c r="AB84" s="39">
        <f t="shared" si="49"/>
        <v>316200918</v>
      </c>
      <c r="AC84" s="39">
        <f t="shared" si="49"/>
        <v>392373690</v>
      </c>
      <c r="AD84" s="39">
        <f t="shared" si="49"/>
        <v>169083053</v>
      </c>
      <c r="AE84" s="39">
        <f t="shared" si="49"/>
        <v>231710574</v>
      </c>
      <c r="AF84" s="39">
        <f t="shared" si="49"/>
        <v>186888936</v>
      </c>
      <c r="AG84" s="39">
        <f t="shared" si="49"/>
        <v>656693520.07999992</v>
      </c>
      <c r="AH84" s="39">
        <f t="shared" si="49"/>
        <v>137833112</v>
      </c>
      <c r="AI84" s="39">
        <f t="shared" ref="AI84:BD84" si="50">AI61-AI69</f>
        <v>446911310</v>
      </c>
      <c r="AJ84" s="39">
        <f t="shared" si="50"/>
        <v>640873068</v>
      </c>
      <c r="AK84" s="39">
        <f t="shared" si="50"/>
        <v>239101549</v>
      </c>
      <c r="AL84" s="39">
        <f t="shared" si="50"/>
        <v>855200442</v>
      </c>
      <c r="AM84" s="39">
        <f t="shared" si="50"/>
        <v>459198951</v>
      </c>
      <c r="AN84" s="39">
        <f t="shared" si="50"/>
        <v>216545900</v>
      </c>
      <c r="AO84" s="39">
        <f t="shared" si="50"/>
        <v>473609692</v>
      </c>
      <c r="AP84" s="39">
        <f t="shared" si="50"/>
        <v>342737507</v>
      </c>
      <c r="AQ84" s="39">
        <f t="shared" si="50"/>
        <v>42965338</v>
      </c>
      <c r="AR84" s="39">
        <f t="shared" si="50"/>
        <v>194928151.38</v>
      </c>
      <c r="AS84" s="39">
        <f t="shared" si="50"/>
        <v>435802102.60000002</v>
      </c>
      <c r="AT84" s="39">
        <f t="shared" si="50"/>
        <v>192969596.65999997</v>
      </c>
      <c r="AU84" s="39">
        <f t="shared" si="50"/>
        <v>737750798.32999992</v>
      </c>
      <c r="AV84" s="39">
        <f t="shared" si="50"/>
        <v>417269521.34000003</v>
      </c>
      <c r="AW84" s="39">
        <f t="shared" si="50"/>
        <v>447684201</v>
      </c>
      <c r="AX84" s="39">
        <f t="shared" si="50"/>
        <v>2049136267.5999999</v>
      </c>
      <c r="AY84" s="39">
        <f t="shared" si="50"/>
        <v>326534645.32999992</v>
      </c>
      <c r="AZ84" s="39">
        <f t="shared" si="50"/>
        <v>197672480</v>
      </c>
      <c r="BA84" s="39">
        <f t="shared" si="50"/>
        <v>878942273.13999999</v>
      </c>
      <c r="BB84" s="39">
        <f t="shared" si="50"/>
        <v>312297159</v>
      </c>
      <c r="BC84" s="39">
        <f t="shared" si="50"/>
        <v>188371370</v>
      </c>
      <c r="BD84" s="39">
        <f t="shared" si="50"/>
        <v>315478231.55999994</v>
      </c>
      <c r="BE84" s="39">
        <f>BE61-BE69</f>
        <v>126016264.55999994</v>
      </c>
      <c r="BF84" s="39">
        <f>BF61-BF69</f>
        <v>596713994.55999994</v>
      </c>
      <c r="BG84" s="39"/>
      <c r="BH84" s="39">
        <f t="shared" si="32"/>
        <v>5129849977.7199993</v>
      </c>
      <c r="BI84" s="39">
        <f t="shared" si="33"/>
        <v>4106349091.9200001</v>
      </c>
      <c r="BJ84" s="39">
        <f t="shared" si="42"/>
        <v>4381248155.5799999</v>
      </c>
      <c r="BK84" s="39">
        <f t="shared" si="43"/>
        <v>6010598026.9099998</v>
      </c>
      <c r="BL84" s="39">
        <f t="shared" si="36"/>
        <v>2942026418.1499996</v>
      </c>
    </row>
    <row r="85" spans="2:69" s="127" customFormat="1" ht="11.25" outlineLevel="1" x14ac:dyDescent="0.2">
      <c r="C85" s="128">
        <f t="shared" ref="C85:AH85" si="51">C84/C61</f>
        <v>0.52857762307963885</v>
      </c>
      <c r="D85" s="128">
        <f t="shared" si="51"/>
        <v>0.53727160549407948</v>
      </c>
      <c r="E85" s="128">
        <f t="shared" si="51"/>
        <v>0.53590026961437753</v>
      </c>
      <c r="F85" s="128">
        <f t="shared" si="51"/>
        <v>0.57421697019902052</v>
      </c>
      <c r="G85" s="128">
        <f t="shared" si="51"/>
        <v>0.59344116260540747</v>
      </c>
      <c r="H85" s="128">
        <f t="shared" si="51"/>
        <v>0.50372903128232782</v>
      </c>
      <c r="I85" s="128">
        <f t="shared" si="51"/>
        <v>0.40314193416014044</v>
      </c>
      <c r="J85" s="128">
        <f t="shared" si="51"/>
        <v>0.29689107199125508</v>
      </c>
      <c r="K85" s="128">
        <f t="shared" si="51"/>
        <v>0.56404847612131725</v>
      </c>
      <c r="L85" s="128">
        <f t="shared" si="51"/>
        <v>0.53305515533527259</v>
      </c>
      <c r="M85" s="128">
        <f t="shared" si="51"/>
        <v>0.56211455734027882</v>
      </c>
      <c r="N85" s="128">
        <f t="shared" si="51"/>
        <v>0.43773251236869715</v>
      </c>
      <c r="O85" s="128">
        <f t="shared" si="51"/>
        <v>0.18077248593946005</v>
      </c>
      <c r="P85" s="128">
        <f t="shared" si="51"/>
        <v>0.48730045297366081</v>
      </c>
      <c r="Q85" s="128">
        <f t="shared" si="51"/>
        <v>0.22664904507116249</v>
      </c>
      <c r="R85" s="128">
        <f t="shared" si="51"/>
        <v>0.39281587448201866</v>
      </c>
      <c r="S85" s="128">
        <f t="shared" si="51"/>
        <v>0.37021730434791283</v>
      </c>
      <c r="T85" s="128">
        <f t="shared" si="51"/>
        <v>0.66018684378384507</v>
      </c>
      <c r="U85" s="128">
        <f t="shared" si="51"/>
        <v>0.31908957901638491</v>
      </c>
      <c r="V85" s="128">
        <f t="shared" si="51"/>
        <v>0.51891347924102493</v>
      </c>
      <c r="W85" s="128">
        <f t="shared" si="51"/>
        <v>0.28673177760401741</v>
      </c>
      <c r="X85" s="128">
        <f t="shared" si="51"/>
        <v>0.64196052336296605</v>
      </c>
      <c r="Y85" s="128">
        <f t="shared" si="51"/>
        <v>0.42234843126625626</v>
      </c>
      <c r="Z85" s="128">
        <f t="shared" si="51"/>
        <v>-7.2865882521210873E-2</v>
      </c>
      <c r="AA85" s="128">
        <f t="shared" si="51"/>
        <v>0.21468673020490631</v>
      </c>
      <c r="AB85" s="128">
        <f t="shared" si="51"/>
        <v>0.39549965674306709</v>
      </c>
      <c r="AC85" s="128">
        <f t="shared" si="51"/>
        <v>0.44758047402876699</v>
      </c>
      <c r="AD85" s="128">
        <f t="shared" si="51"/>
        <v>0.21879117480970339</v>
      </c>
      <c r="AE85" s="128">
        <f t="shared" si="51"/>
        <v>0.27079148615445425</v>
      </c>
      <c r="AF85" s="128">
        <f t="shared" si="51"/>
        <v>0.25785036806490452</v>
      </c>
      <c r="AG85" s="128">
        <f t="shared" si="51"/>
        <v>0.53634731956397141</v>
      </c>
      <c r="AH85" s="128">
        <f t="shared" si="51"/>
        <v>0.20302244262341254</v>
      </c>
      <c r="AI85" s="128">
        <f t="shared" ref="AI85:BD85" si="52">AI84/AI61</f>
        <v>0.45333718645650672</v>
      </c>
      <c r="AJ85" s="128">
        <f t="shared" si="52"/>
        <v>0.51638245822467221</v>
      </c>
      <c r="AK85" s="128">
        <f t="shared" si="52"/>
        <v>0.29209231240785349</v>
      </c>
      <c r="AL85" s="128">
        <f t="shared" si="52"/>
        <v>0.5895385019920576</v>
      </c>
      <c r="AM85" s="128">
        <f t="shared" si="52"/>
        <v>0.43139520032192374</v>
      </c>
      <c r="AN85" s="128">
        <f t="shared" si="52"/>
        <v>0.22334561227318916</v>
      </c>
      <c r="AO85" s="128">
        <f t="shared" si="52"/>
        <v>0.38345550906125808</v>
      </c>
      <c r="AP85" s="128">
        <f t="shared" si="52"/>
        <v>0.30985937146117981</v>
      </c>
      <c r="AQ85" s="128">
        <f t="shared" si="52"/>
        <v>5.0327835565700536E-2</v>
      </c>
      <c r="AR85" s="128">
        <f t="shared" si="52"/>
        <v>0.18412753282596531</v>
      </c>
      <c r="AS85" s="128">
        <f t="shared" si="52"/>
        <v>0.31497476338679437</v>
      </c>
      <c r="AT85" s="128">
        <f t="shared" si="52"/>
        <v>0.18538485327994605</v>
      </c>
      <c r="AU85" s="128">
        <f t="shared" si="52"/>
        <v>0.4676995957785966</v>
      </c>
      <c r="AV85" s="128">
        <f t="shared" si="52"/>
        <v>0.30146368632881526</v>
      </c>
      <c r="AW85" s="128">
        <f t="shared" si="52"/>
        <v>0.34851666648232077</v>
      </c>
      <c r="AX85" s="128">
        <f t="shared" si="52"/>
        <v>0.70892314140654877</v>
      </c>
      <c r="AY85" s="128">
        <f t="shared" si="52"/>
        <v>0.29125982613858037</v>
      </c>
      <c r="AZ85" s="128">
        <f t="shared" si="52"/>
        <v>0.18054528185181651</v>
      </c>
      <c r="BA85" s="128">
        <f t="shared" si="52"/>
        <v>0.50054311499117232</v>
      </c>
      <c r="BB85" s="128">
        <f t="shared" si="52"/>
        <v>0.25280493696931533</v>
      </c>
      <c r="BC85" s="128">
        <f t="shared" si="52"/>
        <v>0.1723452838329646</v>
      </c>
      <c r="BD85" s="128">
        <f t="shared" si="52"/>
        <v>0.253756697048024</v>
      </c>
      <c r="BE85" s="128">
        <f>BE84/BE61</f>
        <v>0.11958621109350556</v>
      </c>
      <c r="BF85" s="128">
        <f>BF84/BF61</f>
        <v>0.39142469247076173</v>
      </c>
      <c r="BG85" s="128"/>
      <c r="BH85" s="128">
        <f>BH84/BH61</f>
        <v>0.48392759631916721</v>
      </c>
      <c r="BI85" s="128">
        <f>BI84/BI61</f>
        <v>0.42452643156229192</v>
      </c>
      <c r="BJ85" s="128">
        <f>BJ84/BJ61</f>
        <v>0.40071209768097454</v>
      </c>
      <c r="BK85" s="128">
        <f>BK84/BK61</f>
        <v>0.37924877419267627</v>
      </c>
      <c r="BL85" s="128">
        <f>BL84/BL61</f>
        <v>0.29066420848231611</v>
      </c>
      <c r="BM85" s="194"/>
    </row>
    <row r="86" spans="2:69" s="24" customFormat="1" ht="12.75" outlineLevel="2" collapsed="1" x14ac:dyDescent="0.2">
      <c r="B86" s="23" t="s">
        <v>1755</v>
      </c>
      <c r="C86" s="26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146671</v>
      </c>
      <c r="P86" s="26">
        <v>0</v>
      </c>
      <c r="Q86" s="26">
        <v>5</v>
      </c>
      <c r="R86" s="26">
        <v>10232</v>
      </c>
      <c r="S86" s="26">
        <v>3460482</v>
      </c>
      <c r="T86" s="26">
        <v>260541</v>
      </c>
      <c r="U86" s="26">
        <v>20000</v>
      </c>
      <c r="V86" s="26">
        <v>140636</v>
      </c>
      <c r="W86" s="26">
        <v>648139</v>
      </c>
      <c r="X86" s="26">
        <v>63532</v>
      </c>
      <c r="Y86" s="26">
        <v>1866668</v>
      </c>
      <c r="Z86" s="26">
        <v>7900</v>
      </c>
      <c r="AA86" s="26">
        <v>1074733</v>
      </c>
      <c r="AB86" s="26">
        <v>418164.4</v>
      </c>
      <c r="AC86" s="26">
        <v>2755626</v>
      </c>
      <c r="AD86" s="26">
        <v>500345</v>
      </c>
      <c r="AE86" s="26">
        <v>1359356</v>
      </c>
      <c r="AF86" s="26">
        <v>24769161</v>
      </c>
      <c r="AG86" s="26">
        <v>3888442</v>
      </c>
      <c r="AH86" s="26">
        <v>54240882</v>
      </c>
      <c r="AI86" s="26">
        <v>778999</v>
      </c>
      <c r="AJ86" s="26">
        <v>0</v>
      </c>
      <c r="AK86" s="26">
        <v>2966693</v>
      </c>
      <c r="AL86" s="26">
        <v>1136871473</v>
      </c>
      <c r="AM86" s="26">
        <v>242802</v>
      </c>
      <c r="AN86" s="26">
        <v>0</v>
      </c>
      <c r="AO86" s="26">
        <v>0</v>
      </c>
      <c r="AP86" s="26">
        <v>5467410</v>
      </c>
      <c r="AQ86" s="26">
        <v>6930583</v>
      </c>
      <c r="AR86" s="26">
        <v>632092818</v>
      </c>
      <c r="AS86" s="26">
        <v>86936644</v>
      </c>
      <c r="AT86" s="26">
        <v>0</v>
      </c>
      <c r="AU86" s="26">
        <v>7290790</v>
      </c>
      <c r="AV86" s="26">
        <v>129530157</v>
      </c>
      <c r="AW86" s="26">
        <v>24548473</v>
      </c>
      <c r="AX86" s="26">
        <v>-414328947</v>
      </c>
      <c r="AY86" s="26">
        <v>1074774</v>
      </c>
      <c r="AZ86" s="26"/>
      <c r="BA86" s="26">
        <v>364982</v>
      </c>
      <c r="BB86" s="26">
        <v>269859</v>
      </c>
      <c r="BC86" s="26"/>
      <c r="BD86" s="26">
        <v>185</v>
      </c>
      <c r="BE86" s="26">
        <v>44000</v>
      </c>
      <c r="BF86" s="26"/>
      <c r="BG86" s="26"/>
      <c r="BH86" s="26">
        <f>SUM(C86:N86)</f>
        <v>0</v>
      </c>
      <c r="BI86" s="26">
        <f>SUM(O86:Z86)</f>
        <v>6624806</v>
      </c>
      <c r="BJ86" s="26">
        <f>SUM(AA86:AL86)</f>
        <v>1229623874.4000001</v>
      </c>
      <c r="BK86" s="26">
        <f>SUM(AM86:AX86)</f>
        <v>478710730</v>
      </c>
      <c r="BL86" s="26">
        <f>SUM(AY86:BF86)</f>
        <v>1753800</v>
      </c>
      <c r="BM86" s="194"/>
    </row>
    <row r="87" spans="2:69" s="24" customFormat="1" ht="12.75" outlineLevel="2" collapsed="1" x14ac:dyDescent="0.25">
      <c r="B87" s="23" t="s">
        <v>1758</v>
      </c>
      <c r="C87" s="26">
        <v>1464309.9999999956</v>
      </c>
      <c r="D87" s="26">
        <v>1136145.0000000028</v>
      </c>
      <c r="E87" s="26">
        <v>528000</v>
      </c>
      <c r="F87" s="26">
        <v>132000</v>
      </c>
      <c r="G87" s="26">
        <v>1946632</v>
      </c>
      <c r="H87" s="26">
        <v>460000</v>
      </c>
      <c r="I87" s="26">
        <v>0</v>
      </c>
      <c r="J87" s="26">
        <v>115590</v>
      </c>
      <c r="K87" s="26">
        <v>131245</v>
      </c>
      <c r="L87" s="26">
        <v>335794</v>
      </c>
      <c r="M87" s="26">
        <v>0</v>
      </c>
      <c r="N87" s="26">
        <v>5563459</v>
      </c>
      <c r="O87" s="26">
        <v>0</v>
      </c>
      <c r="P87" s="26">
        <v>0</v>
      </c>
      <c r="Q87" s="26">
        <v>0</v>
      </c>
      <c r="R87" s="26">
        <v>0</v>
      </c>
      <c r="S87" s="26">
        <v>3575000</v>
      </c>
      <c r="T87" s="26">
        <v>674617</v>
      </c>
      <c r="U87" s="26">
        <v>0</v>
      </c>
      <c r="V87" s="26">
        <v>0</v>
      </c>
      <c r="W87" s="26">
        <v>147844</v>
      </c>
      <c r="X87" s="26">
        <v>0</v>
      </c>
      <c r="Y87" s="26">
        <v>6658134.25</v>
      </c>
      <c r="Z87" s="26">
        <v>2327804.34</v>
      </c>
      <c r="AA87" s="26">
        <v>0</v>
      </c>
      <c r="AB87" s="26">
        <v>0</v>
      </c>
      <c r="AC87" s="26">
        <v>0</v>
      </c>
      <c r="AD87" s="26">
        <v>0</v>
      </c>
      <c r="AE87" s="26">
        <v>803633.6100000001</v>
      </c>
      <c r="AF87" s="26">
        <v>0</v>
      </c>
      <c r="AG87" s="26">
        <v>0</v>
      </c>
      <c r="AH87" s="26">
        <v>0</v>
      </c>
      <c r="AI87" s="26">
        <v>0</v>
      </c>
      <c r="AJ87" s="26">
        <v>0</v>
      </c>
      <c r="AK87" s="26">
        <v>0</v>
      </c>
      <c r="AL87" s="26">
        <v>212654.64</v>
      </c>
      <c r="AM87" s="26">
        <v>3719817</v>
      </c>
      <c r="AN87" s="26">
        <v>2028724</v>
      </c>
      <c r="AO87" s="26">
        <v>3388838</v>
      </c>
      <c r="AP87" s="26">
        <v>1922660</v>
      </c>
      <c r="AQ87" s="26">
        <v>3975882</v>
      </c>
      <c r="AR87" s="26">
        <v>87819648.25999999</v>
      </c>
      <c r="AS87" s="26">
        <v>2722204</v>
      </c>
      <c r="AT87" s="26">
        <v>3135860</v>
      </c>
      <c r="AU87" s="26">
        <v>0</v>
      </c>
      <c r="AV87" s="26">
        <v>11131162</v>
      </c>
      <c r="AW87" s="26">
        <v>7419248</v>
      </c>
      <c r="AX87" s="26">
        <v>24604974</v>
      </c>
      <c r="AY87" s="26">
        <v>521600</v>
      </c>
      <c r="AZ87" s="26">
        <v>486954</v>
      </c>
      <c r="BA87" s="26">
        <v>490654</v>
      </c>
      <c r="BB87" s="26">
        <v>5234186</v>
      </c>
      <c r="BC87" s="26"/>
      <c r="BD87" s="26">
        <v>1859356</v>
      </c>
      <c r="BE87" s="26">
        <v>929678</v>
      </c>
      <c r="BF87" s="26">
        <v>964178</v>
      </c>
      <c r="BG87" s="26"/>
      <c r="BH87" s="26">
        <f>SUM(C87:N87)</f>
        <v>11813174.999999998</v>
      </c>
      <c r="BI87" s="26">
        <f>SUM(O87:Z87)</f>
        <v>13383399.59</v>
      </c>
      <c r="BJ87" s="26">
        <f>SUM(AA87:AL87)</f>
        <v>1016288.2500000001</v>
      </c>
      <c r="BK87" s="26">
        <f>SUM(AM87:AX87)</f>
        <v>151869017.25999999</v>
      </c>
      <c r="BL87" s="26">
        <f>SUM(AY87:BF87)</f>
        <v>10486606</v>
      </c>
    </row>
    <row r="88" spans="2:69" s="24" customFormat="1" ht="12.75" outlineLevel="1" x14ac:dyDescent="0.25">
      <c r="B88" s="38" t="s">
        <v>1934</v>
      </c>
      <c r="C88" s="39">
        <f t="shared" ref="C88:AW88" si="53">C84+C86-C87</f>
        <v>332830986.9599995</v>
      </c>
      <c r="D88" s="39">
        <f t="shared" si="53"/>
        <v>429273634.99999994</v>
      </c>
      <c r="E88" s="39">
        <f t="shared" si="53"/>
        <v>405206377.03999996</v>
      </c>
      <c r="F88" s="39">
        <f t="shared" si="53"/>
        <v>414529661.87000012</v>
      </c>
      <c r="G88" s="39">
        <f t="shared" si="53"/>
        <v>480564667.74000031</v>
      </c>
      <c r="H88" s="39">
        <f t="shared" si="53"/>
        <v>348988102.95999992</v>
      </c>
      <c r="I88" s="39">
        <f t="shared" si="53"/>
        <v>226852295.29000002</v>
      </c>
      <c r="J88" s="39">
        <f t="shared" si="53"/>
        <v>562391375.11000013</v>
      </c>
      <c r="K88" s="39">
        <f t="shared" si="53"/>
        <v>497754876.76999968</v>
      </c>
      <c r="L88" s="39">
        <f t="shared" si="53"/>
        <v>439399843.07999974</v>
      </c>
      <c r="M88" s="39">
        <f t="shared" si="53"/>
        <v>467292922.03000009</v>
      </c>
      <c r="N88" s="39">
        <f t="shared" si="53"/>
        <v>512952058.87000024</v>
      </c>
      <c r="O88" s="39">
        <f t="shared" si="53"/>
        <v>71396098</v>
      </c>
      <c r="P88" s="39">
        <f t="shared" si="53"/>
        <v>378217271</v>
      </c>
      <c r="Q88" s="39">
        <f t="shared" si="53"/>
        <v>129983425</v>
      </c>
      <c r="R88" s="39">
        <f t="shared" si="53"/>
        <v>283956283</v>
      </c>
      <c r="S88" s="39">
        <f t="shared" si="53"/>
        <v>244392968</v>
      </c>
      <c r="T88" s="39">
        <f t="shared" si="53"/>
        <v>829834699</v>
      </c>
      <c r="U88" s="39">
        <f t="shared" si="53"/>
        <v>209645091</v>
      </c>
      <c r="V88" s="39">
        <f t="shared" si="53"/>
        <v>530858028</v>
      </c>
      <c r="W88" s="39">
        <f t="shared" si="53"/>
        <v>195269354</v>
      </c>
      <c r="X88" s="39">
        <f t="shared" si="53"/>
        <v>860465014.5</v>
      </c>
      <c r="Y88" s="39">
        <f t="shared" si="53"/>
        <v>411794314.17000008</v>
      </c>
      <c r="Z88" s="39">
        <f t="shared" si="53"/>
        <v>-46222047.340000004</v>
      </c>
      <c r="AA88" s="39">
        <f t="shared" si="53"/>
        <v>109452716.5</v>
      </c>
      <c r="AB88" s="39">
        <f t="shared" si="53"/>
        <v>316619082.39999998</v>
      </c>
      <c r="AC88" s="39">
        <f t="shared" si="53"/>
        <v>395129316</v>
      </c>
      <c r="AD88" s="39">
        <f t="shared" si="53"/>
        <v>169583398</v>
      </c>
      <c r="AE88" s="39">
        <f t="shared" si="53"/>
        <v>232266296.38999999</v>
      </c>
      <c r="AF88" s="39">
        <f t="shared" si="53"/>
        <v>211658097</v>
      </c>
      <c r="AG88" s="39">
        <f t="shared" si="53"/>
        <v>660581962.07999992</v>
      </c>
      <c r="AH88" s="39">
        <f t="shared" si="53"/>
        <v>192073994</v>
      </c>
      <c r="AI88" s="39">
        <f t="shared" si="53"/>
        <v>447690309</v>
      </c>
      <c r="AJ88" s="39">
        <f t="shared" si="53"/>
        <v>640873068</v>
      </c>
      <c r="AK88" s="39">
        <f t="shared" si="53"/>
        <v>242068242</v>
      </c>
      <c r="AL88" s="39">
        <f t="shared" si="53"/>
        <v>1991859260.3599999</v>
      </c>
      <c r="AM88" s="39">
        <f t="shared" si="53"/>
        <v>455721936</v>
      </c>
      <c r="AN88" s="39">
        <f t="shared" si="53"/>
        <v>214517176</v>
      </c>
      <c r="AO88" s="39">
        <f t="shared" si="53"/>
        <v>470220854</v>
      </c>
      <c r="AP88" s="39">
        <f t="shared" si="53"/>
        <v>346282257</v>
      </c>
      <c r="AQ88" s="39">
        <f t="shared" si="53"/>
        <v>45920039</v>
      </c>
      <c r="AR88" s="39">
        <f t="shared" si="53"/>
        <v>739201321.12</v>
      </c>
      <c r="AS88" s="39">
        <f t="shared" si="53"/>
        <v>520016542.60000002</v>
      </c>
      <c r="AT88" s="39">
        <f t="shared" si="53"/>
        <v>189833736.65999997</v>
      </c>
      <c r="AU88" s="39">
        <f t="shared" si="53"/>
        <v>745041588.32999992</v>
      </c>
      <c r="AV88" s="39">
        <f t="shared" si="53"/>
        <v>535668516.34000003</v>
      </c>
      <c r="AW88" s="39">
        <f t="shared" si="53"/>
        <v>464813426</v>
      </c>
      <c r="AX88" s="39">
        <f t="shared" ref="AX88:BD88" si="54">AX84+AX86-AX87</f>
        <v>1610202346.5999999</v>
      </c>
      <c r="AY88" s="39">
        <f t="shared" si="54"/>
        <v>327087819.32999992</v>
      </c>
      <c r="AZ88" s="39">
        <f t="shared" si="54"/>
        <v>197185526</v>
      </c>
      <c r="BA88" s="39">
        <f t="shared" si="54"/>
        <v>878816601.13999999</v>
      </c>
      <c r="BB88" s="39">
        <f t="shared" si="54"/>
        <v>307332832</v>
      </c>
      <c r="BC88" s="39">
        <f t="shared" si="54"/>
        <v>188371370</v>
      </c>
      <c r="BD88" s="39">
        <f t="shared" si="54"/>
        <v>313619060.55999994</v>
      </c>
      <c r="BE88" s="39">
        <f>BE84+BE86-BE87</f>
        <v>125130586.55999994</v>
      </c>
      <c r="BF88" s="39">
        <f>BF84+BF86-BF87</f>
        <v>595749816.55999994</v>
      </c>
      <c r="BG88" s="39"/>
      <c r="BH88" s="39">
        <f>SUM(C88:N88)</f>
        <v>5118036802.7199993</v>
      </c>
      <c r="BI88" s="39">
        <f>SUM(O88:Z88)</f>
        <v>4099590498.3299999</v>
      </c>
      <c r="BJ88" s="39">
        <f>SUM(AA88:AL88)</f>
        <v>5609855741.7299995</v>
      </c>
      <c r="BK88" s="39">
        <f>SUM(AM88:AX88)</f>
        <v>6337439739.6499996</v>
      </c>
      <c r="BL88" s="39">
        <f>SUM(AY88:BF88)</f>
        <v>2933293612.1499996</v>
      </c>
    </row>
    <row r="89" spans="2:69" s="127" customFormat="1" ht="11.25" outlineLevel="1" x14ac:dyDescent="0.2">
      <c r="C89" s="128">
        <f t="shared" ref="C89:AH89" si="55">C88/C61</f>
        <v>0.52626230035063148</v>
      </c>
      <c r="D89" s="128">
        <f t="shared" si="55"/>
        <v>0.535853379244146</v>
      </c>
      <c r="E89" s="128">
        <f t="shared" si="55"/>
        <v>0.53520287901015839</v>
      </c>
      <c r="F89" s="128">
        <f t="shared" si="55"/>
        <v>0.5740341786679094</v>
      </c>
      <c r="G89" s="128">
        <f t="shared" si="55"/>
        <v>0.59104699783068115</v>
      </c>
      <c r="H89" s="128">
        <f t="shared" si="55"/>
        <v>0.5030659418208967</v>
      </c>
      <c r="I89" s="128">
        <f t="shared" si="55"/>
        <v>0.40314193416014044</v>
      </c>
      <c r="J89" s="128">
        <f t="shared" si="55"/>
        <v>0.296830063610666</v>
      </c>
      <c r="K89" s="128">
        <f t="shared" si="55"/>
        <v>0.56389979042992788</v>
      </c>
      <c r="L89" s="128">
        <f t="shared" si="55"/>
        <v>0.53264810003263841</v>
      </c>
      <c r="M89" s="128">
        <f t="shared" si="55"/>
        <v>0.56211455734027882</v>
      </c>
      <c r="N89" s="128">
        <f t="shared" si="55"/>
        <v>0.43303582190987694</v>
      </c>
      <c r="O89" s="128">
        <f t="shared" si="55"/>
        <v>0.18114461638880705</v>
      </c>
      <c r="P89" s="128">
        <f t="shared" si="55"/>
        <v>0.48730045297366081</v>
      </c>
      <c r="Q89" s="128">
        <f t="shared" si="55"/>
        <v>0.22664905378954539</v>
      </c>
      <c r="R89" s="128">
        <f t="shared" si="55"/>
        <v>0.3928300296076615</v>
      </c>
      <c r="S89" s="128">
        <f t="shared" si="55"/>
        <v>0.37004390865376502</v>
      </c>
      <c r="T89" s="128">
        <f t="shared" si="55"/>
        <v>0.65985758400562178</v>
      </c>
      <c r="U89" s="128">
        <f t="shared" si="55"/>
        <v>0.31912002285089863</v>
      </c>
      <c r="V89" s="128">
        <f t="shared" si="55"/>
        <v>0.51905098729553112</v>
      </c>
      <c r="W89" s="128">
        <f t="shared" si="55"/>
        <v>0.28746829332891188</v>
      </c>
      <c r="X89" s="128">
        <f t="shared" si="55"/>
        <v>0.64200792569408682</v>
      </c>
      <c r="Y89" s="128">
        <f t="shared" si="55"/>
        <v>0.41749068443650977</v>
      </c>
      <c r="Z89" s="128">
        <f t="shared" si="55"/>
        <v>-7.6716306795462985E-2</v>
      </c>
      <c r="AA89" s="128">
        <f t="shared" si="55"/>
        <v>0.21681567656616896</v>
      </c>
      <c r="AB89" s="128">
        <f t="shared" si="55"/>
        <v>0.39602269088764902</v>
      </c>
      <c r="AC89" s="128">
        <f t="shared" si="55"/>
        <v>0.45072381524342892</v>
      </c>
      <c r="AD89" s="128">
        <f t="shared" si="55"/>
        <v>0.21943861444612964</v>
      </c>
      <c r="AE89" s="128">
        <f t="shared" si="55"/>
        <v>0.27144093813793346</v>
      </c>
      <c r="AF89" s="128">
        <f t="shared" si="55"/>
        <v>0.29202434014267847</v>
      </c>
      <c r="AG89" s="128">
        <f t="shared" si="55"/>
        <v>0.53952316244989773</v>
      </c>
      <c r="AH89" s="128">
        <f t="shared" si="55"/>
        <v>0.28291700637445294</v>
      </c>
      <c r="AI89" s="128">
        <f t="shared" ref="AI89:BD89" si="56">AI88/AI61</f>
        <v>0.45412738622771509</v>
      </c>
      <c r="AJ89" s="128">
        <f t="shared" si="56"/>
        <v>0.51638245822467221</v>
      </c>
      <c r="AK89" s="128">
        <f t="shared" si="56"/>
        <v>0.2957164972874512</v>
      </c>
      <c r="AL89" s="128">
        <f t="shared" si="56"/>
        <v>1.373102335851742</v>
      </c>
      <c r="AM89" s="128">
        <f t="shared" si="56"/>
        <v>0.42812871293300259</v>
      </c>
      <c r="AN89" s="128">
        <f t="shared" si="56"/>
        <v>0.22125318473744127</v>
      </c>
      <c r="AO89" s="128">
        <f t="shared" si="56"/>
        <v>0.38071175482149872</v>
      </c>
      <c r="AP89" s="128">
        <f t="shared" si="56"/>
        <v>0.31306408055940821</v>
      </c>
      <c r="AQ89" s="128">
        <f t="shared" si="56"/>
        <v>5.3788851188894544E-2</v>
      </c>
      <c r="AR89" s="128">
        <f t="shared" si="56"/>
        <v>0.69824350436785909</v>
      </c>
      <c r="AS89" s="128">
        <f t="shared" si="56"/>
        <v>0.37584051679757513</v>
      </c>
      <c r="AT89" s="128">
        <f t="shared" si="56"/>
        <v>0.18237224944976477</v>
      </c>
      <c r="AU89" s="128">
        <f t="shared" si="56"/>
        <v>0.47232161657969285</v>
      </c>
      <c r="AV89" s="128">
        <f t="shared" si="56"/>
        <v>0.38700311747562927</v>
      </c>
      <c r="AW89" s="128">
        <f t="shared" si="56"/>
        <v>0.36185155831699067</v>
      </c>
      <c r="AX89" s="128">
        <f t="shared" si="56"/>
        <v>0.5570687142192029</v>
      </c>
      <c r="AY89" s="128">
        <f t="shared" si="56"/>
        <v>0.29175324196862673</v>
      </c>
      <c r="AZ89" s="128">
        <f t="shared" si="56"/>
        <v>0.18010051965133786</v>
      </c>
      <c r="BA89" s="128">
        <f t="shared" si="56"/>
        <v>0.50047154686176332</v>
      </c>
      <c r="BB89" s="128">
        <f t="shared" si="56"/>
        <v>0.2487863081148336</v>
      </c>
      <c r="BC89" s="128">
        <f t="shared" si="56"/>
        <v>0.1723452838329646</v>
      </c>
      <c r="BD89" s="128">
        <f t="shared" si="56"/>
        <v>0.252261262355511</v>
      </c>
      <c r="BE89" s="128">
        <f>BE88/BE61</f>
        <v>0.11874572533050752</v>
      </c>
      <c r="BF89" s="128">
        <f>BF88/BF61</f>
        <v>0.39079222351481685</v>
      </c>
      <c r="BG89" s="128"/>
      <c r="BH89" s="128">
        <f>BH88/BH61</f>
        <v>0.48281319308954518</v>
      </c>
      <c r="BI89" s="128">
        <f>BI88/BI61</f>
        <v>0.42382770830352456</v>
      </c>
      <c r="BJ89" s="128">
        <f>BJ88/BJ61</f>
        <v>0.51308142842657589</v>
      </c>
      <c r="BK89" s="128">
        <f>BK88/BK61</f>
        <v>0.39987140081929895</v>
      </c>
      <c r="BL89" s="128">
        <f>BL88/BL61</f>
        <v>0.28980143100072714</v>
      </c>
    </row>
    <row r="91" spans="2:69" collapsed="1" x14ac:dyDescent="0.25">
      <c r="B91" s="38" t="s">
        <v>1935</v>
      </c>
    </row>
    <row r="92" spans="2:69" s="24" customFormat="1" ht="12.75" hidden="1" outlineLevel="1" x14ac:dyDescent="0.25">
      <c r="B92" s="23" t="s">
        <v>1782</v>
      </c>
      <c r="C92" s="26">
        <f t="shared" ref="C92:AH92" si="57">SUM(C93:C96)</f>
        <v>73629265</v>
      </c>
      <c r="D92" s="26">
        <f t="shared" si="57"/>
        <v>108384425</v>
      </c>
      <c r="E92" s="26">
        <f t="shared" si="57"/>
        <v>122478965</v>
      </c>
      <c r="F92" s="26">
        <f t="shared" si="57"/>
        <v>121679961</v>
      </c>
      <c r="G92" s="26">
        <f t="shared" si="57"/>
        <v>142969479</v>
      </c>
      <c r="H92" s="26">
        <f t="shared" si="57"/>
        <v>115290656</v>
      </c>
      <c r="I92" s="26">
        <f t="shared" si="57"/>
        <v>160071230</v>
      </c>
      <c r="J92" s="26">
        <f t="shared" si="57"/>
        <v>101921230</v>
      </c>
      <c r="K92" s="26">
        <f t="shared" si="57"/>
        <v>69730116</v>
      </c>
      <c r="L92" s="26">
        <f t="shared" si="57"/>
        <v>134056691</v>
      </c>
      <c r="M92" s="26">
        <f t="shared" si="57"/>
        <v>99985735</v>
      </c>
      <c r="N92" s="26">
        <f t="shared" si="57"/>
        <v>115965000</v>
      </c>
      <c r="O92" s="26">
        <f t="shared" si="57"/>
        <v>81125921</v>
      </c>
      <c r="P92" s="26">
        <f t="shared" si="57"/>
        <v>168651568</v>
      </c>
      <c r="Q92" s="26">
        <f t="shared" si="57"/>
        <v>133125787</v>
      </c>
      <c r="R92" s="26">
        <f t="shared" si="57"/>
        <v>80272245</v>
      </c>
      <c r="S92" s="26">
        <f t="shared" si="57"/>
        <v>93687750</v>
      </c>
      <c r="T92" s="26">
        <f t="shared" si="57"/>
        <v>139287529</v>
      </c>
      <c r="U92" s="26">
        <f t="shared" si="57"/>
        <v>100292887</v>
      </c>
      <c r="V92" s="26">
        <f t="shared" si="57"/>
        <v>89554565</v>
      </c>
      <c r="W92" s="26">
        <f t="shared" si="57"/>
        <v>98231247</v>
      </c>
      <c r="X92" s="26">
        <f t="shared" si="57"/>
        <v>112585750</v>
      </c>
      <c r="Y92" s="26">
        <f t="shared" si="57"/>
        <v>317994495</v>
      </c>
      <c r="Z92" s="26">
        <f t="shared" si="57"/>
        <v>110971721</v>
      </c>
      <c r="AA92" s="26">
        <f t="shared" si="57"/>
        <v>185897788</v>
      </c>
      <c r="AB92" s="26">
        <f t="shared" si="57"/>
        <v>77906449</v>
      </c>
      <c r="AC92" s="26">
        <f t="shared" si="57"/>
        <v>121914488</v>
      </c>
      <c r="AD92" s="26">
        <f t="shared" si="57"/>
        <v>159990619</v>
      </c>
      <c r="AE92" s="26">
        <f t="shared" si="57"/>
        <v>131637640</v>
      </c>
      <c r="AF92" s="26">
        <f t="shared" si="57"/>
        <v>105651737</v>
      </c>
      <c r="AG92" s="26">
        <f t="shared" si="57"/>
        <v>129469704</v>
      </c>
      <c r="AH92" s="26">
        <f t="shared" si="57"/>
        <v>156486808</v>
      </c>
      <c r="AI92" s="26">
        <f t="shared" ref="AI92:BF92" si="58">SUM(AI93:AI96)</f>
        <v>179663022</v>
      </c>
      <c r="AJ92" s="26">
        <f t="shared" si="58"/>
        <v>93248723</v>
      </c>
      <c r="AK92" s="26">
        <f t="shared" si="58"/>
        <v>84940916</v>
      </c>
      <c r="AL92" s="26">
        <f t="shared" si="58"/>
        <v>211481424</v>
      </c>
      <c r="AM92" s="26">
        <f t="shared" si="58"/>
        <v>60701335</v>
      </c>
      <c r="AN92" s="26">
        <f t="shared" si="58"/>
        <v>132368841</v>
      </c>
      <c r="AO92" s="26">
        <f t="shared" si="58"/>
        <v>204774826</v>
      </c>
      <c r="AP92" s="26">
        <f t="shared" si="58"/>
        <v>85247350</v>
      </c>
      <c r="AQ92" s="26">
        <f t="shared" si="58"/>
        <v>110698195</v>
      </c>
      <c r="AR92" s="26">
        <f t="shared" si="58"/>
        <v>107115154</v>
      </c>
      <c r="AS92" s="26">
        <f t="shared" si="58"/>
        <v>92152856</v>
      </c>
      <c r="AT92" s="26">
        <f t="shared" si="58"/>
        <v>145428513</v>
      </c>
      <c r="AU92" s="26">
        <f t="shared" si="58"/>
        <v>97154947</v>
      </c>
      <c r="AV92" s="26">
        <f t="shared" si="58"/>
        <v>140838141</v>
      </c>
      <c r="AW92" s="26">
        <f t="shared" si="58"/>
        <v>148893781</v>
      </c>
      <c r="AX92" s="26">
        <f t="shared" si="58"/>
        <v>141122315</v>
      </c>
      <c r="AY92" s="26">
        <f t="shared" si="58"/>
        <v>130591582</v>
      </c>
      <c r="AZ92" s="26">
        <f t="shared" si="58"/>
        <v>135571128</v>
      </c>
      <c r="BA92" s="26">
        <f t="shared" si="58"/>
        <v>130643747</v>
      </c>
      <c r="BB92" s="26">
        <f t="shared" si="58"/>
        <v>391915869</v>
      </c>
      <c r="BC92" s="26">
        <f t="shared" si="58"/>
        <v>157346854</v>
      </c>
      <c r="BD92" s="26">
        <f t="shared" si="58"/>
        <v>188136102</v>
      </c>
      <c r="BE92" s="26">
        <f t="shared" si="58"/>
        <v>161323708</v>
      </c>
      <c r="BF92" s="26">
        <f t="shared" si="58"/>
        <v>31446710</v>
      </c>
      <c r="BG92" s="26"/>
      <c r="BH92" s="26">
        <f t="shared" ref="BH92:BH116" si="59">SUM(C92:N92)</f>
        <v>1366162753</v>
      </c>
      <c r="BI92" s="26">
        <f t="shared" ref="BI92:BI116" si="60">SUM(O92:Z92)</f>
        <v>1525781465</v>
      </c>
      <c r="BJ92" s="26">
        <f>SUM(AA92:AL92)</f>
        <v>1638289318</v>
      </c>
      <c r="BK92" s="26">
        <f>SUM(AM92:AX92)</f>
        <v>1466496254</v>
      </c>
      <c r="BL92" s="26">
        <f>SUM(AY92:BF92)</f>
        <v>1326975700</v>
      </c>
    </row>
    <row r="93" spans="2:69" s="52" customFormat="1" ht="12.75" hidden="1" outlineLevel="2" x14ac:dyDescent="0.2">
      <c r="B93" s="49" t="s">
        <v>1030</v>
      </c>
      <c r="C93" s="48">
        <v>39660224</v>
      </c>
      <c r="D93" s="48">
        <v>39660224</v>
      </c>
      <c r="E93" s="48">
        <v>48526891</v>
      </c>
      <c r="F93" s="48">
        <v>97085501</v>
      </c>
      <c r="G93" s="48">
        <v>39660224</v>
      </c>
      <c r="H93" s="48">
        <v>44660224</v>
      </c>
      <c r="I93" s="48">
        <v>39660224</v>
      </c>
      <c r="J93" s="48">
        <v>39660224</v>
      </c>
      <c r="K93" s="48">
        <v>20000000</v>
      </c>
      <c r="L93" s="48">
        <v>97790000</v>
      </c>
      <c r="M93" s="48">
        <v>40236000</v>
      </c>
      <c r="N93" s="48">
        <v>59900000</v>
      </c>
      <c r="O93" s="48">
        <v>41120000</v>
      </c>
      <c r="P93" s="48">
        <v>70929001</v>
      </c>
      <c r="Q93" s="48">
        <v>39569667</v>
      </c>
      <c r="R93" s="48">
        <v>31843000</v>
      </c>
      <c r="S93" s="48">
        <v>38863000</v>
      </c>
      <c r="T93" s="48">
        <v>54763000</v>
      </c>
      <c r="U93" s="48">
        <v>38863000</v>
      </c>
      <c r="V93" s="48">
        <v>38863000</v>
      </c>
      <c r="W93" s="48">
        <v>38863000</v>
      </c>
      <c r="X93" s="48">
        <v>61736333</v>
      </c>
      <c r="Y93" s="48">
        <v>146852113</v>
      </c>
      <c r="Z93" s="48">
        <v>18193000</v>
      </c>
      <c r="AA93" s="48">
        <v>51471192</v>
      </c>
      <c r="AB93" s="48">
        <v>33073716</v>
      </c>
      <c r="AC93" s="48">
        <v>30073716</v>
      </c>
      <c r="AD93" s="48">
        <v>61873716</v>
      </c>
      <c r="AE93" s="48">
        <v>45973716</v>
      </c>
      <c r="AF93" s="48">
        <v>42331274</v>
      </c>
      <c r="AG93" s="48">
        <v>45332344</v>
      </c>
      <c r="AH93" s="48">
        <v>43224978</v>
      </c>
      <c r="AI93" s="48">
        <v>69624978</v>
      </c>
      <c r="AJ93" s="48">
        <v>46374978</v>
      </c>
      <c r="AK93" s="48">
        <v>41403478</v>
      </c>
      <c r="AL93" s="48">
        <v>85874978</v>
      </c>
      <c r="AM93" s="48">
        <v>33281978</v>
      </c>
      <c r="AN93" s="48">
        <v>33281978</v>
      </c>
      <c r="AO93" s="48">
        <v>38281978</v>
      </c>
      <c r="AP93" s="48">
        <v>33281978</v>
      </c>
      <c r="AQ93" s="48">
        <v>52119385</v>
      </c>
      <c r="AR93" s="48">
        <v>14444571</v>
      </c>
      <c r="AS93" s="48">
        <v>33281978</v>
      </c>
      <c r="AT93" s="48">
        <v>33281978</v>
      </c>
      <c r="AU93" s="48">
        <v>33281978</v>
      </c>
      <c r="AV93" s="48">
        <v>47655311</v>
      </c>
      <c r="AW93" s="48">
        <v>72576698</v>
      </c>
      <c r="AX93" s="48">
        <v>48681978</v>
      </c>
      <c r="AY93" s="48">
        <v>48681978</v>
      </c>
      <c r="AZ93" s="48">
        <v>48681978</v>
      </c>
      <c r="BA93" s="48">
        <v>48681978</v>
      </c>
      <c r="BB93" s="48">
        <v>129224402</v>
      </c>
      <c r="BC93" s="48">
        <v>37430098</v>
      </c>
      <c r="BD93" s="48">
        <v>68230098</v>
      </c>
      <c r="BE93" s="48">
        <v>44533858</v>
      </c>
      <c r="BF93" s="48">
        <v>50681000</v>
      </c>
      <c r="BG93" s="48"/>
      <c r="BH93" s="48">
        <f t="shared" si="59"/>
        <v>606499736</v>
      </c>
      <c r="BI93" s="48">
        <f t="shared" si="60"/>
        <v>620458114</v>
      </c>
      <c r="BJ93" s="48">
        <f>SUM(AA93:AL93)</f>
        <v>596633064</v>
      </c>
      <c r="BK93" s="48">
        <f>SUM(AM93:AX93)</f>
        <v>473451789</v>
      </c>
      <c r="BL93" s="48">
        <f t="shared" ref="BL93:BL112" si="61">SUM(AY93:BF93)</f>
        <v>476145390</v>
      </c>
    </row>
    <row r="94" spans="2:69" s="52" customFormat="1" ht="12.75" hidden="1" outlineLevel="2" x14ac:dyDescent="0.2">
      <c r="B94" s="49" t="s">
        <v>1032</v>
      </c>
      <c r="C94" s="48">
        <v>33969041</v>
      </c>
      <c r="D94" s="48">
        <v>38354201</v>
      </c>
      <c r="E94" s="48">
        <v>55402074</v>
      </c>
      <c r="F94" s="48">
        <v>24594460</v>
      </c>
      <c r="G94" s="48">
        <v>35125455</v>
      </c>
      <c r="H94" s="48">
        <v>36930432</v>
      </c>
      <c r="I94" s="48">
        <v>31461006</v>
      </c>
      <c r="J94" s="48">
        <v>31461006</v>
      </c>
      <c r="K94" s="48">
        <v>10225116</v>
      </c>
      <c r="L94" s="48">
        <v>24766691</v>
      </c>
      <c r="M94" s="48">
        <v>37449735</v>
      </c>
      <c r="N94" s="48">
        <v>51565000</v>
      </c>
      <c r="O94" s="48">
        <v>40005921</v>
      </c>
      <c r="P94" s="48">
        <v>66458931</v>
      </c>
      <c r="Q94" s="48">
        <v>51556120</v>
      </c>
      <c r="R94" s="48">
        <v>48429245</v>
      </c>
      <c r="S94" s="48">
        <v>47324750</v>
      </c>
      <c r="T94" s="48">
        <v>64299529</v>
      </c>
      <c r="U94" s="48">
        <v>44979887</v>
      </c>
      <c r="V94" s="48">
        <v>47141565</v>
      </c>
      <c r="W94" s="48">
        <v>44368247</v>
      </c>
      <c r="X94" s="48">
        <v>46249417</v>
      </c>
      <c r="Y94" s="48">
        <v>119962850</v>
      </c>
      <c r="Z94" s="48">
        <v>83920569</v>
      </c>
      <c r="AA94" s="48">
        <v>42030517</v>
      </c>
      <c r="AB94" s="48">
        <v>25094815</v>
      </c>
      <c r="AC94" s="48">
        <v>44602854</v>
      </c>
      <c r="AD94" s="48">
        <v>79128985</v>
      </c>
      <c r="AE94" s="48">
        <v>49626006</v>
      </c>
      <c r="AF94" s="48">
        <v>44082545</v>
      </c>
      <c r="AG94" s="48">
        <v>12699442</v>
      </c>
      <c r="AH94" s="48">
        <v>36113912</v>
      </c>
      <c r="AI94" s="48">
        <v>36147626</v>
      </c>
      <c r="AJ94" s="48">
        <v>36135827</v>
      </c>
      <c r="AK94" s="48">
        <v>32799520</v>
      </c>
      <c r="AL94" s="48">
        <v>35142895</v>
      </c>
      <c r="AM94" s="48">
        <v>27419357</v>
      </c>
      <c r="AN94" s="48">
        <v>25897085</v>
      </c>
      <c r="AO94" s="48">
        <v>26792242</v>
      </c>
      <c r="AP94" s="48">
        <v>26758526</v>
      </c>
      <c r="AQ94" s="48">
        <v>0</v>
      </c>
      <c r="AR94" s="48">
        <v>46369712</v>
      </c>
      <c r="AS94" s="48">
        <v>58870878</v>
      </c>
      <c r="AT94" s="48">
        <v>60146535</v>
      </c>
      <c r="AU94" s="48">
        <v>59872969</v>
      </c>
      <c r="AV94" s="48">
        <v>71982830</v>
      </c>
      <c r="AW94" s="48">
        <v>83946032</v>
      </c>
      <c r="AX94" s="48">
        <v>80240337</v>
      </c>
      <c r="AY94" s="48">
        <v>81909604</v>
      </c>
      <c r="AZ94" s="48">
        <v>86779642</v>
      </c>
      <c r="BA94" s="48">
        <v>81961769</v>
      </c>
      <c r="BB94" s="48">
        <v>244341467</v>
      </c>
      <c r="BC94" s="48">
        <v>80916756</v>
      </c>
      <c r="BD94" s="48">
        <v>73795788</v>
      </c>
      <c r="BE94" s="48">
        <v>70069473</v>
      </c>
      <c r="BF94" s="48">
        <v>-61234290</v>
      </c>
      <c r="BG94" s="48"/>
      <c r="BH94" s="48">
        <f t="shared" si="59"/>
        <v>411304217</v>
      </c>
      <c r="BI94" s="48">
        <f t="shared" si="60"/>
        <v>704697031</v>
      </c>
      <c r="BJ94" s="48">
        <f>SUM(AA94:AL94)</f>
        <v>473604944</v>
      </c>
      <c r="BK94" s="48">
        <f>SUM(AM94:AX94)</f>
        <v>568296503</v>
      </c>
      <c r="BL94" s="48">
        <f t="shared" si="61"/>
        <v>658540209</v>
      </c>
    </row>
    <row r="95" spans="2:69" s="52" customFormat="1" ht="12.75" hidden="1" outlineLevel="2" x14ac:dyDescent="0.2">
      <c r="B95" s="49" t="s">
        <v>1038</v>
      </c>
      <c r="C95" s="48">
        <v>0</v>
      </c>
      <c r="D95" s="48">
        <v>30370000</v>
      </c>
      <c r="E95" s="48">
        <v>18550000</v>
      </c>
      <c r="F95" s="48">
        <v>0</v>
      </c>
      <c r="G95" s="48">
        <v>68183800</v>
      </c>
      <c r="H95" s="48">
        <v>33700000</v>
      </c>
      <c r="I95" s="48">
        <v>88950000</v>
      </c>
      <c r="J95" s="48">
        <v>30800000</v>
      </c>
      <c r="K95" s="48">
        <v>39505000</v>
      </c>
      <c r="L95" s="48">
        <v>11500000</v>
      </c>
      <c r="M95" s="48">
        <v>22300000</v>
      </c>
      <c r="N95" s="48">
        <v>4500000</v>
      </c>
      <c r="O95" s="48">
        <v>0</v>
      </c>
      <c r="P95" s="48">
        <v>31263636</v>
      </c>
      <c r="Q95" s="48">
        <v>42000000</v>
      </c>
      <c r="R95" s="48">
        <v>0</v>
      </c>
      <c r="S95" s="48">
        <v>7500000</v>
      </c>
      <c r="T95" s="48">
        <v>20225000</v>
      </c>
      <c r="U95" s="48">
        <v>16450000</v>
      </c>
      <c r="V95" s="48">
        <v>3550000</v>
      </c>
      <c r="W95" s="48">
        <v>15000000</v>
      </c>
      <c r="X95" s="48">
        <v>4600000</v>
      </c>
      <c r="Y95" s="48">
        <v>16250000</v>
      </c>
      <c r="Z95" s="48">
        <v>0</v>
      </c>
      <c r="AA95" s="48">
        <v>82150000</v>
      </c>
      <c r="AB95" s="48">
        <v>9000000</v>
      </c>
      <c r="AC95" s="48">
        <v>36500000</v>
      </c>
      <c r="AD95" s="48">
        <v>8250000</v>
      </c>
      <c r="AE95" s="48">
        <v>25300000</v>
      </c>
      <c r="AF95" s="48">
        <v>8500000</v>
      </c>
      <c r="AG95" s="48">
        <v>60700000</v>
      </c>
      <c r="AH95" s="48">
        <v>66410000</v>
      </c>
      <c r="AI95" s="48">
        <v>63152500</v>
      </c>
      <c r="AJ95" s="48">
        <v>0</v>
      </c>
      <c r="AK95" s="48">
        <v>0</v>
      </c>
      <c r="AL95" s="48">
        <v>80933334</v>
      </c>
      <c r="AM95" s="48">
        <v>0</v>
      </c>
      <c r="AN95" s="48">
        <v>52083833</v>
      </c>
      <c r="AO95" s="48">
        <v>122851167</v>
      </c>
      <c r="AP95" s="48">
        <v>0</v>
      </c>
      <c r="AQ95" s="48">
        <v>24500000</v>
      </c>
      <c r="AR95" s="48">
        <v>16750000</v>
      </c>
      <c r="AS95" s="48">
        <v>0</v>
      </c>
      <c r="AT95" s="48">
        <v>52000000</v>
      </c>
      <c r="AU95" s="48">
        <v>4000000</v>
      </c>
      <c r="AV95" s="48">
        <v>21200000</v>
      </c>
      <c r="AW95" s="48">
        <v>-8350000</v>
      </c>
      <c r="AX95" s="48">
        <v>12200000</v>
      </c>
      <c r="AY95" s="48">
        <v>0</v>
      </c>
      <c r="AZ95" s="48">
        <v>0</v>
      </c>
      <c r="BA95" s="48">
        <v>0</v>
      </c>
      <c r="BB95" s="48">
        <v>18350000</v>
      </c>
      <c r="BC95" s="48">
        <v>39000000</v>
      </c>
      <c r="BD95" s="48">
        <v>0</v>
      </c>
      <c r="BE95" s="48">
        <v>2775000</v>
      </c>
      <c r="BF95" s="48">
        <v>42000000</v>
      </c>
      <c r="BG95" s="48"/>
      <c r="BH95" s="48">
        <f t="shared" si="59"/>
        <v>348358800</v>
      </c>
      <c r="BI95" s="48">
        <f t="shared" si="60"/>
        <v>156838636</v>
      </c>
      <c r="BJ95" s="48">
        <f>SUM(AA95:AL95)</f>
        <v>440895834</v>
      </c>
      <c r="BK95" s="48">
        <f>SUM(AM95:AX95)</f>
        <v>297235000</v>
      </c>
      <c r="BL95" s="48">
        <f t="shared" si="61"/>
        <v>102125000</v>
      </c>
    </row>
    <row r="96" spans="2:69" s="52" customFormat="1" ht="12.75" hidden="1" outlineLevel="2" x14ac:dyDescent="0.2">
      <c r="B96" s="49" t="s">
        <v>1034</v>
      </c>
      <c r="C96" s="48">
        <v>0</v>
      </c>
      <c r="D96" s="48">
        <v>0</v>
      </c>
      <c r="E96" s="48">
        <v>0</v>
      </c>
      <c r="F96" s="48">
        <v>0</v>
      </c>
      <c r="G96" s="48">
        <v>0</v>
      </c>
      <c r="H96" s="48">
        <v>0</v>
      </c>
      <c r="I96" s="48">
        <v>0</v>
      </c>
      <c r="J96" s="48">
        <v>0</v>
      </c>
      <c r="K96" s="48">
        <v>0</v>
      </c>
      <c r="L96" s="48">
        <v>0</v>
      </c>
      <c r="M96" s="48">
        <v>0</v>
      </c>
      <c r="N96" s="48">
        <v>0</v>
      </c>
      <c r="O96" s="48">
        <v>0</v>
      </c>
      <c r="P96" s="48">
        <v>0</v>
      </c>
      <c r="Q96" s="48">
        <v>0</v>
      </c>
      <c r="R96" s="48">
        <v>0</v>
      </c>
      <c r="S96" s="48">
        <v>0</v>
      </c>
      <c r="T96" s="48">
        <v>0</v>
      </c>
      <c r="U96" s="48">
        <v>0</v>
      </c>
      <c r="V96" s="48">
        <v>0</v>
      </c>
      <c r="W96" s="48">
        <v>0</v>
      </c>
      <c r="X96" s="48">
        <v>0</v>
      </c>
      <c r="Y96" s="48">
        <v>34929532</v>
      </c>
      <c r="Z96" s="48">
        <v>8858152</v>
      </c>
      <c r="AA96" s="48">
        <v>10246079</v>
      </c>
      <c r="AB96" s="48">
        <v>10737918</v>
      </c>
      <c r="AC96" s="48">
        <v>10737918</v>
      </c>
      <c r="AD96" s="48">
        <v>10737918</v>
      </c>
      <c r="AE96" s="48">
        <v>10737918</v>
      </c>
      <c r="AF96" s="48">
        <v>10737918</v>
      </c>
      <c r="AG96" s="48">
        <v>10737918</v>
      </c>
      <c r="AH96" s="48">
        <v>10737918</v>
      </c>
      <c r="AI96" s="48">
        <v>10737918</v>
      </c>
      <c r="AJ96" s="48">
        <v>10737918</v>
      </c>
      <c r="AK96" s="48">
        <v>10737918</v>
      </c>
      <c r="AL96" s="48">
        <v>9530217</v>
      </c>
      <c r="AM96" s="48">
        <v>0</v>
      </c>
      <c r="AN96" s="48">
        <v>21105945</v>
      </c>
      <c r="AO96" s="48">
        <v>16849439</v>
      </c>
      <c r="AP96" s="48">
        <v>25206846</v>
      </c>
      <c r="AQ96" s="48">
        <v>34078810</v>
      </c>
      <c r="AR96" s="48">
        <v>29550871</v>
      </c>
      <c r="AS96" s="48">
        <v>0</v>
      </c>
      <c r="AT96" s="48">
        <v>0</v>
      </c>
      <c r="AU96" s="48">
        <v>0</v>
      </c>
      <c r="AV96" s="48">
        <v>0</v>
      </c>
      <c r="AW96" s="48">
        <v>721051</v>
      </c>
      <c r="AX96" s="48">
        <v>0</v>
      </c>
      <c r="AY96" s="48">
        <v>0</v>
      </c>
      <c r="AZ96" s="48">
        <v>109508</v>
      </c>
      <c r="BA96" s="48">
        <v>0</v>
      </c>
      <c r="BB96" s="48">
        <v>0</v>
      </c>
      <c r="BC96" s="48">
        <v>0</v>
      </c>
      <c r="BD96" s="48">
        <v>46110216</v>
      </c>
      <c r="BE96" s="48">
        <v>43945377</v>
      </c>
      <c r="BF96" s="48">
        <v>0</v>
      </c>
      <c r="BG96" s="48"/>
      <c r="BH96" s="48">
        <f t="shared" si="59"/>
        <v>0</v>
      </c>
      <c r="BI96" s="48">
        <f t="shared" si="60"/>
        <v>43787684</v>
      </c>
      <c r="BJ96" s="48">
        <f>SUM(AA96:AL96)</f>
        <v>127155476</v>
      </c>
      <c r="BK96" s="48">
        <f>SUM(AM96:AX96)</f>
        <v>127512962</v>
      </c>
      <c r="BL96" s="48">
        <f t="shared" si="61"/>
        <v>90165101</v>
      </c>
    </row>
    <row r="97" spans="2:64" s="24" customFormat="1" ht="12.75" hidden="1" outlineLevel="1" x14ac:dyDescent="0.25">
      <c r="B97" s="54" t="s">
        <v>1695</v>
      </c>
      <c r="C97" s="26">
        <v>41049238.509999998</v>
      </c>
      <c r="D97" s="26">
        <v>55927481.07</v>
      </c>
      <c r="E97" s="26">
        <v>61838521.520000003</v>
      </c>
      <c r="F97" s="26">
        <v>65557129.969999999</v>
      </c>
      <c r="G97" s="26">
        <v>64113603.350000009</v>
      </c>
      <c r="H97" s="26">
        <v>50480303.160000004</v>
      </c>
      <c r="I97" s="26">
        <v>39206388.010000005</v>
      </c>
      <c r="J97" s="26">
        <v>37856485.019999996</v>
      </c>
      <c r="K97" s="26">
        <v>54019673.479999997</v>
      </c>
      <c r="L97" s="26">
        <v>71867692.060000002</v>
      </c>
      <c r="M97" s="26">
        <v>54042273.200000003</v>
      </c>
      <c r="N97" s="26">
        <v>48661709.389999941</v>
      </c>
      <c r="O97" s="26">
        <v>48344681</v>
      </c>
      <c r="P97" s="26">
        <v>86319818</v>
      </c>
      <c r="Q97" s="26">
        <v>84025241</v>
      </c>
      <c r="R97" s="26">
        <v>67616321</v>
      </c>
      <c r="S97" s="26">
        <v>82470663</v>
      </c>
      <c r="T97" s="26">
        <v>78941534</v>
      </c>
      <c r="U97" s="26">
        <v>71918134</v>
      </c>
      <c r="V97" s="26">
        <v>98680109</v>
      </c>
      <c r="W97" s="26">
        <v>94812195</v>
      </c>
      <c r="X97" s="26">
        <v>93814561</v>
      </c>
      <c r="Y97" s="26">
        <v>84356265</v>
      </c>
      <c r="Z97" s="26">
        <v>71250275</v>
      </c>
      <c r="AA97" s="26">
        <v>63171555</v>
      </c>
      <c r="AB97" s="26">
        <v>77153267</v>
      </c>
      <c r="AC97" s="26">
        <v>60737648</v>
      </c>
      <c r="AD97" s="26">
        <v>63882338</v>
      </c>
      <c r="AE97" s="26">
        <v>59751513</v>
      </c>
      <c r="AF97" s="26">
        <v>66136599</v>
      </c>
      <c r="AG97" s="26">
        <v>60607347</v>
      </c>
      <c r="AH97" s="26">
        <v>56793193</v>
      </c>
      <c r="AI97" s="26">
        <v>68299265</v>
      </c>
      <c r="AJ97" s="26">
        <v>71141713</v>
      </c>
      <c r="AK97" s="26">
        <v>60982506</v>
      </c>
      <c r="AL97" s="26">
        <v>69756399</v>
      </c>
      <c r="AM97" s="26">
        <v>60988874</v>
      </c>
      <c r="AN97" s="26">
        <v>76998375</v>
      </c>
      <c r="AO97" s="26">
        <v>72167884</v>
      </c>
      <c r="AP97" s="26">
        <v>86116869</v>
      </c>
      <c r="AQ97" s="26">
        <v>76372710</v>
      </c>
      <c r="AR97" s="26">
        <v>74857510.920000002</v>
      </c>
      <c r="AS97" s="26">
        <v>91756081.120000005</v>
      </c>
      <c r="AT97" s="26">
        <v>88417120</v>
      </c>
      <c r="AU97" s="26">
        <v>88046277</v>
      </c>
      <c r="AV97" s="26">
        <v>116688486</v>
      </c>
      <c r="AW97" s="26">
        <v>113103999</v>
      </c>
      <c r="AX97" s="26">
        <v>106581051.50999999</v>
      </c>
      <c r="AY97" s="26">
        <v>102695837</v>
      </c>
      <c r="AZ97" s="26">
        <v>133144116</v>
      </c>
      <c r="BA97" s="26">
        <v>131971897</v>
      </c>
      <c r="BB97" s="26">
        <v>144826433</v>
      </c>
      <c r="BC97" s="26">
        <v>142500003</v>
      </c>
      <c r="BD97" s="26">
        <v>133819411.33</v>
      </c>
      <c r="BE97" s="26">
        <v>133819411.33</v>
      </c>
      <c r="BF97" s="26">
        <v>133819411.33</v>
      </c>
      <c r="BG97" s="26"/>
      <c r="BH97" s="26">
        <f t="shared" si="59"/>
        <v>644620498.74000013</v>
      </c>
      <c r="BI97" s="26">
        <f t="shared" si="60"/>
        <v>962549797</v>
      </c>
      <c r="BJ97" s="26">
        <f t="shared" ref="BJ97:BJ112" si="62">SUM(AA97:AL97)</f>
        <v>778413343</v>
      </c>
      <c r="BK97" s="26">
        <f t="shared" ref="BK97:BK112" si="63">SUM(AM97:AX97)</f>
        <v>1052095237.55</v>
      </c>
      <c r="BL97" s="26">
        <f t="shared" si="61"/>
        <v>1056596519.9900001</v>
      </c>
    </row>
    <row r="98" spans="2:64" s="52" customFormat="1" ht="12.75" hidden="1" outlineLevel="2" x14ac:dyDescent="0.2">
      <c r="B98" s="49" t="s">
        <v>1765</v>
      </c>
      <c r="C98" s="48">
        <v>40293743.509999998</v>
      </c>
      <c r="D98" s="48">
        <v>53981416.07</v>
      </c>
      <c r="E98" s="48">
        <v>60873785.520000003</v>
      </c>
      <c r="F98" s="48">
        <v>55513603.969999999</v>
      </c>
      <c r="G98" s="48">
        <v>44850492.350000009</v>
      </c>
      <c r="H98" s="48">
        <v>43235091.160000004</v>
      </c>
      <c r="I98" s="48">
        <v>35743304.010000005</v>
      </c>
      <c r="J98" s="48">
        <v>36718481.019999996</v>
      </c>
      <c r="K98" s="48">
        <v>49296460.479999997</v>
      </c>
      <c r="L98" s="48">
        <v>70459720.060000002</v>
      </c>
      <c r="M98" s="48">
        <v>52300992.200000003</v>
      </c>
      <c r="N98" s="48">
        <v>43122443.389999941</v>
      </c>
      <c r="O98" s="48">
        <v>47716305</v>
      </c>
      <c r="P98" s="48">
        <v>73064350</v>
      </c>
      <c r="Q98" s="48">
        <v>79984231</v>
      </c>
      <c r="R98" s="48">
        <v>66900353</v>
      </c>
      <c r="S98" s="48">
        <v>82174663</v>
      </c>
      <c r="T98" s="48">
        <v>77572827</v>
      </c>
      <c r="U98" s="48">
        <v>71342928</v>
      </c>
      <c r="V98" s="48">
        <v>91879016</v>
      </c>
      <c r="W98" s="48">
        <v>94170100</v>
      </c>
      <c r="X98" s="48">
        <v>93067282</v>
      </c>
      <c r="Y98" s="48">
        <v>78823172</v>
      </c>
      <c r="Z98" s="48">
        <v>70528672</v>
      </c>
      <c r="AA98" s="48">
        <v>61787101</v>
      </c>
      <c r="AB98" s="48">
        <v>76290903</v>
      </c>
      <c r="AC98" s="48">
        <v>60039179</v>
      </c>
      <c r="AD98" s="48">
        <v>62992304</v>
      </c>
      <c r="AE98" s="48">
        <v>59057690</v>
      </c>
      <c r="AF98" s="48">
        <v>65533248</v>
      </c>
      <c r="AG98" s="48">
        <v>59692301</v>
      </c>
      <c r="AH98" s="48">
        <v>55719551</v>
      </c>
      <c r="AI98" s="48">
        <v>67600389</v>
      </c>
      <c r="AJ98" s="48">
        <v>69931801</v>
      </c>
      <c r="AK98" s="48">
        <v>60149468</v>
      </c>
      <c r="AL98" s="48">
        <v>65324594</v>
      </c>
      <c r="AM98" s="48">
        <v>60319672</v>
      </c>
      <c r="AN98" s="48">
        <v>73561593</v>
      </c>
      <c r="AO98" s="48">
        <v>69469338</v>
      </c>
      <c r="AP98" s="48">
        <v>85146130</v>
      </c>
      <c r="AQ98" s="48">
        <v>75207826</v>
      </c>
      <c r="AR98" s="48">
        <v>74761510.920000002</v>
      </c>
      <c r="AS98" s="48">
        <v>90666647.120000005</v>
      </c>
      <c r="AT98" s="48">
        <v>84637096</v>
      </c>
      <c r="AU98" s="48">
        <v>85166390</v>
      </c>
      <c r="AV98" s="48">
        <v>113360035</v>
      </c>
      <c r="AW98" s="48">
        <v>110056381</v>
      </c>
      <c r="AX98" s="48">
        <v>100808794.50999999</v>
      </c>
      <c r="AY98" s="48">
        <v>101340091</v>
      </c>
      <c r="AZ98" s="48">
        <v>129872170</v>
      </c>
      <c r="BA98" s="48">
        <v>130072253</v>
      </c>
      <c r="BB98" s="48">
        <v>142479304</v>
      </c>
      <c r="BC98" s="48">
        <v>139914610</v>
      </c>
      <c r="BD98" s="48">
        <v>132083998.33</v>
      </c>
      <c r="BE98" s="48">
        <v>133074173.67</v>
      </c>
      <c r="BF98" s="48">
        <v>130262613</v>
      </c>
      <c r="BG98" s="48"/>
      <c r="BH98" s="48">
        <f t="shared" si="59"/>
        <v>586389533.74000001</v>
      </c>
      <c r="BI98" s="48">
        <f t="shared" si="60"/>
        <v>927223899</v>
      </c>
      <c r="BJ98" s="48">
        <f t="shared" si="62"/>
        <v>764118529</v>
      </c>
      <c r="BK98" s="48">
        <f t="shared" si="63"/>
        <v>1023161413.55</v>
      </c>
      <c r="BL98" s="48">
        <f t="shared" si="61"/>
        <v>1039099213</v>
      </c>
    </row>
    <row r="99" spans="2:64" s="52" customFormat="1" ht="12.75" hidden="1" outlineLevel="2" x14ac:dyDescent="0.2">
      <c r="B99" s="49" t="s">
        <v>1784</v>
      </c>
      <c r="C99" s="48"/>
      <c r="D99" s="48"/>
      <c r="E99" s="48"/>
      <c r="F99" s="48"/>
      <c r="G99" s="48">
        <v>11496663</v>
      </c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>
        <v>0</v>
      </c>
      <c r="AN99" s="48">
        <v>0</v>
      </c>
      <c r="AO99" s="48">
        <v>0</v>
      </c>
      <c r="AP99" s="48">
        <v>0</v>
      </c>
      <c r="AQ99" s="48">
        <v>0</v>
      </c>
      <c r="AR99" s="48">
        <v>0</v>
      </c>
      <c r="AS99" s="48">
        <v>0</v>
      </c>
      <c r="AT99" s="48">
        <v>3000000</v>
      </c>
      <c r="AU99" s="48">
        <v>0</v>
      </c>
      <c r="AV99" s="48">
        <v>0</v>
      </c>
      <c r="AW99" s="48">
        <v>0</v>
      </c>
      <c r="AX99" s="48">
        <v>0</v>
      </c>
      <c r="AY99" s="48"/>
      <c r="AZ99" s="48"/>
      <c r="BA99" s="48"/>
      <c r="BB99" s="48"/>
      <c r="BC99" s="48"/>
      <c r="BD99" s="48"/>
      <c r="BE99" s="48"/>
      <c r="BF99" s="48"/>
      <c r="BG99" s="48"/>
      <c r="BH99" s="48">
        <f t="shared" si="59"/>
        <v>11496663</v>
      </c>
      <c r="BI99" s="48">
        <f t="shared" si="60"/>
        <v>0</v>
      </c>
      <c r="BJ99" s="48">
        <f t="shared" si="62"/>
        <v>0</v>
      </c>
      <c r="BK99" s="48">
        <f t="shared" si="63"/>
        <v>3000000</v>
      </c>
      <c r="BL99" s="48">
        <f t="shared" si="61"/>
        <v>0</v>
      </c>
    </row>
    <row r="100" spans="2:64" s="52" customFormat="1" ht="12.75" hidden="1" outlineLevel="2" x14ac:dyDescent="0.2">
      <c r="B100" s="49" t="s">
        <v>1788</v>
      </c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>
        <v>189138</v>
      </c>
      <c r="AA100" s="48"/>
      <c r="AB100" s="48"/>
      <c r="AC100" s="48"/>
      <c r="AD100" s="48"/>
      <c r="AE100" s="48">
        <v>0</v>
      </c>
      <c r="AF100" s="48"/>
      <c r="AG100" s="48"/>
      <c r="AH100" s="48"/>
      <c r="AI100" s="48"/>
      <c r="AJ100" s="48"/>
      <c r="AK100" s="48"/>
      <c r="AL100" s="48"/>
      <c r="AM100" s="48">
        <v>0</v>
      </c>
      <c r="AN100" s="48">
        <v>0</v>
      </c>
      <c r="AO100" s="48">
        <v>0</v>
      </c>
      <c r="AP100" s="48">
        <v>0</v>
      </c>
      <c r="AQ100" s="48">
        <v>0</v>
      </c>
      <c r="AR100" s="48">
        <v>0</v>
      </c>
      <c r="AS100" s="48">
        <v>0</v>
      </c>
      <c r="AT100" s="48">
        <v>0</v>
      </c>
      <c r="AU100" s="48">
        <v>0</v>
      </c>
      <c r="AV100" s="48">
        <v>571513</v>
      </c>
      <c r="AW100" s="48">
        <v>34412</v>
      </c>
      <c r="AX100" s="48">
        <v>92023</v>
      </c>
      <c r="AY100" s="48">
        <v>0</v>
      </c>
      <c r="AZ100" s="48">
        <v>0</v>
      </c>
      <c r="BA100" s="48">
        <v>0</v>
      </c>
      <c r="BB100" s="48">
        <v>0</v>
      </c>
      <c r="BC100" s="48">
        <v>0</v>
      </c>
      <c r="BD100" s="48">
        <v>0</v>
      </c>
      <c r="BE100" s="48">
        <v>0</v>
      </c>
      <c r="BF100" s="48">
        <v>20900000</v>
      </c>
      <c r="BG100" s="48"/>
      <c r="BH100" s="48">
        <f t="shared" si="59"/>
        <v>0</v>
      </c>
      <c r="BI100" s="48">
        <f t="shared" si="60"/>
        <v>189138</v>
      </c>
      <c r="BJ100" s="48">
        <f t="shared" si="62"/>
        <v>0</v>
      </c>
      <c r="BK100" s="48">
        <f t="shared" si="63"/>
        <v>697948</v>
      </c>
      <c r="BL100" s="48">
        <f t="shared" si="61"/>
        <v>20900000</v>
      </c>
    </row>
    <row r="101" spans="2:64" s="52" customFormat="1" ht="12.75" hidden="1" outlineLevel="2" x14ac:dyDescent="0.2">
      <c r="B101" s="49" t="s">
        <v>1703</v>
      </c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>
        <f t="shared" si="59"/>
        <v>0</v>
      </c>
      <c r="BI101" s="48">
        <f t="shared" si="60"/>
        <v>0</v>
      </c>
      <c r="BJ101" s="48">
        <f t="shared" si="62"/>
        <v>0</v>
      </c>
      <c r="BK101" s="48">
        <f t="shared" si="63"/>
        <v>0</v>
      </c>
      <c r="BL101" s="48">
        <f t="shared" si="61"/>
        <v>0</v>
      </c>
    </row>
    <row r="102" spans="2:64" s="52" customFormat="1" ht="12.75" hidden="1" outlineLevel="2" x14ac:dyDescent="0.2">
      <c r="B102" s="49" t="s">
        <v>1789</v>
      </c>
      <c r="C102" s="48">
        <v>171116</v>
      </c>
      <c r="D102" s="48">
        <v>171540</v>
      </c>
      <c r="E102" s="48">
        <v>149111</v>
      </c>
      <c r="F102" s="48">
        <v>149111</v>
      </c>
      <c r="G102" s="48">
        <v>217990</v>
      </c>
      <c r="H102" s="48">
        <v>149111</v>
      </c>
      <c r="I102" s="48">
        <v>149111</v>
      </c>
      <c r="J102" s="48">
        <v>149654</v>
      </c>
      <c r="K102" s="48">
        <v>343318</v>
      </c>
      <c r="L102" s="48">
        <v>149111</v>
      </c>
      <c r="M102" s="48">
        <v>151027</v>
      </c>
      <c r="N102" s="48">
        <v>605627</v>
      </c>
      <c r="O102" s="48">
        <v>504576</v>
      </c>
      <c r="P102" s="48">
        <v>349163</v>
      </c>
      <c r="Q102" s="48">
        <v>346510</v>
      </c>
      <c r="R102" s="48">
        <v>172238</v>
      </c>
      <c r="S102" s="48"/>
      <c r="T102" s="48">
        <v>187038</v>
      </c>
      <c r="U102" s="48">
        <v>94069</v>
      </c>
      <c r="V102" s="48">
        <v>93118</v>
      </c>
      <c r="W102" s="48">
        <v>272000</v>
      </c>
      <c r="X102" s="48">
        <v>80000</v>
      </c>
      <c r="Y102" s="48"/>
      <c r="Z102" s="48"/>
      <c r="AA102" s="48">
        <v>1000000</v>
      </c>
      <c r="AB102" s="48">
        <v>250000</v>
      </c>
      <c r="AC102" s="48">
        <v>158333</v>
      </c>
      <c r="AD102" s="48">
        <v>310000</v>
      </c>
      <c r="AE102" s="48">
        <v>250000</v>
      </c>
      <c r="AF102" s="48">
        <v>250000</v>
      </c>
      <c r="AG102" s="48">
        <v>250000</v>
      </c>
      <c r="AH102" s="48">
        <v>250000</v>
      </c>
      <c r="AI102" s="48">
        <v>250000</v>
      </c>
      <c r="AJ102" s="48">
        <v>310000</v>
      </c>
      <c r="AK102" s="48">
        <v>250000</v>
      </c>
      <c r="AL102" s="48">
        <v>250000</v>
      </c>
      <c r="AM102" s="48">
        <v>365760</v>
      </c>
      <c r="AN102" s="48">
        <v>250000</v>
      </c>
      <c r="AO102" s="48">
        <v>0</v>
      </c>
      <c r="AP102" s="48">
        <v>529000</v>
      </c>
      <c r="AQ102" s="48">
        <v>264500</v>
      </c>
      <c r="AR102" s="48">
        <v>0</v>
      </c>
      <c r="AS102" s="48">
        <v>264500</v>
      </c>
      <c r="AT102" s="48">
        <v>394500</v>
      </c>
      <c r="AU102" s="48">
        <v>512063</v>
      </c>
      <c r="AV102" s="48">
        <v>382063</v>
      </c>
      <c r="AW102" s="48">
        <v>264500</v>
      </c>
      <c r="AX102" s="48">
        <v>674963</v>
      </c>
      <c r="AY102" s="48">
        <v>117563</v>
      </c>
      <c r="AZ102" s="48">
        <v>277800</v>
      </c>
      <c r="BA102" s="48">
        <v>277800</v>
      </c>
      <c r="BB102" s="48">
        <v>80000</v>
      </c>
      <c r="BC102" s="48">
        <v>855526</v>
      </c>
      <c r="BD102" s="48">
        <v>152858</v>
      </c>
      <c r="BE102" s="48">
        <v>271467</v>
      </c>
      <c r="BF102" s="48">
        <v>216559</v>
      </c>
      <c r="BG102" s="48"/>
      <c r="BH102" s="48">
        <f t="shared" si="59"/>
        <v>2555827</v>
      </c>
      <c r="BI102" s="48">
        <f t="shared" si="60"/>
        <v>2098712</v>
      </c>
      <c r="BJ102" s="48">
        <f t="shared" si="62"/>
        <v>3778333</v>
      </c>
      <c r="BK102" s="48">
        <f t="shared" si="63"/>
        <v>3901849</v>
      </c>
      <c r="BL102" s="48">
        <f t="shared" si="61"/>
        <v>2249573</v>
      </c>
    </row>
    <row r="103" spans="2:64" s="52" customFormat="1" ht="12.75" hidden="1" outlineLevel="2" x14ac:dyDescent="0.2">
      <c r="B103" s="49" t="s">
        <v>1763</v>
      </c>
      <c r="C103" s="48">
        <v>584379</v>
      </c>
      <c r="D103" s="48">
        <v>658525</v>
      </c>
      <c r="E103" s="48">
        <v>815625</v>
      </c>
      <c r="F103" s="48">
        <v>2680920</v>
      </c>
      <c r="G103" s="48">
        <v>800000</v>
      </c>
      <c r="H103" s="48">
        <v>462740</v>
      </c>
      <c r="I103" s="48">
        <v>1882596</v>
      </c>
      <c r="J103" s="48">
        <v>850400</v>
      </c>
      <c r="K103" s="48"/>
      <c r="L103" s="48">
        <v>360000</v>
      </c>
      <c r="M103" s="48">
        <v>996900</v>
      </c>
      <c r="N103" s="48"/>
      <c r="O103" s="48"/>
      <c r="P103" s="48"/>
      <c r="Q103" s="48">
        <v>603100</v>
      </c>
      <c r="R103" s="48"/>
      <c r="S103" s="48"/>
      <c r="T103" s="48">
        <v>600000</v>
      </c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>
        <v>224000</v>
      </c>
      <c r="AI103" s="48">
        <v>0</v>
      </c>
      <c r="AJ103" s="48">
        <v>461000</v>
      </c>
      <c r="AK103" s="48"/>
      <c r="AL103" s="48">
        <v>3713980</v>
      </c>
      <c r="AM103" s="48">
        <v>0</v>
      </c>
      <c r="AN103" s="48">
        <v>170000</v>
      </c>
      <c r="AO103" s="48">
        <v>0</v>
      </c>
      <c r="AP103" s="48">
        <v>0</v>
      </c>
      <c r="AQ103" s="48">
        <v>0</v>
      </c>
      <c r="AR103" s="48">
        <v>0</v>
      </c>
      <c r="AS103" s="48">
        <v>0</v>
      </c>
      <c r="AT103" s="48">
        <v>0</v>
      </c>
      <c r="AU103" s="48">
        <v>0</v>
      </c>
      <c r="AV103" s="48">
        <v>569700</v>
      </c>
      <c r="AW103" s="48">
        <v>1615100</v>
      </c>
      <c r="AX103" s="48">
        <v>1508036</v>
      </c>
      <c r="AY103" s="48">
        <v>380000</v>
      </c>
      <c r="AZ103" s="48">
        <v>0</v>
      </c>
      <c r="BA103" s="48">
        <v>555934</v>
      </c>
      <c r="BB103" s="48">
        <v>1201666</v>
      </c>
      <c r="BC103" s="48">
        <v>470000</v>
      </c>
      <c r="BD103" s="48">
        <v>481000</v>
      </c>
      <c r="BE103" s="48">
        <v>703600</v>
      </c>
      <c r="BF103" s="48">
        <v>1047000</v>
      </c>
      <c r="BG103" s="48"/>
      <c r="BH103" s="48">
        <f t="shared" si="59"/>
        <v>10092085</v>
      </c>
      <c r="BI103" s="48">
        <f t="shared" si="60"/>
        <v>1203100</v>
      </c>
      <c r="BJ103" s="48">
        <f t="shared" si="62"/>
        <v>4398980</v>
      </c>
      <c r="BK103" s="48">
        <f t="shared" si="63"/>
        <v>3862836</v>
      </c>
      <c r="BL103" s="48">
        <f t="shared" si="61"/>
        <v>4839200</v>
      </c>
    </row>
    <row r="104" spans="2:64" s="52" customFormat="1" ht="12.75" hidden="1" outlineLevel="2" x14ac:dyDescent="0.2">
      <c r="B104" s="49" t="s">
        <v>1790</v>
      </c>
      <c r="C104" s="48"/>
      <c r="D104" s="48"/>
      <c r="E104" s="48"/>
      <c r="F104" s="48"/>
      <c r="G104" s="48"/>
      <c r="H104" s="48"/>
      <c r="I104" s="48"/>
      <c r="J104" s="48">
        <v>86950</v>
      </c>
      <c r="K104" s="48">
        <v>81500</v>
      </c>
      <c r="L104" s="48">
        <v>296919</v>
      </c>
      <c r="M104" s="48">
        <v>593354</v>
      </c>
      <c r="N104" s="48">
        <v>2032455</v>
      </c>
      <c r="O104" s="48">
        <v>123800</v>
      </c>
      <c r="P104" s="48">
        <v>871232</v>
      </c>
      <c r="Q104" s="48">
        <v>285400</v>
      </c>
      <c r="R104" s="48">
        <v>543730</v>
      </c>
      <c r="S104" s="48">
        <v>296000</v>
      </c>
      <c r="T104" s="48">
        <v>581669</v>
      </c>
      <c r="U104" s="48">
        <v>366932</v>
      </c>
      <c r="V104" s="48">
        <v>247975</v>
      </c>
      <c r="W104" s="48">
        <v>370095</v>
      </c>
      <c r="X104" s="48">
        <v>355279</v>
      </c>
      <c r="Y104" s="48">
        <v>296464</v>
      </c>
      <c r="Z104" s="48">
        <v>444537</v>
      </c>
      <c r="AA104" s="48">
        <v>100141</v>
      </c>
      <c r="AB104" s="48">
        <v>499384</v>
      </c>
      <c r="AC104" s="48">
        <v>416224</v>
      </c>
      <c r="AD104" s="48">
        <v>495032</v>
      </c>
      <c r="AE104" s="48">
        <v>443823</v>
      </c>
      <c r="AF104" s="48">
        <v>353351</v>
      </c>
      <c r="AG104" s="48">
        <v>414283</v>
      </c>
      <c r="AH104" s="48">
        <v>531026</v>
      </c>
      <c r="AI104" s="48">
        <v>448876</v>
      </c>
      <c r="AJ104" s="48">
        <v>193912</v>
      </c>
      <c r="AK104" s="48">
        <v>301604</v>
      </c>
      <c r="AL104" s="48">
        <v>279995</v>
      </c>
      <c r="AM104" s="48">
        <v>146315</v>
      </c>
      <c r="AN104" s="48">
        <v>352126</v>
      </c>
      <c r="AO104" s="48">
        <v>223768</v>
      </c>
      <c r="AP104" s="48">
        <v>379763</v>
      </c>
      <c r="AQ104" s="48">
        <v>520030</v>
      </c>
      <c r="AR104" s="48">
        <v>96000</v>
      </c>
      <c r="AS104" s="48">
        <v>314562</v>
      </c>
      <c r="AT104" s="48">
        <v>293324</v>
      </c>
      <c r="AU104" s="48">
        <v>448376</v>
      </c>
      <c r="AV104" s="48">
        <v>523494</v>
      </c>
      <c r="AW104" s="48">
        <v>707368</v>
      </c>
      <c r="AX104" s="48">
        <v>775172</v>
      </c>
      <c r="AY104" s="48">
        <v>732183</v>
      </c>
      <c r="AZ104" s="48">
        <v>547676</v>
      </c>
      <c r="BA104" s="48">
        <v>415103</v>
      </c>
      <c r="BB104" s="48">
        <v>476201</v>
      </c>
      <c r="BC104" s="48">
        <v>522511</v>
      </c>
      <c r="BD104" s="48">
        <v>374900</v>
      </c>
      <c r="BE104" s="48">
        <v>1101892</v>
      </c>
      <c r="BF104" s="48">
        <v>458877</v>
      </c>
      <c r="BG104" s="48"/>
      <c r="BH104" s="48">
        <f t="shared" si="59"/>
        <v>3091178</v>
      </c>
      <c r="BI104" s="48">
        <f t="shared" si="60"/>
        <v>4783113</v>
      </c>
      <c r="BJ104" s="48">
        <f t="shared" si="62"/>
        <v>4477651</v>
      </c>
      <c r="BK104" s="48">
        <f t="shared" si="63"/>
        <v>4780298</v>
      </c>
      <c r="BL104" s="48">
        <f t="shared" si="61"/>
        <v>4629343</v>
      </c>
    </row>
    <row r="105" spans="2:64" s="52" customFormat="1" ht="12.75" hidden="1" outlineLevel="2" x14ac:dyDescent="0.2">
      <c r="B105" s="49" t="s">
        <v>1791</v>
      </c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>
        <f t="shared" si="59"/>
        <v>0</v>
      </c>
      <c r="BI105" s="48">
        <f t="shared" si="60"/>
        <v>0</v>
      </c>
      <c r="BJ105" s="48">
        <f t="shared" si="62"/>
        <v>0</v>
      </c>
      <c r="BK105" s="48">
        <f t="shared" si="63"/>
        <v>0</v>
      </c>
      <c r="BL105" s="48">
        <f t="shared" si="61"/>
        <v>0</v>
      </c>
    </row>
    <row r="106" spans="2:64" s="52" customFormat="1" ht="12.75" hidden="1" outlineLevel="2" x14ac:dyDescent="0.2">
      <c r="B106" s="49" t="s">
        <v>1764</v>
      </c>
      <c r="C106" s="48"/>
      <c r="D106" s="48">
        <v>117000</v>
      </c>
      <c r="E106" s="48"/>
      <c r="F106" s="48">
        <v>80495</v>
      </c>
      <c r="G106" s="48"/>
      <c r="H106" s="48">
        <v>224775</v>
      </c>
      <c r="I106" s="48">
        <v>1051377</v>
      </c>
      <c r="J106" s="48">
        <v>51000</v>
      </c>
      <c r="K106" s="48">
        <v>3961843</v>
      </c>
      <c r="L106" s="48">
        <v>430390</v>
      </c>
      <c r="M106" s="48"/>
      <c r="N106" s="48">
        <v>2765184</v>
      </c>
      <c r="O106" s="48"/>
      <c r="P106" s="48">
        <v>35073</v>
      </c>
      <c r="Q106" s="48">
        <v>51000</v>
      </c>
      <c r="R106" s="48"/>
      <c r="S106" s="48"/>
      <c r="T106" s="48"/>
      <c r="U106" s="48">
        <v>114205</v>
      </c>
      <c r="V106" s="48"/>
      <c r="W106" s="48"/>
      <c r="X106" s="48">
        <v>97000</v>
      </c>
      <c r="Y106" s="48">
        <v>5236629</v>
      </c>
      <c r="Z106" s="48">
        <v>87928</v>
      </c>
      <c r="AA106" s="48">
        <v>20132</v>
      </c>
      <c r="AB106" s="48">
        <v>112980</v>
      </c>
      <c r="AC106" s="48">
        <v>123912</v>
      </c>
      <c r="AD106" s="48">
        <v>85002</v>
      </c>
      <c r="AE106" s="48"/>
      <c r="AF106" s="48"/>
      <c r="AG106" s="48">
        <v>250763</v>
      </c>
      <c r="AH106" s="48">
        <v>68616</v>
      </c>
      <c r="AI106" s="48"/>
      <c r="AJ106" s="48">
        <v>86000</v>
      </c>
      <c r="AK106" s="48">
        <v>259882</v>
      </c>
      <c r="AL106" s="48">
        <v>174899</v>
      </c>
      <c r="AM106" s="48">
        <v>120975</v>
      </c>
      <c r="AN106" s="48">
        <v>116000</v>
      </c>
      <c r="AO106" s="48">
        <v>74135</v>
      </c>
      <c r="AP106" s="48">
        <v>61976</v>
      </c>
      <c r="AQ106" s="48">
        <v>0</v>
      </c>
      <c r="AR106" s="48">
        <v>0</v>
      </c>
      <c r="AS106" s="48">
        <v>103439</v>
      </c>
      <c r="AT106" s="48">
        <v>92200</v>
      </c>
      <c r="AU106" s="48">
        <v>86000</v>
      </c>
      <c r="AV106" s="48">
        <v>0</v>
      </c>
      <c r="AW106" s="48">
        <v>72347</v>
      </c>
      <c r="AX106" s="48">
        <v>142063</v>
      </c>
      <c r="AY106" s="48">
        <v>46000</v>
      </c>
      <c r="AZ106" s="48">
        <v>291792</v>
      </c>
      <c r="BA106" s="48">
        <v>236057</v>
      </c>
      <c r="BB106" s="48">
        <v>239606</v>
      </c>
      <c r="BC106" s="48">
        <v>165602</v>
      </c>
      <c r="BD106" s="48">
        <v>0</v>
      </c>
      <c r="BE106" s="48">
        <v>182387</v>
      </c>
      <c r="BF106" s="48">
        <v>1488208</v>
      </c>
      <c r="BG106" s="48"/>
      <c r="BH106" s="48">
        <f t="shared" si="59"/>
        <v>8682064</v>
      </c>
      <c r="BI106" s="48">
        <f t="shared" si="60"/>
        <v>5621835</v>
      </c>
      <c r="BJ106" s="48">
        <f t="shared" si="62"/>
        <v>1182186</v>
      </c>
      <c r="BK106" s="48">
        <f t="shared" si="63"/>
        <v>869135</v>
      </c>
      <c r="BL106" s="48">
        <f t="shared" si="61"/>
        <v>2649652</v>
      </c>
    </row>
    <row r="107" spans="2:64" s="52" customFormat="1" ht="12.75" hidden="1" outlineLevel="2" x14ac:dyDescent="0.2">
      <c r="B107" s="49" t="s">
        <v>1792</v>
      </c>
      <c r="C107" s="48"/>
      <c r="D107" s="48"/>
      <c r="E107" s="48"/>
      <c r="F107" s="48">
        <v>572000</v>
      </c>
      <c r="G107" s="48">
        <v>345258</v>
      </c>
      <c r="H107" s="48"/>
      <c r="I107" s="48"/>
      <c r="J107" s="48"/>
      <c r="K107" s="48">
        <v>321552</v>
      </c>
      <c r="L107" s="48">
        <v>171552</v>
      </c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>
        <v>0</v>
      </c>
      <c r="AN107" s="48">
        <v>0</v>
      </c>
      <c r="AO107" s="48">
        <v>0</v>
      </c>
      <c r="AP107" s="48">
        <v>0</v>
      </c>
      <c r="AQ107" s="48">
        <v>90000</v>
      </c>
      <c r="AR107" s="48">
        <v>0</v>
      </c>
      <c r="AS107" s="48">
        <v>0</v>
      </c>
      <c r="AT107" s="48">
        <v>0</v>
      </c>
      <c r="AU107" s="48">
        <v>1808700</v>
      </c>
      <c r="AV107" s="48">
        <v>1201681</v>
      </c>
      <c r="AW107" s="48">
        <v>184790</v>
      </c>
      <c r="AX107" s="48">
        <v>0</v>
      </c>
      <c r="AY107" s="48">
        <v>0</v>
      </c>
      <c r="AZ107" s="48">
        <v>0</v>
      </c>
      <c r="BA107" s="48">
        <v>0</v>
      </c>
      <c r="BB107" s="48">
        <v>0</v>
      </c>
      <c r="BC107" s="48">
        <v>0</v>
      </c>
      <c r="BD107" s="48">
        <v>0</v>
      </c>
      <c r="BE107" s="48">
        <v>548196</v>
      </c>
      <c r="BF107" s="48">
        <v>170000</v>
      </c>
      <c r="BG107" s="48"/>
      <c r="BH107" s="48">
        <f t="shared" si="59"/>
        <v>1410362</v>
      </c>
      <c r="BI107" s="48">
        <f t="shared" si="60"/>
        <v>0</v>
      </c>
      <c r="BJ107" s="48">
        <f t="shared" si="62"/>
        <v>0</v>
      </c>
      <c r="BK107" s="48">
        <f t="shared" si="63"/>
        <v>3285171</v>
      </c>
      <c r="BL107" s="48">
        <f t="shared" si="61"/>
        <v>718196</v>
      </c>
    </row>
    <row r="108" spans="2:64" s="52" customFormat="1" ht="12.75" hidden="1" outlineLevel="2" x14ac:dyDescent="0.2">
      <c r="B108" s="49" t="s">
        <v>1793</v>
      </c>
      <c r="C108" s="48">
        <v>0</v>
      </c>
      <c r="D108" s="48">
        <v>999000</v>
      </c>
      <c r="E108" s="48">
        <v>0</v>
      </c>
      <c r="F108" s="48">
        <v>0</v>
      </c>
      <c r="G108" s="48">
        <v>0</v>
      </c>
      <c r="H108" s="48">
        <v>18586</v>
      </c>
      <c r="I108" s="48">
        <v>0</v>
      </c>
      <c r="J108" s="48">
        <v>0</v>
      </c>
      <c r="K108" s="48">
        <v>0</v>
      </c>
      <c r="L108" s="48">
        <v>0</v>
      </c>
      <c r="M108" s="48">
        <v>0</v>
      </c>
      <c r="N108" s="48">
        <v>0</v>
      </c>
      <c r="O108" s="48">
        <v>0</v>
      </c>
      <c r="P108" s="48">
        <v>0</v>
      </c>
      <c r="Q108" s="48">
        <v>0</v>
      </c>
      <c r="R108" s="48">
        <v>0</v>
      </c>
      <c r="S108" s="48">
        <v>0</v>
      </c>
      <c r="T108" s="48">
        <v>0</v>
      </c>
      <c r="U108" s="48">
        <v>0</v>
      </c>
      <c r="V108" s="48">
        <v>0</v>
      </c>
      <c r="W108" s="48">
        <v>0</v>
      </c>
      <c r="X108" s="48">
        <v>0</v>
      </c>
      <c r="Y108" s="48">
        <v>0</v>
      </c>
      <c r="Z108" s="48">
        <v>0</v>
      </c>
      <c r="AA108" s="48">
        <v>264181</v>
      </c>
      <c r="AB108" s="48">
        <v>0</v>
      </c>
      <c r="AC108" s="48">
        <v>0</v>
      </c>
      <c r="AD108" s="48">
        <v>0</v>
      </c>
      <c r="AE108" s="48">
        <v>0</v>
      </c>
      <c r="AF108" s="48">
        <v>0</v>
      </c>
      <c r="AG108" s="48">
        <v>0</v>
      </c>
      <c r="AH108" s="48">
        <v>0</v>
      </c>
      <c r="AI108" s="48">
        <v>0</v>
      </c>
      <c r="AJ108" s="48">
        <v>0</v>
      </c>
      <c r="AK108" s="48">
        <v>21552</v>
      </c>
      <c r="AL108" s="48">
        <v>12931</v>
      </c>
      <c r="AM108" s="48">
        <v>11009</v>
      </c>
      <c r="AN108" s="48">
        <v>26471</v>
      </c>
      <c r="AO108" s="48">
        <v>9059</v>
      </c>
      <c r="AP108" s="48">
        <v>0</v>
      </c>
      <c r="AQ108" s="48">
        <v>290354</v>
      </c>
      <c r="AR108" s="48">
        <v>0</v>
      </c>
      <c r="AS108" s="48">
        <v>186933</v>
      </c>
      <c r="AT108" s="48">
        <v>0</v>
      </c>
      <c r="AU108" s="48">
        <v>24748</v>
      </c>
      <c r="AV108" s="48">
        <v>0</v>
      </c>
      <c r="AW108" s="48">
        <v>60768</v>
      </c>
      <c r="AX108" s="48">
        <v>0</v>
      </c>
      <c r="AY108" s="48">
        <v>0</v>
      </c>
      <c r="AZ108" s="48">
        <v>37815</v>
      </c>
      <c r="BA108" s="48">
        <v>13588</v>
      </c>
      <c r="BB108" s="48">
        <v>8403</v>
      </c>
      <c r="BC108" s="48">
        <v>207167</v>
      </c>
      <c r="BD108" s="48">
        <v>189000</v>
      </c>
      <c r="BE108" s="48">
        <v>0</v>
      </c>
      <c r="BF108" s="48">
        <v>0</v>
      </c>
      <c r="BG108" s="48"/>
      <c r="BH108" s="48">
        <f t="shared" si="59"/>
        <v>1017586</v>
      </c>
      <c r="BI108" s="48">
        <f t="shared" si="60"/>
        <v>0</v>
      </c>
      <c r="BJ108" s="48">
        <f t="shared" si="62"/>
        <v>298664</v>
      </c>
      <c r="BK108" s="48">
        <f t="shared" si="63"/>
        <v>609342</v>
      </c>
      <c r="BL108" s="48">
        <f t="shared" si="61"/>
        <v>455973</v>
      </c>
    </row>
    <row r="109" spans="2:64" s="52" customFormat="1" ht="12.75" hidden="1" outlineLevel="2" x14ac:dyDescent="0.2">
      <c r="B109" s="49" t="s">
        <v>1794</v>
      </c>
      <c r="C109" s="48"/>
      <c r="D109" s="48"/>
      <c r="E109" s="48"/>
      <c r="F109" s="48">
        <v>6390000</v>
      </c>
      <c r="G109" s="48">
        <v>6390000</v>
      </c>
      <c r="H109" s="48">
        <v>6390000</v>
      </c>
      <c r="I109" s="48"/>
      <c r="J109" s="48"/>
      <c r="K109" s="48"/>
      <c r="L109" s="48"/>
      <c r="M109" s="48"/>
      <c r="N109" s="48"/>
      <c r="O109" s="48"/>
      <c r="P109" s="48">
        <v>12000000</v>
      </c>
      <c r="Q109" s="48">
        <v>2755000</v>
      </c>
      <c r="R109" s="48"/>
      <c r="S109" s="48"/>
      <c r="T109" s="48"/>
      <c r="U109" s="48"/>
      <c r="V109" s="48">
        <v>6460000</v>
      </c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>
        <v>0</v>
      </c>
      <c r="AN109" s="48">
        <v>0</v>
      </c>
      <c r="AO109" s="48">
        <v>0</v>
      </c>
      <c r="AP109" s="48">
        <v>0</v>
      </c>
      <c r="AQ109" s="48">
        <v>0</v>
      </c>
      <c r="AR109" s="48">
        <v>0</v>
      </c>
      <c r="AS109" s="48">
        <v>0</v>
      </c>
      <c r="AT109" s="48">
        <v>0</v>
      </c>
      <c r="AU109" s="48">
        <v>0</v>
      </c>
      <c r="AV109" s="48">
        <v>0</v>
      </c>
      <c r="AW109" s="48">
        <v>0</v>
      </c>
      <c r="AX109" s="48">
        <v>2500000</v>
      </c>
      <c r="AY109" s="48"/>
      <c r="AZ109" s="48"/>
      <c r="BA109" s="48"/>
      <c r="BB109" s="48"/>
      <c r="BC109" s="48"/>
      <c r="BD109" s="48"/>
      <c r="BE109" s="48"/>
      <c r="BF109" s="48"/>
      <c r="BG109" s="48"/>
      <c r="BH109" s="48">
        <f t="shared" si="59"/>
        <v>19170000</v>
      </c>
      <c r="BI109" s="48">
        <f t="shared" si="60"/>
        <v>21215000</v>
      </c>
      <c r="BJ109" s="48">
        <f t="shared" si="62"/>
        <v>0</v>
      </c>
      <c r="BK109" s="48">
        <f t="shared" si="63"/>
        <v>2500000</v>
      </c>
      <c r="BL109" s="48">
        <f t="shared" si="61"/>
        <v>0</v>
      </c>
    </row>
    <row r="110" spans="2:64" s="52" customFormat="1" ht="12.75" hidden="1" outlineLevel="2" x14ac:dyDescent="0.2">
      <c r="B110" s="49" t="s">
        <v>1795</v>
      </c>
      <c r="C110" s="48"/>
      <c r="D110" s="48"/>
      <c r="E110" s="48"/>
      <c r="F110" s="48">
        <v>171000</v>
      </c>
      <c r="G110" s="48"/>
      <c r="H110" s="48"/>
      <c r="I110" s="48">
        <v>380000</v>
      </c>
      <c r="J110" s="48"/>
      <c r="K110" s="48">
        <v>15000</v>
      </c>
      <c r="L110" s="48"/>
      <c r="M110" s="48"/>
      <c r="N110" s="48">
        <v>106000</v>
      </c>
      <c r="O110" s="48"/>
      <c r="P110" s="48"/>
      <c r="Q110" s="48"/>
      <c r="R110" s="48"/>
      <c r="S110" s="48"/>
      <c r="T110" s="48"/>
      <c r="U110" s="48"/>
      <c r="V110" s="48"/>
      <c r="W110" s="48"/>
      <c r="X110" s="48">
        <v>215000</v>
      </c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>
        <v>159000</v>
      </c>
      <c r="AK110" s="48"/>
      <c r="AL110" s="48"/>
      <c r="AM110" s="48">
        <v>0</v>
      </c>
      <c r="AN110" s="48">
        <v>0</v>
      </c>
      <c r="AO110" s="48">
        <v>265000</v>
      </c>
      <c r="AP110" s="48">
        <v>0</v>
      </c>
      <c r="AQ110" s="48">
        <v>0</v>
      </c>
      <c r="AR110" s="48">
        <v>0</v>
      </c>
      <c r="AS110" s="48">
        <v>220000</v>
      </c>
      <c r="AT110" s="48">
        <v>0</v>
      </c>
      <c r="AU110" s="48">
        <v>0</v>
      </c>
      <c r="AV110" s="48">
        <v>0</v>
      </c>
      <c r="AW110" s="48">
        <v>71000</v>
      </c>
      <c r="AX110" s="48">
        <v>0</v>
      </c>
      <c r="AY110" s="48"/>
      <c r="AZ110" s="48"/>
      <c r="BA110" s="48"/>
      <c r="BB110" s="48"/>
      <c r="BC110" s="48"/>
      <c r="BD110" s="48"/>
      <c r="BE110" s="48"/>
      <c r="BF110" s="48"/>
      <c r="BG110" s="48"/>
      <c r="BH110" s="48">
        <f t="shared" si="59"/>
        <v>672000</v>
      </c>
      <c r="BI110" s="48">
        <f t="shared" si="60"/>
        <v>215000</v>
      </c>
      <c r="BJ110" s="48">
        <f t="shared" si="62"/>
        <v>159000</v>
      </c>
      <c r="BK110" s="48">
        <f t="shared" si="63"/>
        <v>556000</v>
      </c>
      <c r="BL110" s="48">
        <f t="shared" si="61"/>
        <v>0</v>
      </c>
    </row>
    <row r="111" spans="2:64" s="52" customFormat="1" ht="12.75" hidden="1" outlineLevel="2" x14ac:dyDescent="0.2">
      <c r="B111" s="49" t="s">
        <v>1787</v>
      </c>
      <c r="C111" s="48">
        <f>C97-SUM(C98:C110)</f>
        <v>0</v>
      </c>
      <c r="D111" s="48">
        <f>D97-SUM(D98:D110)</f>
        <v>0</v>
      </c>
      <c r="E111" s="48">
        <f t="shared" ref="E111:AX111" si="64">E97-SUM(E98:E110)</f>
        <v>0</v>
      </c>
      <c r="F111" s="48">
        <f t="shared" si="64"/>
        <v>0</v>
      </c>
      <c r="G111" s="48">
        <f t="shared" si="64"/>
        <v>13200</v>
      </c>
      <c r="H111" s="48">
        <f t="shared" si="64"/>
        <v>0</v>
      </c>
      <c r="I111" s="48">
        <f t="shared" si="64"/>
        <v>0</v>
      </c>
      <c r="J111" s="48">
        <f t="shared" si="64"/>
        <v>0</v>
      </c>
      <c r="K111" s="48">
        <f t="shared" si="64"/>
        <v>0</v>
      </c>
      <c r="L111" s="48">
        <f t="shared" si="64"/>
        <v>0</v>
      </c>
      <c r="M111" s="48">
        <f t="shared" si="64"/>
        <v>0</v>
      </c>
      <c r="N111" s="48">
        <f t="shared" si="64"/>
        <v>30000</v>
      </c>
      <c r="O111" s="48">
        <f t="shared" si="64"/>
        <v>0</v>
      </c>
      <c r="P111" s="48">
        <f t="shared" si="64"/>
        <v>0</v>
      </c>
      <c r="Q111" s="48">
        <f t="shared" si="64"/>
        <v>0</v>
      </c>
      <c r="R111" s="48">
        <f t="shared" si="64"/>
        <v>0</v>
      </c>
      <c r="S111" s="48">
        <f t="shared" si="64"/>
        <v>0</v>
      </c>
      <c r="T111" s="48">
        <f t="shared" si="64"/>
        <v>0</v>
      </c>
      <c r="U111" s="48">
        <f t="shared" si="64"/>
        <v>0</v>
      </c>
      <c r="V111" s="48">
        <f t="shared" si="64"/>
        <v>0</v>
      </c>
      <c r="W111" s="48">
        <f t="shared" si="64"/>
        <v>0</v>
      </c>
      <c r="X111" s="48">
        <f t="shared" si="64"/>
        <v>0</v>
      </c>
      <c r="Y111" s="48">
        <f t="shared" si="64"/>
        <v>0</v>
      </c>
      <c r="Z111" s="48">
        <f t="shared" si="64"/>
        <v>0</v>
      </c>
      <c r="AA111" s="48">
        <f t="shared" si="64"/>
        <v>0</v>
      </c>
      <c r="AB111" s="48">
        <f t="shared" si="64"/>
        <v>0</v>
      </c>
      <c r="AC111" s="48">
        <f t="shared" si="64"/>
        <v>0</v>
      </c>
      <c r="AD111" s="48">
        <f t="shared" si="64"/>
        <v>0</v>
      </c>
      <c r="AE111" s="48">
        <f t="shared" si="64"/>
        <v>0</v>
      </c>
      <c r="AF111" s="48">
        <f t="shared" si="64"/>
        <v>0</v>
      </c>
      <c r="AG111" s="48">
        <f t="shared" si="64"/>
        <v>0</v>
      </c>
      <c r="AH111" s="48">
        <f t="shared" si="64"/>
        <v>0</v>
      </c>
      <c r="AI111" s="48">
        <f t="shared" si="64"/>
        <v>0</v>
      </c>
      <c r="AJ111" s="48">
        <f t="shared" si="64"/>
        <v>0</v>
      </c>
      <c r="AK111" s="48">
        <f t="shared" si="64"/>
        <v>0</v>
      </c>
      <c r="AL111" s="48">
        <f t="shared" si="64"/>
        <v>0</v>
      </c>
      <c r="AM111" s="48">
        <f t="shared" si="64"/>
        <v>25143</v>
      </c>
      <c r="AN111" s="48">
        <f t="shared" si="64"/>
        <v>2522185</v>
      </c>
      <c r="AO111" s="48">
        <f t="shared" si="64"/>
        <v>2126584</v>
      </c>
      <c r="AP111" s="48">
        <f t="shared" si="64"/>
        <v>0</v>
      </c>
      <c r="AQ111" s="48">
        <f t="shared" si="64"/>
        <v>0</v>
      </c>
      <c r="AR111" s="48">
        <f t="shared" si="64"/>
        <v>0</v>
      </c>
      <c r="AS111" s="48">
        <f t="shared" si="64"/>
        <v>0</v>
      </c>
      <c r="AT111" s="48">
        <f t="shared" si="64"/>
        <v>0</v>
      </c>
      <c r="AU111" s="48">
        <f t="shared" si="64"/>
        <v>0</v>
      </c>
      <c r="AV111" s="48">
        <f t="shared" si="64"/>
        <v>80000</v>
      </c>
      <c r="AW111" s="48">
        <f t="shared" si="64"/>
        <v>37333</v>
      </c>
      <c r="AX111" s="48">
        <f t="shared" si="64"/>
        <v>80000</v>
      </c>
      <c r="AY111" s="48">
        <v>80000</v>
      </c>
      <c r="AZ111" s="48">
        <v>2429192</v>
      </c>
      <c r="BA111" s="48">
        <v>160000</v>
      </c>
      <c r="BB111" s="48">
        <v>95000</v>
      </c>
      <c r="BC111" s="48">
        <v>0</v>
      </c>
      <c r="BD111" s="48">
        <v>0</v>
      </c>
      <c r="BE111" s="48">
        <v>227655</v>
      </c>
      <c r="BF111" s="48">
        <v>1772170</v>
      </c>
      <c r="BG111" s="48"/>
      <c r="BH111" s="48">
        <f t="shared" si="59"/>
        <v>43200</v>
      </c>
      <c r="BI111" s="48">
        <f t="shared" si="60"/>
        <v>0</v>
      </c>
      <c r="BJ111" s="48">
        <f t="shared" si="62"/>
        <v>0</v>
      </c>
      <c r="BK111" s="48">
        <f t="shared" si="63"/>
        <v>4871245</v>
      </c>
      <c r="BL111" s="48">
        <f t="shared" si="61"/>
        <v>4764017</v>
      </c>
    </row>
    <row r="112" spans="2:64" s="24" customFormat="1" ht="12.75" hidden="1" outlineLevel="1" x14ac:dyDescent="0.25">
      <c r="B112" s="38" t="s">
        <v>1933</v>
      </c>
      <c r="C112" s="39">
        <f t="shared" ref="C112:AH112" si="65">C92-C97</f>
        <v>32580026.490000002</v>
      </c>
      <c r="D112" s="39">
        <f t="shared" si="65"/>
        <v>52456943.93</v>
      </c>
      <c r="E112" s="39">
        <f t="shared" si="65"/>
        <v>60640443.479999997</v>
      </c>
      <c r="F112" s="39">
        <f t="shared" si="65"/>
        <v>56122831.030000001</v>
      </c>
      <c r="G112" s="39">
        <f t="shared" si="65"/>
        <v>78855875.649999991</v>
      </c>
      <c r="H112" s="39">
        <f t="shared" si="65"/>
        <v>64810352.839999996</v>
      </c>
      <c r="I112" s="39">
        <f t="shared" si="65"/>
        <v>120864841.98999999</v>
      </c>
      <c r="J112" s="39">
        <f t="shared" si="65"/>
        <v>64064744.980000004</v>
      </c>
      <c r="K112" s="39">
        <f t="shared" si="65"/>
        <v>15710442.520000003</v>
      </c>
      <c r="L112" s="39">
        <f t="shared" si="65"/>
        <v>62188998.939999998</v>
      </c>
      <c r="M112" s="39">
        <f t="shared" si="65"/>
        <v>45943461.799999997</v>
      </c>
      <c r="N112" s="39">
        <f t="shared" si="65"/>
        <v>67303290.610000059</v>
      </c>
      <c r="O112" s="39">
        <f t="shared" si="65"/>
        <v>32781240</v>
      </c>
      <c r="P112" s="39">
        <f t="shared" si="65"/>
        <v>82331750</v>
      </c>
      <c r="Q112" s="39">
        <f t="shared" si="65"/>
        <v>49100546</v>
      </c>
      <c r="R112" s="39">
        <f t="shared" si="65"/>
        <v>12655924</v>
      </c>
      <c r="S112" s="39">
        <f t="shared" si="65"/>
        <v>11217087</v>
      </c>
      <c r="T112" s="39">
        <f t="shared" si="65"/>
        <v>60345995</v>
      </c>
      <c r="U112" s="39">
        <f t="shared" si="65"/>
        <v>28374753</v>
      </c>
      <c r="V112" s="39">
        <f t="shared" si="65"/>
        <v>-9125544</v>
      </c>
      <c r="W112" s="39">
        <f t="shared" si="65"/>
        <v>3419052</v>
      </c>
      <c r="X112" s="39">
        <f t="shared" si="65"/>
        <v>18771189</v>
      </c>
      <c r="Y112" s="39">
        <f t="shared" si="65"/>
        <v>233638230</v>
      </c>
      <c r="Z112" s="39">
        <f t="shared" si="65"/>
        <v>39721446</v>
      </c>
      <c r="AA112" s="39">
        <f t="shared" si="65"/>
        <v>122726233</v>
      </c>
      <c r="AB112" s="39">
        <f t="shared" si="65"/>
        <v>753182</v>
      </c>
      <c r="AC112" s="39">
        <f t="shared" si="65"/>
        <v>61176840</v>
      </c>
      <c r="AD112" s="39">
        <f t="shared" si="65"/>
        <v>96108281</v>
      </c>
      <c r="AE112" s="39">
        <f t="shared" si="65"/>
        <v>71886127</v>
      </c>
      <c r="AF112" s="39">
        <f t="shared" si="65"/>
        <v>39515138</v>
      </c>
      <c r="AG112" s="39">
        <f t="shared" si="65"/>
        <v>68862357</v>
      </c>
      <c r="AH112" s="39">
        <f t="shared" si="65"/>
        <v>99693615</v>
      </c>
      <c r="AI112" s="39">
        <f t="shared" ref="AI112:BD112" si="66">AI92-AI97</f>
        <v>111363757</v>
      </c>
      <c r="AJ112" s="39">
        <f t="shared" si="66"/>
        <v>22107010</v>
      </c>
      <c r="AK112" s="39">
        <f t="shared" si="66"/>
        <v>23958410</v>
      </c>
      <c r="AL112" s="39">
        <f t="shared" si="66"/>
        <v>141725025</v>
      </c>
      <c r="AM112" s="39">
        <f t="shared" si="66"/>
        <v>-287539</v>
      </c>
      <c r="AN112" s="39">
        <f t="shared" si="66"/>
        <v>55370466</v>
      </c>
      <c r="AO112" s="39">
        <f t="shared" si="66"/>
        <v>132606942</v>
      </c>
      <c r="AP112" s="39">
        <f t="shared" si="66"/>
        <v>-869519</v>
      </c>
      <c r="AQ112" s="39">
        <f t="shared" si="66"/>
        <v>34325485</v>
      </c>
      <c r="AR112" s="39">
        <f t="shared" si="66"/>
        <v>32257643.079999998</v>
      </c>
      <c r="AS112" s="39">
        <f t="shared" si="66"/>
        <v>396774.87999999523</v>
      </c>
      <c r="AT112" s="39">
        <f t="shared" si="66"/>
        <v>57011393</v>
      </c>
      <c r="AU112" s="39">
        <f t="shared" si="66"/>
        <v>9108670</v>
      </c>
      <c r="AV112" s="39">
        <f t="shared" si="66"/>
        <v>24149655</v>
      </c>
      <c r="AW112" s="39">
        <f t="shared" si="66"/>
        <v>35789782</v>
      </c>
      <c r="AX112" s="39">
        <f t="shared" si="66"/>
        <v>34541263.49000001</v>
      </c>
      <c r="AY112" s="39">
        <f t="shared" si="66"/>
        <v>27895745</v>
      </c>
      <c r="AZ112" s="39">
        <f t="shared" si="66"/>
        <v>2427012</v>
      </c>
      <c r="BA112" s="39">
        <f t="shared" si="66"/>
        <v>-1328150</v>
      </c>
      <c r="BB112" s="39">
        <f t="shared" si="66"/>
        <v>247089436</v>
      </c>
      <c r="BC112" s="39">
        <f t="shared" si="66"/>
        <v>14846851</v>
      </c>
      <c r="BD112" s="39">
        <f t="shared" si="66"/>
        <v>54316690.670000002</v>
      </c>
      <c r="BE112" s="39">
        <f>BE92-BE97</f>
        <v>27504296.670000002</v>
      </c>
      <c r="BF112" s="39">
        <f>BF92-BF97</f>
        <v>-102372701.33</v>
      </c>
      <c r="BG112" s="39"/>
      <c r="BH112" s="39">
        <f t="shared" si="59"/>
        <v>721542254.25999987</v>
      </c>
      <c r="BI112" s="39">
        <f t="shared" si="60"/>
        <v>563231668</v>
      </c>
      <c r="BJ112" s="39">
        <f t="shared" si="62"/>
        <v>859875975</v>
      </c>
      <c r="BK112" s="39">
        <f t="shared" si="63"/>
        <v>414401016.44999999</v>
      </c>
      <c r="BL112" s="39">
        <f t="shared" si="61"/>
        <v>270379180.01000005</v>
      </c>
    </row>
    <row r="113" spans="2:64" s="127" customFormat="1" ht="11.25" hidden="1" outlineLevel="1" x14ac:dyDescent="0.2">
      <c r="C113" s="128">
        <f t="shared" ref="C113:AH113" si="67">C112/C92</f>
        <v>0.44248746052266041</v>
      </c>
      <c r="D113" s="128">
        <f t="shared" si="67"/>
        <v>0.48398968698685257</v>
      </c>
      <c r="E113" s="128">
        <f t="shared" si="67"/>
        <v>0.49510904570429703</v>
      </c>
      <c r="F113" s="128">
        <f t="shared" si="67"/>
        <v>0.46123314446164232</v>
      </c>
      <c r="G113" s="128">
        <f t="shared" si="67"/>
        <v>0.55155741072540376</v>
      </c>
      <c r="H113" s="128">
        <f t="shared" si="67"/>
        <v>0.56214748955891092</v>
      </c>
      <c r="I113" s="128">
        <f t="shared" si="67"/>
        <v>0.75506911510581876</v>
      </c>
      <c r="J113" s="128">
        <f t="shared" si="67"/>
        <v>0.62857115225159665</v>
      </c>
      <c r="K113" s="128">
        <f t="shared" si="67"/>
        <v>0.2253035477525952</v>
      </c>
      <c r="L113" s="128">
        <f t="shared" si="67"/>
        <v>0.46390074584192142</v>
      </c>
      <c r="M113" s="128">
        <f t="shared" si="67"/>
        <v>0.45950016569863689</v>
      </c>
      <c r="N113" s="128">
        <f t="shared" si="67"/>
        <v>0.58037589453714533</v>
      </c>
      <c r="O113" s="128">
        <f t="shared" si="67"/>
        <v>0.40407849422134756</v>
      </c>
      <c r="P113" s="128">
        <f t="shared" si="67"/>
        <v>0.48817660562752668</v>
      </c>
      <c r="Q113" s="128">
        <f t="shared" si="67"/>
        <v>0.36882821207284205</v>
      </c>
      <c r="R113" s="128">
        <f t="shared" si="67"/>
        <v>0.15766251460887881</v>
      </c>
      <c r="S113" s="128">
        <f t="shared" si="67"/>
        <v>0.11972842767597684</v>
      </c>
      <c r="T113" s="128">
        <f t="shared" si="67"/>
        <v>0.43324765277442751</v>
      </c>
      <c r="U113" s="128">
        <f t="shared" si="67"/>
        <v>0.28291889732917946</v>
      </c>
      <c r="V113" s="128">
        <f t="shared" si="67"/>
        <v>-0.10189926108177735</v>
      </c>
      <c r="W113" s="128">
        <f t="shared" si="67"/>
        <v>3.4806154909140061E-2</v>
      </c>
      <c r="X113" s="128">
        <f t="shared" si="67"/>
        <v>0.16672792960032687</v>
      </c>
      <c r="Y113" s="128">
        <f t="shared" si="67"/>
        <v>0.73472413413949189</v>
      </c>
      <c r="Z113" s="128">
        <f t="shared" si="67"/>
        <v>0.35794205624692438</v>
      </c>
      <c r="AA113" s="128">
        <f t="shared" si="67"/>
        <v>0.66018124432981418</v>
      </c>
      <c r="AB113" s="128">
        <f t="shared" si="67"/>
        <v>9.6677747435260468E-3</v>
      </c>
      <c r="AC113" s="128">
        <f t="shared" si="67"/>
        <v>0.50180122972751195</v>
      </c>
      <c r="AD113" s="128">
        <f t="shared" si="67"/>
        <v>0.6007119767440865</v>
      </c>
      <c r="AE113" s="128">
        <f t="shared" si="67"/>
        <v>0.54609097367591819</v>
      </c>
      <c r="AF113" s="128">
        <f t="shared" si="67"/>
        <v>0.37401314092923998</v>
      </c>
      <c r="AG113" s="128">
        <f t="shared" si="67"/>
        <v>0.53188008369896322</v>
      </c>
      <c r="AH113" s="128">
        <f t="shared" si="67"/>
        <v>0.63707360559108595</v>
      </c>
      <c r="AI113" s="128">
        <f t="shared" ref="AI113:BD113" si="68">AI112/AI92</f>
        <v>0.61984795624778033</v>
      </c>
      <c r="AJ113" s="128">
        <f t="shared" si="68"/>
        <v>0.237075739900481</v>
      </c>
      <c r="AK113" s="128">
        <f t="shared" si="68"/>
        <v>0.28205970842132194</v>
      </c>
      <c r="AL113" s="128">
        <f t="shared" si="68"/>
        <v>0.67015354029392193</v>
      </c>
      <c r="AM113" s="128">
        <f t="shared" si="68"/>
        <v>-4.7369468892241003E-3</v>
      </c>
      <c r="AN113" s="128">
        <f t="shared" si="68"/>
        <v>0.41830438025819083</v>
      </c>
      <c r="AO113" s="128">
        <f t="shared" si="68"/>
        <v>0.64757443378318391</v>
      </c>
      <c r="AP113" s="128">
        <f t="shared" si="68"/>
        <v>-1.0199953429637401E-2</v>
      </c>
      <c r="AQ113" s="128">
        <f t="shared" si="68"/>
        <v>0.31008170458425272</v>
      </c>
      <c r="AR113" s="128">
        <f t="shared" si="68"/>
        <v>0.30114920135389994</v>
      </c>
      <c r="AS113" s="128">
        <f t="shared" si="68"/>
        <v>4.3056167461591778E-3</v>
      </c>
      <c r="AT113" s="128">
        <f t="shared" si="68"/>
        <v>0.39202348854381808</v>
      </c>
      <c r="AU113" s="128">
        <f t="shared" si="68"/>
        <v>9.3754052482782999E-2</v>
      </c>
      <c r="AV113" s="128">
        <f t="shared" si="68"/>
        <v>0.17147098668392677</v>
      </c>
      <c r="AW113" s="128">
        <f t="shared" si="68"/>
        <v>0.24037123484694098</v>
      </c>
      <c r="AX113" s="128">
        <f t="shared" si="68"/>
        <v>0.24476117395041322</v>
      </c>
      <c r="AY113" s="128">
        <f t="shared" si="68"/>
        <v>0.21361059091848661</v>
      </c>
      <c r="AZ113" s="128">
        <f t="shared" si="68"/>
        <v>1.7902130311993864E-2</v>
      </c>
      <c r="BA113" s="128">
        <f t="shared" si="68"/>
        <v>-1.016619647322271E-2</v>
      </c>
      <c r="BB113" s="128">
        <f t="shared" si="68"/>
        <v>0.6304655043197549</v>
      </c>
      <c r="BC113" s="128">
        <f t="shared" si="68"/>
        <v>9.435746964473786E-2</v>
      </c>
      <c r="BD113" s="128">
        <f t="shared" si="68"/>
        <v>0.28870955703121776</v>
      </c>
      <c r="BE113" s="128">
        <f>BE112/BE92</f>
        <v>0.17049134941778057</v>
      </c>
      <c r="BF113" s="128">
        <f>BF112/BF92</f>
        <v>-3.2554343945678261</v>
      </c>
      <c r="BG113" s="128"/>
      <c r="BH113" s="128">
        <f t="shared" si="59"/>
        <v>6.1092448591474824</v>
      </c>
      <c r="BI113" s="128">
        <f t="shared" si="60"/>
        <v>3.4469418181242846</v>
      </c>
      <c r="BJ113" s="128">
        <f>BJ112/BJ92</f>
        <v>0.52486210192087701</v>
      </c>
      <c r="BK113" s="128">
        <f>BK112/BK92</f>
        <v>0.28257898055974168</v>
      </c>
      <c r="BL113" s="128">
        <f>BL112/BL92</f>
        <v>0.20375593917055154</v>
      </c>
    </row>
    <row r="114" spans="2:64" s="24" customFormat="1" ht="12.75" hidden="1" outlineLevel="2" collapsed="1" x14ac:dyDescent="0.25">
      <c r="B114" s="23" t="s">
        <v>1755</v>
      </c>
      <c r="C114" s="26">
        <v>0</v>
      </c>
      <c r="D114" s="26">
        <v>0</v>
      </c>
      <c r="E114" s="26">
        <v>0</v>
      </c>
      <c r="F114" s="26">
        <v>0</v>
      </c>
      <c r="G114" s="26">
        <v>0</v>
      </c>
      <c r="H114" s="26">
        <v>0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10000</v>
      </c>
      <c r="T114" s="26">
        <v>0</v>
      </c>
      <c r="U114" s="26">
        <v>-55</v>
      </c>
      <c r="V114" s="26">
        <v>0</v>
      </c>
      <c r="W114" s="26">
        <v>0</v>
      </c>
      <c r="X114" s="26">
        <v>0</v>
      </c>
      <c r="Y114" s="26">
        <v>-24</v>
      </c>
      <c r="Z114" s="26">
        <v>20000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829400</v>
      </c>
      <c r="AH114" s="26">
        <v>0</v>
      </c>
      <c r="AI114" s="26">
        <v>0</v>
      </c>
      <c r="AJ114" s="26">
        <v>0</v>
      </c>
      <c r="AK114" s="26">
        <v>0</v>
      </c>
      <c r="AL114" s="26">
        <v>0</v>
      </c>
      <c r="AM114" s="26">
        <v>0</v>
      </c>
      <c r="AN114" s="26">
        <v>0</v>
      </c>
      <c r="AO114" s="26">
        <v>0</v>
      </c>
      <c r="AP114" s="26">
        <v>0</v>
      </c>
      <c r="AQ114" s="26">
        <v>0</v>
      </c>
      <c r="AR114" s="26">
        <v>0</v>
      </c>
      <c r="AS114" s="26">
        <v>0</v>
      </c>
      <c r="AT114" s="26">
        <v>0</v>
      </c>
      <c r="AU114" s="26">
        <v>0</v>
      </c>
      <c r="AV114" s="26">
        <v>0</v>
      </c>
      <c r="AW114" s="26">
        <v>0</v>
      </c>
      <c r="AX114" s="26">
        <v>0</v>
      </c>
      <c r="AY114" s="26"/>
      <c r="AZ114" s="26"/>
      <c r="BA114" s="26"/>
      <c r="BB114" s="26"/>
      <c r="BC114" s="26"/>
      <c r="BD114" s="26"/>
      <c r="BE114" s="26"/>
      <c r="BF114" s="26"/>
      <c r="BG114" s="26"/>
      <c r="BH114" s="26">
        <f t="shared" si="59"/>
        <v>0</v>
      </c>
      <c r="BI114" s="26">
        <f t="shared" si="60"/>
        <v>29921</v>
      </c>
      <c r="BJ114" s="26">
        <f>SUM(AA114:AL114)</f>
        <v>829400</v>
      </c>
      <c r="BK114" s="26">
        <f>SUM(AM114:AX114)</f>
        <v>0</v>
      </c>
      <c r="BL114" s="26">
        <f>SUM(AY114:BF114)</f>
        <v>0</v>
      </c>
    </row>
    <row r="115" spans="2:64" s="24" customFormat="1" ht="12.75" hidden="1" outlineLevel="2" collapsed="1" x14ac:dyDescent="0.25">
      <c r="B115" s="23" t="s">
        <v>1758</v>
      </c>
      <c r="C115" s="26">
        <v>360432</v>
      </c>
      <c r="D115" s="26">
        <v>320298.99999999884</v>
      </c>
      <c r="E115" s="26">
        <v>0</v>
      </c>
      <c r="F115" s="26">
        <v>0</v>
      </c>
      <c r="G115" s="26">
        <v>650001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8163500</v>
      </c>
      <c r="T115" s="26">
        <v>200000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6032000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929701</v>
      </c>
      <c r="AN115" s="26">
        <v>0</v>
      </c>
      <c r="AO115" s="26">
        <v>403900</v>
      </c>
      <c r="AP115" s="26">
        <v>0</v>
      </c>
      <c r="AQ115" s="26">
        <v>62772</v>
      </c>
      <c r="AR115" s="26">
        <v>30089255.41</v>
      </c>
      <c r="AS115" s="26">
        <v>1826629</v>
      </c>
      <c r="AT115" s="26">
        <v>1045288</v>
      </c>
      <c r="AU115" s="26">
        <v>0</v>
      </c>
      <c r="AV115" s="26">
        <v>8800000</v>
      </c>
      <c r="AW115" s="26">
        <v>0</v>
      </c>
      <c r="AX115" s="26">
        <v>14332182</v>
      </c>
      <c r="AY115" s="26"/>
      <c r="AZ115" s="26">
        <v>42017</v>
      </c>
      <c r="BA115" s="26">
        <v>16300</v>
      </c>
      <c r="BB115" s="26">
        <v>30940</v>
      </c>
      <c r="BC115" s="26"/>
      <c r="BD115" s="26"/>
      <c r="BE115" s="26">
        <v>2680</v>
      </c>
      <c r="BF115" s="26"/>
      <c r="BG115" s="26"/>
      <c r="BH115" s="26">
        <f t="shared" si="59"/>
        <v>1330731.9999999988</v>
      </c>
      <c r="BI115" s="26">
        <f t="shared" si="60"/>
        <v>14395500</v>
      </c>
      <c r="BJ115" s="26">
        <f>SUM(AA115:AL115)</f>
        <v>0</v>
      </c>
      <c r="BK115" s="26">
        <f>SUM(AM115:AX115)</f>
        <v>57489727.409999996</v>
      </c>
      <c r="BL115" s="26">
        <f>SUM(AY115:BF115)</f>
        <v>91937</v>
      </c>
    </row>
    <row r="116" spans="2:64" s="24" customFormat="1" ht="12.75" hidden="1" outlineLevel="1" x14ac:dyDescent="0.25">
      <c r="B116" s="38" t="s">
        <v>1934</v>
      </c>
      <c r="C116" s="39">
        <f t="shared" ref="C116:AW116" si="69">C112+C114-C115</f>
        <v>32219594.490000002</v>
      </c>
      <c r="D116" s="39">
        <f t="shared" si="69"/>
        <v>52136644.93</v>
      </c>
      <c r="E116" s="39">
        <f t="shared" si="69"/>
        <v>60640443.479999997</v>
      </c>
      <c r="F116" s="39">
        <f t="shared" si="69"/>
        <v>56122831.030000001</v>
      </c>
      <c r="G116" s="39">
        <f t="shared" si="69"/>
        <v>78205874.649999991</v>
      </c>
      <c r="H116" s="39">
        <f t="shared" si="69"/>
        <v>64810352.839999996</v>
      </c>
      <c r="I116" s="39">
        <f t="shared" si="69"/>
        <v>120864841.98999999</v>
      </c>
      <c r="J116" s="39">
        <f t="shared" si="69"/>
        <v>64064744.980000004</v>
      </c>
      <c r="K116" s="39">
        <f t="shared" si="69"/>
        <v>15710442.520000003</v>
      </c>
      <c r="L116" s="39">
        <f t="shared" si="69"/>
        <v>62188998.939999998</v>
      </c>
      <c r="M116" s="39">
        <f t="shared" si="69"/>
        <v>45943461.799999997</v>
      </c>
      <c r="N116" s="39">
        <f t="shared" si="69"/>
        <v>67303290.610000059</v>
      </c>
      <c r="O116" s="39">
        <f t="shared" si="69"/>
        <v>32781240</v>
      </c>
      <c r="P116" s="39">
        <f t="shared" si="69"/>
        <v>82331750</v>
      </c>
      <c r="Q116" s="39">
        <f t="shared" si="69"/>
        <v>49100546</v>
      </c>
      <c r="R116" s="39">
        <f t="shared" si="69"/>
        <v>12655924</v>
      </c>
      <c r="S116" s="39">
        <f t="shared" si="69"/>
        <v>3063587</v>
      </c>
      <c r="T116" s="39">
        <f t="shared" si="69"/>
        <v>60145995</v>
      </c>
      <c r="U116" s="39">
        <f t="shared" si="69"/>
        <v>28374698</v>
      </c>
      <c r="V116" s="39">
        <f t="shared" si="69"/>
        <v>-9125544</v>
      </c>
      <c r="W116" s="39">
        <f t="shared" si="69"/>
        <v>3419052</v>
      </c>
      <c r="X116" s="39">
        <f t="shared" si="69"/>
        <v>18771189</v>
      </c>
      <c r="Y116" s="39">
        <f t="shared" si="69"/>
        <v>233638206</v>
      </c>
      <c r="Z116" s="39">
        <f t="shared" si="69"/>
        <v>33709446</v>
      </c>
      <c r="AA116" s="39">
        <f t="shared" si="69"/>
        <v>122726233</v>
      </c>
      <c r="AB116" s="39">
        <f t="shared" si="69"/>
        <v>753182</v>
      </c>
      <c r="AC116" s="39">
        <f t="shared" si="69"/>
        <v>61176840</v>
      </c>
      <c r="AD116" s="39">
        <f t="shared" si="69"/>
        <v>96108281</v>
      </c>
      <c r="AE116" s="39">
        <f t="shared" si="69"/>
        <v>71886127</v>
      </c>
      <c r="AF116" s="39">
        <f t="shared" si="69"/>
        <v>39515138</v>
      </c>
      <c r="AG116" s="39">
        <f t="shared" si="69"/>
        <v>69691757</v>
      </c>
      <c r="AH116" s="39">
        <f t="shared" si="69"/>
        <v>99693615</v>
      </c>
      <c r="AI116" s="39">
        <f t="shared" si="69"/>
        <v>111363757</v>
      </c>
      <c r="AJ116" s="39">
        <f t="shared" si="69"/>
        <v>22107010</v>
      </c>
      <c r="AK116" s="39">
        <f t="shared" si="69"/>
        <v>23958410</v>
      </c>
      <c r="AL116" s="39">
        <f t="shared" si="69"/>
        <v>141725025</v>
      </c>
      <c r="AM116" s="39">
        <f t="shared" si="69"/>
        <v>-1217240</v>
      </c>
      <c r="AN116" s="39">
        <f t="shared" si="69"/>
        <v>55370466</v>
      </c>
      <c r="AO116" s="39">
        <f t="shared" si="69"/>
        <v>132203042</v>
      </c>
      <c r="AP116" s="39">
        <f t="shared" si="69"/>
        <v>-869519</v>
      </c>
      <c r="AQ116" s="39">
        <f t="shared" si="69"/>
        <v>34262713</v>
      </c>
      <c r="AR116" s="39">
        <f t="shared" si="69"/>
        <v>2168387.6699999981</v>
      </c>
      <c r="AS116" s="39">
        <f t="shared" si="69"/>
        <v>-1429854.1200000048</v>
      </c>
      <c r="AT116" s="39">
        <f t="shared" si="69"/>
        <v>55966105</v>
      </c>
      <c r="AU116" s="39">
        <f t="shared" si="69"/>
        <v>9108670</v>
      </c>
      <c r="AV116" s="39">
        <f t="shared" si="69"/>
        <v>15349655</v>
      </c>
      <c r="AW116" s="39">
        <f t="shared" si="69"/>
        <v>35789782</v>
      </c>
      <c r="AX116" s="39">
        <f t="shared" ref="AX116:BD116" si="70">AX112+AX114-AX115</f>
        <v>20209081.49000001</v>
      </c>
      <c r="AY116" s="39">
        <f t="shared" si="70"/>
        <v>27895745</v>
      </c>
      <c r="AZ116" s="39">
        <f t="shared" si="70"/>
        <v>2384995</v>
      </c>
      <c r="BA116" s="39">
        <f t="shared" si="70"/>
        <v>-1344450</v>
      </c>
      <c r="BB116" s="39">
        <f t="shared" si="70"/>
        <v>247058496</v>
      </c>
      <c r="BC116" s="39">
        <f t="shared" si="70"/>
        <v>14846851</v>
      </c>
      <c r="BD116" s="39">
        <f t="shared" si="70"/>
        <v>54316690.670000002</v>
      </c>
      <c r="BE116" s="39">
        <f>BE112+BE114-BE115</f>
        <v>27501616.670000002</v>
      </c>
      <c r="BF116" s="39">
        <f>BF112+BF114-BF115</f>
        <v>-102372701.33</v>
      </c>
      <c r="BG116" s="39"/>
      <c r="BH116" s="39">
        <f t="shared" si="59"/>
        <v>720211522.25999987</v>
      </c>
      <c r="BI116" s="39">
        <f t="shared" si="60"/>
        <v>548866089</v>
      </c>
      <c r="BJ116" s="39">
        <f>SUM(AA116:AL116)</f>
        <v>860705375</v>
      </c>
      <c r="BK116" s="39">
        <f>SUM(AM116:AX116)</f>
        <v>356911289.03999996</v>
      </c>
      <c r="BL116" s="39">
        <f>SUM(AY116:BF116)</f>
        <v>270287243.01000005</v>
      </c>
    </row>
    <row r="117" spans="2:64" s="127" customFormat="1" ht="11.25" hidden="1" outlineLevel="1" x14ac:dyDescent="0.2">
      <c r="C117" s="128">
        <f t="shared" ref="C117:AH117" si="71">C116/C92</f>
        <v>0.43759223306113409</v>
      </c>
      <c r="D117" s="128">
        <f t="shared" si="71"/>
        <v>0.48103447455665332</v>
      </c>
      <c r="E117" s="128">
        <f t="shared" si="71"/>
        <v>0.49510904570429703</v>
      </c>
      <c r="F117" s="128">
        <f t="shared" si="71"/>
        <v>0.46123314446164232</v>
      </c>
      <c r="G117" s="128">
        <f t="shared" si="71"/>
        <v>0.54701097882576732</v>
      </c>
      <c r="H117" s="128">
        <f t="shared" si="71"/>
        <v>0.56214748955891092</v>
      </c>
      <c r="I117" s="128">
        <f t="shared" si="71"/>
        <v>0.75506911510581876</v>
      </c>
      <c r="J117" s="128">
        <f t="shared" si="71"/>
        <v>0.62857115225159665</v>
      </c>
      <c r="K117" s="128">
        <f t="shared" si="71"/>
        <v>0.2253035477525952</v>
      </c>
      <c r="L117" s="128">
        <f t="shared" si="71"/>
        <v>0.46390074584192142</v>
      </c>
      <c r="M117" s="128">
        <f t="shared" si="71"/>
        <v>0.45950016569863689</v>
      </c>
      <c r="N117" s="128">
        <f t="shared" si="71"/>
        <v>0.58037589453714533</v>
      </c>
      <c r="O117" s="128">
        <f t="shared" si="71"/>
        <v>0.40407849422134756</v>
      </c>
      <c r="P117" s="128">
        <f t="shared" si="71"/>
        <v>0.48817660562752668</v>
      </c>
      <c r="Q117" s="128">
        <f t="shared" si="71"/>
        <v>0.36882821207284205</v>
      </c>
      <c r="R117" s="128">
        <f t="shared" si="71"/>
        <v>0.15766251460887881</v>
      </c>
      <c r="S117" s="128">
        <f t="shared" si="71"/>
        <v>3.2699974116146453E-2</v>
      </c>
      <c r="T117" s="128">
        <f t="shared" si="71"/>
        <v>0.43181177404618903</v>
      </c>
      <c r="U117" s="128">
        <f t="shared" si="71"/>
        <v>0.28291834893535373</v>
      </c>
      <c r="V117" s="128">
        <f t="shared" si="71"/>
        <v>-0.10189926108177735</v>
      </c>
      <c r="W117" s="128">
        <f t="shared" si="71"/>
        <v>3.4806154909140061E-2</v>
      </c>
      <c r="X117" s="128">
        <f t="shared" si="71"/>
        <v>0.16672792960032687</v>
      </c>
      <c r="Y117" s="128">
        <f t="shared" si="71"/>
        <v>0.73472405866648727</v>
      </c>
      <c r="Z117" s="128">
        <f t="shared" si="71"/>
        <v>0.30376609190372023</v>
      </c>
      <c r="AA117" s="128">
        <f t="shared" si="71"/>
        <v>0.66018124432981418</v>
      </c>
      <c r="AB117" s="128">
        <f t="shared" si="71"/>
        <v>9.6677747435260468E-3</v>
      </c>
      <c r="AC117" s="128">
        <f t="shared" si="71"/>
        <v>0.50180122972751195</v>
      </c>
      <c r="AD117" s="128">
        <f t="shared" si="71"/>
        <v>0.6007119767440865</v>
      </c>
      <c r="AE117" s="128">
        <f t="shared" si="71"/>
        <v>0.54609097367591819</v>
      </c>
      <c r="AF117" s="128">
        <f t="shared" si="71"/>
        <v>0.37401314092923998</v>
      </c>
      <c r="AG117" s="128">
        <f t="shared" si="71"/>
        <v>0.53828621559218204</v>
      </c>
      <c r="AH117" s="128">
        <f t="shared" si="71"/>
        <v>0.63707360559108595</v>
      </c>
      <c r="AI117" s="128">
        <f t="shared" ref="AI117:BD117" si="72">AI116/AI92</f>
        <v>0.61984795624778033</v>
      </c>
      <c r="AJ117" s="128">
        <f t="shared" si="72"/>
        <v>0.237075739900481</v>
      </c>
      <c r="AK117" s="128">
        <f t="shared" si="72"/>
        <v>0.28205970842132194</v>
      </c>
      <c r="AL117" s="128">
        <f t="shared" si="72"/>
        <v>0.67015354029392193</v>
      </c>
      <c r="AM117" s="128">
        <f t="shared" si="72"/>
        <v>-2.0052936232786315E-2</v>
      </c>
      <c r="AN117" s="128">
        <f t="shared" si="72"/>
        <v>0.41830438025819083</v>
      </c>
      <c r="AO117" s="128">
        <f t="shared" si="72"/>
        <v>0.64560202336589945</v>
      </c>
      <c r="AP117" s="128">
        <f t="shared" si="72"/>
        <v>-1.0199953429637401E-2</v>
      </c>
      <c r="AQ117" s="128">
        <f t="shared" si="72"/>
        <v>0.30951464926776812</v>
      </c>
      <c r="AR117" s="128">
        <f t="shared" si="72"/>
        <v>2.0243519138291095E-2</v>
      </c>
      <c r="AS117" s="128">
        <f t="shared" si="72"/>
        <v>-1.5516112924378652E-2</v>
      </c>
      <c r="AT117" s="128">
        <f t="shared" si="72"/>
        <v>0.38483584714917629</v>
      </c>
      <c r="AU117" s="128">
        <f t="shared" si="72"/>
        <v>9.3754052482782999E-2</v>
      </c>
      <c r="AV117" s="128">
        <f t="shared" si="72"/>
        <v>0.1089879125854125</v>
      </c>
      <c r="AW117" s="128">
        <f t="shared" si="72"/>
        <v>0.24037123484694098</v>
      </c>
      <c r="AX117" s="128">
        <f t="shared" si="72"/>
        <v>0.14320259336732116</v>
      </c>
      <c r="AY117" s="128">
        <f t="shared" si="72"/>
        <v>0.21361059091848661</v>
      </c>
      <c r="AZ117" s="128">
        <f t="shared" si="72"/>
        <v>1.7592204440461688E-2</v>
      </c>
      <c r="BA117" s="128">
        <f t="shared" si="72"/>
        <v>-1.029096325597581E-2</v>
      </c>
      <c r="BB117" s="128">
        <f t="shared" si="72"/>
        <v>0.63038655880504801</v>
      </c>
      <c r="BC117" s="128">
        <f t="shared" si="72"/>
        <v>9.435746964473786E-2</v>
      </c>
      <c r="BD117" s="128">
        <f t="shared" si="72"/>
        <v>0.28870955703121776</v>
      </c>
      <c r="BE117" s="128">
        <f>BE116/BE92</f>
        <v>0.17047473685640799</v>
      </c>
      <c r="BF117" s="128">
        <f>BF116/BF92</f>
        <v>-3.2554343945678261</v>
      </c>
      <c r="BG117" s="128"/>
      <c r="BH117" s="128">
        <f>BH116/BH92</f>
        <v>0.52717842049087094</v>
      </c>
      <c r="BI117" s="128">
        <f>BI116/BI92</f>
        <v>0.35972785198304924</v>
      </c>
      <c r="BJ117" s="128">
        <f>BJ116/BJ92</f>
        <v>0.52536836170715973</v>
      </c>
      <c r="BK117" s="128">
        <f>BK116/BK92</f>
        <v>0.2433768842344414</v>
      </c>
      <c r="BL117" s="128">
        <f>BL116/BL92</f>
        <v>0.20368665606310654</v>
      </c>
    </row>
    <row r="119" spans="2:64" collapsed="1" x14ac:dyDescent="0.25">
      <c r="B119" s="38" t="s">
        <v>1936</v>
      </c>
    </row>
    <row r="120" spans="2:64" s="24" customFormat="1" ht="12.75" hidden="1" outlineLevel="1" collapsed="1" x14ac:dyDescent="0.25">
      <c r="B120" s="54" t="s">
        <v>1695</v>
      </c>
      <c r="C120" s="26">
        <v>46648200.629999995</v>
      </c>
      <c r="D120" s="26">
        <v>42994551.949999996</v>
      </c>
      <c r="E120" s="26">
        <v>59285019.770000011</v>
      </c>
      <c r="F120" s="26">
        <v>94698951.469999999</v>
      </c>
      <c r="G120" s="26">
        <v>93026966.759999931</v>
      </c>
      <c r="H120" s="26">
        <v>94033641.929999992</v>
      </c>
      <c r="I120" s="26">
        <v>133590847.81999999</v>
      </c>
      <c r="J120" s="26">
        <v>93800209.829999983</v>
      </c>
      <c r="K120" s="26">
        <v>132792386.50999995</v>
      </c>
      <c r="L120" s="26">
        <v>135059012.37</v>
      </c>
      <c r="M120" s="26">
        <v>126795215.8</v>
      </c>
      <c r="N120" s="26">
        <v>161300518.91</v>
      </c>
      <c r="O120" s="26">
        <v>108577702</v>
      </c>
      <c r="P120" s="26">
        <v>183033941</v>
      </c>
      <c r="Q120" s="26">
        <v>188959822</v>
      </c>
      <c r="R120" s="26">
        <v>183231147</v>
      </c>
      <c r="S120" s="26">
        <v>162740587</v>
      </c>
      <c r="T120" s="26">
        <v>211433570</v>
      </c>
      <c r="U120" s="26">
        <v>260517027</v>
      </c>
      <c r="V120" s="26">
        <v>217426262</v>
      </c>
      <c r="W120" s="26">
        <v>244394266</v>
      </c>
      <c r="X120" s="26">
        <v>298865953</v>
      </c>
      <c r="Y120" s="26">
        <v>222935863</v>
      </c>
      <c r="Z120" s="26">
        <v>443948594</v>
      </c>
      <c r="AA120" s="26">
        <v>216259718</v>
      </c>
      <c r="AB120" s="26">
        <v>274357272</v>
      </c>
      <c r="AC120" s="26">
        <v>235315582</v>
      </c>
      <c r="AD120" s="26">
        <v>201914989</v>
      </c>
      <c r="AE120" s="26">
        <v>186877126</v>
      </c>
      <c r="AF120" s="26">
        <v>193184068</v>
      </c>
      <c r="AG120" s="26">
        <v>224480632</v>
      </c>
      <c r="AH120" s="26">
        <v>213843548</v>
      </c>
      <c r="AI120" s="26">
        <v>187582385</v>
      </c>
      <c r="AJ120" s="26">
        <v>139634480</v>
      </c>
      <c r="AK120" s="26">
        <v>196224473</v>
      </c>
      <c r="AL120" s="26">
        <v>216312738</v>
      </c>
      <c r="AM120" s="26">
        <v>208212250</v>
      </c>
      <c r="AN120" s="26">
        <v>198907534</v>
      </c>
      <c r="AO120" s="26">
        <v>203885437</v>
      </c>
      <c r="AP120" s="26">
        <v>201466852</v>
      </c>
      <c r="AQ120" s="26">
        <v>171606938</v>
      </c>
      <c r="AR120" s="26">
        <v>206545010</v>
      </c>
      <c r="AS120" s="26">
        <v>281136095.00999999</v>
      </c>
      <c r="AT120" s="26">
        <v>171122528.67000002</v>
      </c>
      <c r="AU120" s="26">
        <v>180969821.67000002</v>
      </c>
      <c r="AV120" s="26">
        <v>175989366</v>
      </c>
      <c r="AW120" s="26">
        <v>272795234</v>
      </c>
      <c r="AX120" s="26">
        <v>348956974.36000001</v>
      </c>
      <c r="AY120" s="26">
        <f t="shared" ref="AY120:BF120" si="73">SUM(AY121:AY134)</f>
        <v>201278956</v>
      </c>
      <c r="AZ120" s="26">
        <f t="shared" si="73"/>
        <v>188655537.80000001</v>
      </c>
      <c r="BA120" s="26">
        <f t="shared" si="73"/>
        <v>227125471</v>
      </c>
      <c r="BB120" s="26">
        <f t="shared" si="73"/>
        <v>188062112</v>
      </c>
      <c r="BC120" s="26">
        <f t="shared" si="73"/>
        <v>190724099.32999998</v>
      </c>
      <c r="BD120" s="26">
        <f t="shared" si="73"/>
        <v>300139461</v>
      </c>
      <c r="BE120" s="26">
        <f t="shared" si="73"/>
        <v>173342233.32999998</v>
      </c>
      <c r="BF120" s="26">
        <f t="shared" si="73"/>
        <v>157841856</v>
      </c>
      <c r="BG120" s="26"/>
      <c r="BH120" s="26">
        <f t="shared" ref="BH120:BH135" si="74">SUM(C120:N120)</f>
        <v>1214025523.7499998</v>
      </c>
      <c r="BI120" s="26">
        <f t="shared" ref="BI120:BI135" si="75">SUM(O120:Z120)</f>
        <v>2726064734</v>
      </c>
      <c r="BJ120" s="26">
        <f t="shared" ref="BJ120:BJ135" si="76">SUM(AA120:AL120)</f>
        <v>2485987011</v>
      </c>
      <c r="BK120" s="26">
        <f t="shared" ref="BK120:BK135" si="77">SUM(AM120:AX120)</f>
        <v>2621594040.7100005</v>
      </c>
      <c r="BL120" s="26">
        <f>SUM(AY120:BF120)</f>
        <v>1627169726.4599998</v>
      </c>
    </row>
    <row r="121" spans="2:64" s="52" customFormat="1" ht="12.75" hidden="1" outlineLevel="2" x14ac:dyDescent="0.2">
      <c r="B121" s="49" t="s">
        <v>1765</v>
      </c>
      <c r="C121" s="48">
        <v>34675427.629999995</v>
      </c>
      <c r="D121" s="48">
        <v>35644577.949999996</v>
      </c>
      <c r="E121" s="48">
        <v>56772141.770000011</v>
      </c>
      <c r="F121" s="48">
        <v>90626016.469999999</v>
      </c>
      <c r="G121" s="48">
        <v>66772664.759999931</v>
      </c>
      <c r="H121" s="48">
        <v>83570869.929999992</v>
      </c>
      <c r="I121" s="48">
        <v>116283323.81999999</v>
      </c>
      <c r="J121" s="48">
        <v>81333794.829999983</v>
      </c>
      <c r="K121" s="48">
        <v>119577231.50999995</v>
      </c>
      <c r="L121" s="48">
        <v>114446713.36999999</v>
      </c>
      <c r="M121" s="48">
        <v>109648457.8</v>
      </c>
      <c r="N121" s="48">
        <v>119225259.91</v>
      </c>
      <c r="O121" s="48">
        <v>89644550</v>
      </c>
      <c r="P121" s="48">
        <v>101179507</v>
      </c>
      <c r="Q121" s="48">
        <v>112413921</v>
      </c>
      <c r="R121" s="48">
        <v>102676199</v>
      </c>
      <c r="S121" s="48">
        <v>122830419</v>
      </c>
      <c r="T121" s="48">
        <v>145528282</v>
      </c>
      <c r="U121" s="48">
        <v>162322841</v>
      </c>
      <c r="V121" s="48">
        <v>163161008</v>
      </c>
      <c r="W121" s="48">
        <v>178624454</v>
      </c>
      <c r="X121" s="48">
        <v>163571085</v>
      </c>
      <c r="Y121" s="48">
        <v>164766354</v>
      </c>
      <c r="Z121" s="48">
        <v>233749072</v>
      </c>
      <c r="AA121" s="48">
        <v>196190141</v>
      </c>
      <c r="AB121" s="48">
        <v>197592079</v>
      </c>
      <c r="AC121" s="48">
        <v>189242619</v>
      </c>
      <c r="AD121" s="48">
        <v>145647354</v>
      </c>
      <c r="AE121" s="48">
        <v>136235040</v>
      </c>
      <c r="AF121" s="48">
        <v>139565504</v>
      </c>
      <c r="AG121" s="48">
        <v>171704832</v>
      </c>
      <c r="AH121" s="48">
        <v>130763531</v>
      </c>
      <c r="AI121" s="48">
        <v>137162290</v>
      </c>
      <c r="AJ121" s="48">
        <v>94140837</v>
      </c>
      <c r="AK121" s="48">
        <v>130929524</v>
      </c>
      <c r="AL121" s="48">
        <v>143695882</v>
      </c>
      <c r="AM121" s="48">
        <v>159413746</v>
      </c>
      <c r="AN121" s="48">
        <v>141723098</v>
      </c>
      <c r="AO121" s="48">
        <v>145582618</v>
      </c>
      <c r="AP121" s="48">
        <v>116372345</v>
      </c>
      <c r="AQ121" s="48">
        <v>129063349</v>
      </c>
      <c r="AR121" s="48">
        <v>128989601</v>
      </c>
      <c r="AS121" s="48">
        <v>212113151.00999999</v>
      </c>
      <c r="AT121" s="48">
        <v>121125837.67</v>
      </c>
      <c r="AU121" s="48">
        <v>131662186.67</v>
      </c>
      <c r="AV121" s="48">
        <v>120477563</v>
      </c>
      <c r="AW121" s="48">
        <v>132487352</v>
      </c>
      <c r="AX121" s="48">
        <v>209493393.36000001</v>
      </c>
      <c r="AY121" s="48">
        <v>147585631</v>
      </c>
      <c r="AZ121" s="48">
        <v>146201244.80000001</v>
      </c>
      <c r="BA121" s="48">
        <v>144148027</v>
      </c>
      <c r="BB121" s="48">
        <v>150808391</v>
      </c>
      <c r="BC121" s="48">
        <v>134069133.33</v>
      </c>
      <c r="BD121" s="48">
        <v>166916962</v>
      </c>
      <c r="BE121" s="48">
        <v>141559467.32999998</v>
      </c>
      <c r="BF121" s="48">
        <v>142567905</v>
      </c>
      <c r="BG121" s="48"/>
      <c r="BH121" s="48">
        <f t="shared" si="74"/>
        <v>1028576479.7499998</v>
      </c>
      <c r="BI121" s="48">
        <f t="shared" si="75"/>
        <v>1740467692</v>
      </c>
      <c r="BJ121" s="48">
        <f t="shared" si="76"/>
        <v>1812869633</v>
      </c>
      <c r="BK121" s="48">
        <f t="shared" si="77"/>
        <v>1748504240.71</v>
      </c>
      <c r="BL121" s="48">
        <f t="shared" ref="BL121:BL135" si="78">SUM(AY121:BF121)</f>
        <v>1173856761.46</v>
      </c>
    </row>
    <row r="122" spans="2:64" s="52" customFormat="1" ht="12.75" hidden="1" outlineLevel="2" x14ac:dyDescent="0.2">
      <c r="B122" s="49" t="s">
        <v>1784</v>
      </c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>
        <v>14345040</v>
      </c>
      <c r="AN122" s="48">
        <v>15861706</v>
      </c>
      <c r="AO122" s="48">
        <v>14892463</v>
      </c>
      <c r="AP122" s="48">
        <v>38892463</v>
      </c>
      <c r="AQ122" s="48">
        <v>3443332</v>
      </c>
      <c r="AR122" s="48">
        <v>37895447</v>
      </c>
      <c r="AS122" s="48">
        <v>25083332</v>
      </c>
      <c r="AT122" s="48">
        <v>3033332</v>
      </c>
      <c r="AU122" s="48">
        <v>3033332</v>
      </c>
      <c r="AV122" s="48">
        <v>3033332</v>
      </c>
      <c r="AW122" s="48">
        <v>92328988</v>
      </c>
      <c r="AX122" s="48">
        <v>6066664</v>
      </c>
      <c r="AY122" s="48">
        <v>13725705</v>
      </c>
      <c r="AZ122" s="48">
        <v>500000</v>
      </c>
      <c r="BA122" s="48">
        <v>39978891</v>
      </c>
      <c r="BB122" s="48">
        <v>4107500</v>
      </c>
      <c r="BC122" s="48">
        <v>4107500</v>
      </c>
      <c r="BD122" s="48">
        <v>83234774</v>
      </c>
      <c r="BE122" s="48">
        <v>4107500</v>
      </c>
      <c r="BF122" s="48">
        <v>3594000</v>
      </c>
      <c r="BG122" s="48"/>
      <c r="BH122" s="48">
        <f t="shared" si="74"/>
        <v>0</v>
      </c>
      <c r="BI122" s="48">
        <f t="shared" si="75"/>
        <v>0</v>
      </c>
      <c r="BJ122" s="48">
        <f t="shared" si="76"/>
        <v>0</v>
      </c>
      <c r="BK122" s="48">
        <f t="shared" si="77"/>
        <v>257909431</v>
      </c>
      <c r="BL122" s="48">
        <f t="shared" si="78"/>
        <v>153355870</v>
      </c>
    </row>
    <row r="123" spans="2:64" s="52" customFormat="1" ht="12.75" hidden="1" outlineLevel="2" x14ac:dyDescent="0.2">
      <c r="B123" s="49" t="s">
        <v>1788</v>
      </c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>
        <f t="shared" si="74"/>
        <v>0</v>
      </c>
      <c r="BI123" s="48">
        <f t="shared" si="75"/>
        <v>0</v>
      </c>
      <c r="BJ123" s="48">
        <f t="shared" si="76"/>
        <v>0</v>
      </c>
      <c r="BK123" s="48">
        <f t="shared" si="77"/>
        <v>0</v>
      </c>
      <c r="BL123" s="48">
        <f t="shared" si="78"/>
        <v>0</v>
      </c>
    </row>
    <row r="124" spans="2:64" s="52" customFormat="1" ht="12.75" hidden="1" outlineLevel="2" x14ac:dyDescent="0.2">
      <c r="B124" s="49" t="s">
        <v>1703</v>
      </c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>
        <v>15162000</v>
      </c>
      <c r="AN124" s="48">
        <v>22228000</v>
      </c>
      <c r="AO124" s="48">
        <v>19149000</v>
      </c>
      <c r="AP124" s="48">
        <v>20905000</v>
      </c>
      <c r="AQ124" s="48">
        <v>16961000</v>
      </c>
      <c r="AR124" s="48">
        <v>16518000</v>
      </c>
      <c r="AS124" s="48">
        <v>24056000</v>
      </c>
      <c r="AT124" s="48">
        <v>23224000</v>
      </c>
      <c r="AU124" s="48">
        <v>21582000</v>
      </c>
      <c r="AV124" s="48">
        <v>24409000</v>
      </c>
      <c r="AW124" s="48">
        <v>25590000</v>
      </c>
      <c r="AX124" s="48">
        <v>63033000</v>
      </c>
      <c r="AY124" s="48">
        <v>19848000</v>
      </c>
      <c r="AZ124" s="48">
        <v>21409000</v>
      </c>
      <c r="BA124" s="48">
        <v>24759000</v>
      </c>
      <c r="BB124" s="48">
        <v>23791000</v>
      </c>
      <c r="BC124" s="48">
        <v>28941000</v>
      </c>
      <c r="BD124" s="48">
        <v>27703000</v>
      </c>
      <c r="BE124" s="48">
        <v>0</v>
      </c>
      <c r="BF124" s="48">
        <v>0</v>
      </c>
      <c r="BG124" s="48"/>
      <c r="BH124" s="48">
        <f t="shared" si="74"/>
        <v>0</v>
      </c>
      <c r="BI124" s="48">
        <f t="shared" si="75"/>
        <v>0</v>
      </c>
      <c r="BJ124" s="48">
        <f t="shared" si="76"/>
        <v>0</v>
      </c>
      <c r="BK124" s="48">
        <f t="shared" si="77"/>
        <v>292817000</v>
      </c>
      <c r="BL124" s="48">
        <f t="shared" si="78"/>
        <v>146451000</v>
      </c>
    </row>
    <row r="125" spans="2:64" s="52" customFormat="1" ht="12.75" hidden="1" outlineLevel="2" x14ac:dyDescent="0.2">
      <c r="B125" s="49" t="s">
        <v>1789</v>
      </c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>
        <v>9153944</v>
      </c>
      <c r="AN125" s="48">
        <v>8406499</v>
      </c>
      <c r="AO125" s="48">
        <v>13231586</v>
      </c>
      <c r="AP125" s="48">
        <v>19689062</v>
      </c>
      <c r="AQ125" s="48">
        <v>10790516</v>
      </c>
      <c r="AR125" s="48">
        <v>9243340</v>
      </c>
      <c r="AS125" s="48">
        <v>8822852</v>
      </c>
      <c r="AT125" s="48">
        <v>9366528</v>
      </c>
      <c r="AU125" s="48">
        <v>14134555</v>
      </c>
      <c r="AV125" s="48">
        <v>10759626</v>
      </c>
      <c r="AW125" s="48">
        <v>11054430</v>
      </c>
      <c r="AX125" s="48">
        <v>13333099</v>
      </c>
      <c r="AY125" s="48">
        <v>12967882</v>
      </c>
      <c r="AZ125" s="48">
        <v>11574231</v>
      </c>
      <c r="BA125" s="48">
        <v>6723045</v>
      </c>
      <c r="BB125" s="48">
        <v>3831380</v>
      </c>
      <c r="BC125" s="48">
        <v>5581607</v>
      </c>
      <c r="BD125" s="48">
        <v>3364471</v>
      </c>
      <c r="BE125" s="48">
        <v>4805093</v>
      </c>
      <c r="BF125" s="48">
        <v>3831011</v>
      </c>
      <c r="BG125" s="48"/>
      <c r="BH125" s="48">
        <f t="shared" si="74"/>
        <v>0</v>
      </c>
      <c r="BI125" s="48">
        <f t="shared" si="75"/>
        <v>0</v>
      </c>
      <c r="BJ125" s="48">
        <f t="shared" si="76"/>
        <v>0</v>
      </c>
      <c r="BK125" s="48">
        <f t="shared" si="77"/>
        <v>137986037</v>
      </c>
      <c r="BL125" s="48">
        <f t="shared" si="78"/>
        <v>52678720</v>
      </c>
    </row>
    <row r="126" spans="2:64" s="52" customFormat="1" ht="12.75" hidden="1" outlineLevel="2" x14ac:dyDescent="0.2">
      <c r="B126" s="49" t="s">
        <v>1763</v>
      </c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>
        <v>708858</v>
      </c>
      <c r="AN126" s="48">
        <v>0</v>
      </c>
      <c r="AO126" s="48">
        <v>1925350</v>
      </c>
      <c r="AP126" s="48">
        <v>1747592</v>
      </c>
      <c r="AQ126" s="48">
        <v>1347472</v>
      </c>
      <c r="AR126" s="48">
        <v>3297746</v>
      </c>
      <c r="AS126" s="48">
        <v>2587824</v>
      </c>
      <c r="AT126" s="48">
        <v>1302698</v>
      </c>
      <c r="AU126" s="48">
        <v>6082353</v>
      </c>
      <c r="AV126" s="48">
        <v>4153840</v>
      </c>
      <c r="AW126" s="48">
        <v>2048938</v>
      </c>
      <c r="AX126" s="48">
        <v>9186469</v>
      </c>
      <c r="AY126" s="48">
        <v>1065728</v>
      </c>
      <c r="AZ126" s="48">
        <v>1163900</v>
      </c>
      <c r="BA126" s="48">
        <v>2822356</v>
      </c>
      <c r="BB126" s="48">
        <v>453800</v>
      </c>
      <c r="BC126" s="48">
        <v>4040690</v>
      </c>
      <c r="BD126" s="48">
        <v>9736656</v>
      </c>
      <c r="BE126" s="48">
        <v>9558236</v>
      </c>
      <c r="BF126" s="48">
        <v>2015000</v>
      </c>
      <c r="BG126" s="48"/>
      <c r="BH126" s="48">
        <f t="shared" si="74"/>
        <v>0</v>
      </c>
      <c r="BI126" s="48">
        <f t="shared" si="75"/>
        <v>0</v>
      </c>
      <c r="BJ126" s="48">
        <f t="shared" si="76"/>
        <v>0</v>
      </c>
      <c r="BK126" s="48">
        <f t="shared" si="77"/>
        <v>34389140</v>
      </c>
      <c r="BL126" s="48">
        <f t="shared" si="78"/>
        <v>30856366</v>
      </c>
    </row>
    <row r="127" spans="2:64" s="52" customFormat="1" ht="12.75" hidden="1" outlineLevel="2" x14ac:dyDescent="0.2">
      <c r="B127" s="49" t="s">
        <v>1790</v>
      </c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>
        <v>160000</v>
      </c>
      <c r="AN127" s="48">
        <v>224669</v>
      </c>
      <c r="AO127" s="48">
        <v>519666</v>
      </c>
      <c r="AP127" s="48">
        <v>464833</v>
      </c>
      <c r="AQ127" s="48">
        <v>670357</v>
      </c>
      <c r="AR127" s="48">
        <v>325503</v>
      </c>
      <c r="AS127" s="48">
        <v>443916</v>
      </c>
      <c r="AT127" s="48">
        <v>748356</v>
      </c>
      <c r="AU127" s="48">
        <v>318050</v>
      </c>
      <c r="AV127" s="48">
        <v>662271</v>
      </c>
      <c r="AW127" s="48">
        <v>754997</v>
      </c>
      <c r="AX127" s="48">
        <v>243000</v>
      </c>
      <c r="AY127" s="48">
        <v>291600</v>
      </c>
      <c r="AZ127" s="48">
        <v>767503</v>
      </c>
      <c r="BA127" s="48">
        <v>213588</v>
      </c>
      <c r="BB127" s="48">
        <v>497850</v>
      </c>
      <c r="BC127" s="48">
        <v>831581</v>
      </c>
      <c r="BD127" s="48">
        <v>626024</v>
      </c>
      <c r="BE127" s="48">
        <v>1029757</v>
      </c>
      <c r="BF127" s="48">
        <v>985111</v>
      </c>
      <c r="BG127" s="48"/>
      <c r="BH127" s="48">
        <f t="shared" si="74"/>
        <v>0</v>
      </c>
      <c r="BI127" s="48">
        <f t="shared" si="75"/>
        <v>0</v>
      </c>
      <c r="BJ127" s="48">
        <f t="shared" si="76"/>
        <v>0</v>
      </c>
      <c r="BK127" s="48">
        <f t="shared" si="77"/>
        <v>5535618</v>
      </c>
      <c r="BL127" s="48">
        <f t="shared" si="78"/>
        <v>5243014</v>
      </c>
    </row>
    <row r="128" spans="2:64" s="52" customFormat="1" ht="12.75" hidden="1" outlineLevel="2" x14ac:dyDescent="0.2">
      <c r="B128" s="49" t="s">
        <v>1791</v>
      </c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>
        <v>0</v>
      </c>
      <c r="AN128" s="48">
        <v>0</v>
      </c>
      <c r="AO128" s="48">
        <v>0</v>
      </c>
      <c r="AP128" s="48">
        <v>-157118</v>
      </c>
      <c r="AQ128" s="48">
        <v>0</v>
      </c>
      <c r="AR128" s="48">
        <v>0</v>
      </c>
      <c r="AS128" s="48">
        <v>0</v>
      </c>
      <c r="AT128" s="48">
        <v>0</v>
      </c>
      <c r="AU128" s="48">
        <v>0</v>
      </c>
      <c r="AV128" s="48">
        <v>0</v>
      </c>
      <c r="AW128" s="48">
        <v>0</v>
      </c>
      <c r="AX128" s="48">
        <v>0</v>
      </c>
      <c r="AY128" s="48"/>
      <c r="AZ128" s="48"/>
      <c r="BA128" s="48"/>
      <c r="BB128" s="48"/>
      <c r="BC128" s="48"/>
      <c r="BD128" s="48"/>
      <c r="BE128" s="48"/>
      <c r="BF128" s="48"/>
      <c r="BG128" s="48"/>
      <c r="BH128" s="48">
        <f t="shared" si="74"/>
        <v>0</v>
      </c>
      <c r="BI128" s="48">
        <f t="shared" si="75"/>
        <v>0</v>
      </c>
      <c r="BJ128" s="48">
        <f t="shared" si="76"/>
        <v>0</v>
      </c>
      <c r="BK128" s="48">
        <f t="shared" si="77"/>
        <v>-157118</v>
      </c>
      <c r="BL128" s="48">
        <f t="shared" si="78"/>
        <v>0</v>
      </c>
    </row>
    <row r="129" spans="1:64" s="52" customFormat="1" ht="12.75" hidden="1" outlineLevel="2" x14ac:dyDescent="0.2">
      <c r="B129" s="49" t="s">
        <v>1764</v>
      </c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>
        <v>0</v>
      </c>
      <c r="AN129" s="48">
        <v>97951</v>
      </c>
      <c r="AO129" s="48">
        <v>223241</v>
      </c>
      <c r="AP129" s="48">
        <v>198648</v>
      </c>
      <c r="AQ129" s="48">
        <v>104584</v>
      </c>
      <c r="AR129" s="48">
        <v>0</v>
      </c>
      <c r="AS129" s="48">
        <v>88500</v>
      </c>
      <c r="AT129" s="48">
        <v>0</v>
      </c>
      <c r="AU129" s="48">
        <v>650937</v>
      </c>
      <c r="AV129" s="48">
        <v>444460</v>
      </c>
      <c r="AW129" s="48">
        <v>255031</v>
      </c>
      <c r="AX129" s="48">
        <v>1190205</v>
      </c>
      <c r="AY129" s="48">
        <v>512394</v>
      </c>
      <c r="AZ129" s="48">
        <v>988310</v>
      </c>
      <c r="BA129" s="48">
        <v>0</v>
      </c>
      <c r="BB129" s="48">
        <v>0</v>
      </c>
      <c r="BC129" s="48">
        <v>176880</v>
      </c>
      <c r="BD129" s="48">
        <v>1153097</v>
      </c>
      <c r="BE129" s="48">
        <v>167127</v>
      </c>
      <c r="BF129" s="48">
        <v>320700</v>
      </c>
      <c r="BG129" s="48"/>
      <c r="BH129" s="48">
        <f t="shared" si="74"/>
        <v>0</v>
      </c>
      <c r="BI129" s="48">
        <f t="shared" si="75"/>
        <v>0</v>
      </c>
      <c r="BJ129" s="48">
        <f t="shared" si="76"/>
        <v>0</v>
      </c>
      <c r="BK129" s="48">
        <f t="shared" si="77"/>
        <v>3253557</v>
      </c>
      <c r="BL129" s="48">
        <f t="shared" si="78"/>
        <v>3318508</v>
      </c>
    </row>
    <row r="130" spans="1:64" s="52" customFormat="1" ht="12.75" hidden="1" outlineLevel="2" x14ac:dyDescent="0.2">
      <c r="B130" s="49" t="s">
        <v>1792</v>
      </c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>
        <v>5979545</v>
      </c>
      <c r="AN130" s="48">
        <v>5969355</v>
      </c>
      <c r="AO130" s="48">
        <v>3692250</v>
      </c>
      <c r="AP130" s="48">
        <v>1528136</v>
      </c>
      <c r="AQ130" s="48">
        <v>962575</v>
      </c>
      <c r="AR130" s="48">
        <v>948863</v>
      </c>
      <c r="AS130" s="48">
        <v>947280</v>
      </c>
      <c r="AT130" s="48">
        <v>3750000</v>
      </c>
      <c r="AU130" s="48">
        <v>0</v>
      </c>
      <c r="AV130" s="48">
        <v>6029000</v>
      </c>
      <c r="AW130" s="48">
        <v>1873530</v>
      </c>
      <c r="AX130" s="48">
        <v>2162521</v>
      </c>
      <c r="AY130" s="48">
        <v>387420</v>
      </c>
      <c r="AZ130" s="48">
        <v>0</v>
      </c>
      <c r="BA130" s="48">
        <v>0</v>
      </c>
      <c r="BB130" s="48">
        <v>0</v>
      </c>
      <c r="BC130" s="48">
        <v>5721900</v>
      </c>
      <c r="BD130" s="48">
        <v>0</v>
      </c>
      <c r="BE130" s="48">
        <v>40000</v>
      </c>
      <c r="BF130" s="48">
        <v>629800</v>
      </c>
      <c r="BG130" s="48"/>
      <c r="BH130" s="48">
        <f t="shared" si="74"/>
        <v>0</v>
      </c>
      <c r="BI130" s="48">
        <f t="shared" si="75"/>
        <v>0</v>
      </c>
      <c r="BJ130" s="48">
        <f t="shared" si="76"/>
        <v>0</v>
      </c>
      <c r="BK130" s="48">
        <f t="shared" si="77"/>
        <v>33843055</v>
      </c>
      <c r="BL130" s="48">
        <f t="shared" si="78"/>
        <v>6779120</v>
      </c>
    </row>
    <row r="131" spans="1:64" s="52" customFormat="1" ht="12.75" hidden="1" outlineLevel="2" x14ac:dyDescent="0.2">
      <c r="B131" s="49" t="s">
        <v>1793</v>
      </c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>
        <v>0</v>
      </c>
      <c r="AN131" s="48">
        <v>97951</v>
      </c>
      <c r="AO131" s="48">
        <v>223241</v>
      </c>
      <c r="AP131" s="48">
        <v>198648</v>
      </c>
      <c r="AQ131" s="48">
        <v>104584</v>
      </c>
      <c r="AR131" s="48">
        <v>0</v>
      </c>
      <c r="AS131" s="48">
        <v>88500</v>
      </c>
      <c r="AT131" s="48">
        <v>0</v>
      </c>
      <c r="AU131" s="48">
        <v>650937</v>
      </c>
      <c r="AV131" s="48">
        <v>444460</v>
      </c>
      <c r="AW131" s="48">
        <v>255031</v>
      </c>
      <c r="AX131" s="48">
        <v>1190205</v>
      </c>
      <c r="AY131" s="48">
        <v>3761067</v>
      </c>
      <c r="AZ131" s="48">
        <v>1617581</v>
      </c>
      <c r="BA131" s="48">
        <v>8253047</v>
      </c>
      <c r="BB131" s="48">
        <v>4504191</v>
      </c>
      <c r="BC131" s="48">
        <v>6964960</v>
      </c>
      <c r="BD131" s="48">
        <v>5405775</v>
      </c>
      <c r="BE131" s="48">
        <v>5138781</v>
      </c>
      <c r="BF131" s="48">
        <v>3111241</v>
      </c>
      <c r="BG131" s="48"/>
      <c r="BH131" s="48">
        <f t="shared" si="74"/>
        <v>0</v>
      </c>
      <c r="BI131" s="48">
        <f t="shared" si="75"/>
        <v>0</v>
      </c>
      <c r="BJ131" s="48">
        <f t="shared" si="76"/>
        <v>0</v>
      </c>
      <c r="BK131" s="48">
        <f t="shared" si="77"/>
        <v>3253557</v>
      </c>
      <c r="BL131" s="48">
        <f t="shared" si="78"/>
        <v>38756643</v>
      </c>
    </row>
    <row r="132" spans="1:64" s="52" customFormat="1" ht="12.75" hidden="1" outlineLevel="2" x14ac:dyDescent="0.2">
      <c r="B132" s="49" t="s">
        <v>1794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>
        <f t="shared" si="74"/>
        <v>0</v>
      </c>
      <c r="BI132" s="48">
        <f t="shared" si="75"/>
        <v>0</v>
      </c>
      <c r="BJ132" s="48">
        <f t="shared" si="76"/>
        <v>0</v>
      </c>
      <c r="BK132" s="48">
        <f t="shared" si="77"/>
        <v>0</v>
      </c>
      <c r="BL132" s="48">
        <f t="shared" si="78"/>
        <v>0</v>
      </c>
    </row>
    <row r="133" spans="1:64" s="52" customFormat="1" ht="12.75" hidden="1" outlineLevel="2" x14ac:dyDescent="0.2">
      <c r="B133" s="49" t="s">
        <v>1795</v>
      </c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>
        <v>0</v>
      </c>
      <c r="AN133" s="48">
        <v>1380000</v>
      </c>
      <c r="AO133" s="48">
        <v>0</v>
      </c>
      <c r="AP133" s="48">
        <v>0</v>
      </c>
      <c r="AQ133" s="48">
        <v>0</v>
      </c>
      <c r="AR133" s="48">
        <v>95000</v>
      </c>
      <c r="AS133" s="48">
        <v>110000</v>
      </c>
      <c r="AT133" s="48">
        <v>4056425</v>
      </c>
      <c r="AU133" s="48">
        <v>90000</v>
      </c>
      <c r="AV133" s="48">
        <v>385000</v>
      </c>
      <c r="AW133" s="48">
        <v>250000</v>
      </c>
      <c r="AX133" s="48">
        <v>0</v>
      </c>
      <c r="AY133" s="48">
        <v>196812</v>
      </c>
      <c r="AZ133" s="48">
        <v>25000</v>
      </c>
      <c r="BA133" s="48">
        <v>0</v>
      </c>
      <c r="BB133" s="48">
        <v>0</v>
      </c>
      <c r="BC133" s="48">
        <v>0</v>
      </c>
      <c r="BD133" s="48">
        <v>0</v>
      </c>
      <c r="BE133" s="48">
        <v>0</v>
      </c>
      <c r="BF133" s="48">
        <v>0</v>
      </c>
      <c r="BG133" s="48"/>
      <c r="BH133" s="48">
        <f t="shared" si="74"/>
        <v>0</v>
      </c>
      <c r="BI133" s="48">
        <f t="shared" si="75"/>
        <v>0</v>
      </c>
      <c r="BJ133" s="48">
        <f t="shared" si="76"/>
        <v>0</v>
      </c>
      <c r="BK133" s="48">
        <f t="shared" si="77"/>
        <v>6366425</v>
      </c>
      <c r="BL133" s="48">
        <f t="shared" si="78"/>
        <v>221812</v>
      </c>
    </row>
    <row r="134" spans="1:64" s="52" customFormat="1" ht="12.75" hidden="1" outlineLevel="2" x14ac:dyDescent="0.2">
      <c r="B134" s="49" t="s">
        <v>1787</v>
      </c>
      <c r="C134" s="48">
        <f>C120-SUM(C121:C133)</f>
        <v>11972773</v>
      </c>
      <c r="D134" s="48">
        <f>D120-SUM(D121:D133)</f>
        <v>7349974</v>
      </c>
      <c r="E134" s="48">
        <f t="shared" ref="E134:AX134" si="79">E120-SUM(E121:E133)</f>
        <v>2512878</v>
      </c>
      <c r="F134" s="48">
        <f t="shared" si="79"/>
        <v>4072935</v>
      </c>
      <c r="G134" s="48">
        <f t="shared" si="79"/>
        <v>26254302</v>
      </c>
      <c r="H134" s="48">
        <f t="shared" si="79"/>
        <v>10462772</v>
      </c>
      <c r="I134" s="48">
        <f t="shared" si="79"/>
        <v>17307524</v>
      </c>
      <c r="J134" s="48">
        <f t="shared" si="79"/>
        <v>12466415</v>
      </c>
      <c r="K134" s="48">
        <f t="shared" si="79"/>
        <v>13215155</v>
      </c>
      <c r="L134" s="48">
        <f t="shared" si="79"/>
        <v>20612299.000000015</v>
      </c>
      <c r="M134" s="48">
        <f t="shared" si="79"/>
        <v>17146758</v>
      </c>
      <c r="N134" s="48">
        <f t="shared" si="79"/>
        <v>42075259</v>
      </c>
      <c r="O134" s="48">
        <f t="shared" si="79"/>
        <v>18933152</v>
      </c>
      <c r="P134" s="48">
        <f t="shared" si="79"/>
        <v>81854434</v>
      </c>
      <c r="Q134" s="48">
        <f t="shared" si="79"/>
        <v>76545901</v>
      </c>
      <c r="R134" s="48">
        <f t="shared" si="79"/>
        <v>80554948</v>
      </c>
      <c r="S134" s="48">
        <f t="shared" si="79"/>
        <v>39910168</v>
      </c>
      <c r="T134" s="48">
        <f t="shared" si="79"/>
        <v>65905288</v>
      </c>
      <c r="U134" s="48">
        <f t="shared" si="79"/>
        <v>98194186</v>
      </c>
      <c r="V134" s="48">
        <f t="shared" si="79"/>
        <v>54265254</v>
      </c>
      <c r="W134" s="48">
        <f t="shared" si="79"/>
        <v>65769812</v>
      </c>
      <c r="X134" s="48">
        <f t="shared" si="79"/>
        <v>135294868</v>
      </c>
      <c r="Y134" s="48">
        <f t="shared" si="79"/>
        <v>58169509</v>
      </c>
      <c r="Z134" s="48">
        <f t="shared" si="79"/>
        <v>210199522</v>
      </c>
      <c r="AA134" s="48">
        <f t="shared" si="79"/>
        <v>20069577</v>
      </c>
      <c r="AB134" s="48">
        <f t="shared" si="79"/>
        <v>76765193</v>
      </c>
      <c r="AC134" s="48">
        <f t="shared" si="79"/>
        <v>46072963</v>
      </c>
      <c r="AD134" s="48">
        <f t="shared" si="79"/>
        <v>56267635</v>
      </c>
      <c r="AE134" s="48">
        <f t="shared" si="79"/>
        <v>50642086</v>
      </c>
      <c r="AF134" s="48">
        <f t="shared" si="79"/>
        <v>53618564</v>
      </c>
      <c r="AG134" s="48">
        <f t="shared" si="79"/>
        <v>52775800</v>
      </c>
      <c r="AH134" s="48">
        <f t="shared" si="79"/>
        <v>83080017</v>
      </c>
      <c r="AI134" s="48">
        <f t="shared" si="79"/>
        <v>50420095</v>
      </c>
      <c r="AJ134" s="48">
        <f t="shared" si="79"/>
        <v>45493643</v>
      </c>
      <c r="AK134" s="48">
        <f t="shared" si="79"/>
        <v>65294949</v>
      </c>
      <c r="AL134" s="48">
        <f t="shared" si="79"/>
        <v>72616856</v>
      </c>
      <c r="AM134" s="48">
        <f t="shared" si="79"/>
        <v>3289117</v>
      </c>
      <c r="AN134" s="48">
        <f t="shared" si="79"/>
        <v>2918305</v>
      </c>
      <c r="AO134" s="48">
        <f t="shared" si="79"/>
        <v>4446022</v>
      </c>
      <c r="AP134" s="48">
        <f t="shared" si="79"/>
        <v>1627243</v>
      </c>
      <c r="AQ134" s="48">
        <f t="shared" si="79"/>
        <v>8159169</v>
      </c>
      <c r="AR134" s="48">
        <f t="shared" si="79"/>
        <v>9231510</v>
      </c>
      <c r="AS134" s="48">
        <f t="shared" si="79"/>
        <v>6794740</v>
      </c>
      <c r="AT134" s="48">
        <f t="shared" si="79"/>
        <v>4515352</v>
      </c>
      <c r="AU134" s="48">
        <f t="shared" si="79"/>
        <v>2765471</v>
      </c>
      <c r="AV134" s="48">
        <f t="shared" si="79"/>
        <v>5190814</v>
      </c>
      <c r="AW134" s="48">
        <f t="shared" si="79"/>
        <v>5896937</v>
      </c>
      <c r="AX134" s="48">
        <f t="shared" si="79"/>
        <v>43058418</v>
      </c>
      <c r="AY134" s="48">
        <v>936717</v>
      </c>
      <c r="AZ134" s="48">
        <v>4408768</v>
      </c>
      <c r="BA134" s="48">
        <v>227517</v>
      </c>
      <c r="BB134" s="48">
        <v>68000</v>
      </c>
      <c r="BC134" s="48">
        <v>288848</v>
      </c>
      <c r="BD134" s="48">
        <v>1998702</v>
      </c>
      <c r="BE134" s="48">
        <v>6936272</v>
      </c>
      <c r="BF134" s="48">
        <v>787088</v>
      </c>
      <c r="BG134" s="48"/>
      <c r="BH134" s="48">
        <f t="shared" si="74"/>
        <v>185449044</v>
      </c>
      <c r="BI134" s="48">
        <f t="shared" si="75"/>
        <v>985597042</v>
      </c>
      <c r="BJ134" s="48">
        <f t="shared" si="76"/>
        <v>673117378</v>
      </c>
      <c r="BK134" s="48">
        <f t="shared" si="77"/>
        <v>97893098</v>
      </c>
      <c r="BL134" s="48">
        <f t="shared" si="78"/>
        <v>15651912</v>
      </c>
    </row>
    <row r="135" spans="1:64" s="24" customFormat="1" ht="12.75" hidden="1" outlineLevel="1" x14ac:dyDescent="0.25">
      <c r="B135" s="38" t="s">
        <v>1933</v>
      </c>
      <c r="C135" s="39">
        <f t="shared" ref="C135:AL135" si="80">-C120</f>
        <v>-46648200.629999995</v>
      </c>
      <c r="D135" s="39">
        <f t="shared" si="80"/>
        <v>-42994551.949999996</v>
      </c>
      <c r="E135" s="39">
        <f t="shared" si="80"/>
        <v>-59285019.770000011</v>
      </c>
      <c r="F135" s="39">
        <f t="shared" si="80"/>
        <v>-94698951.469999999</v>
      </c>
      <c r="G135" s="39">
        <f t="shared" si="80"/>
        <v>-93026966.759999931</v>
      </c>
      <c r="H135" s="39">
        <f t="shared" si="80"/>
        <v>-94033641.929999992</v>
      </c>
      <c r="I135" s="39">
        <f t="shared" si="80"/>
        <v>-133590847.81999999</v>
      </c>
      <c r="J135" s="39">
        <f t="shared" si="80"/>
        <v>-93800209.829999983</v>
      </c>
      <c r="K135" s="39">
        <f t="shared" si="80"/>
        <v>-132792386.50999995</v>
      </c>
      <c r="L135" s="39">
        <f t="shared" si="80"/>
        <v>-135059012.37</v>
      </c>
      <c r="M135" s="39">
        <f t="shared" si="80"/>
        <v>-126795215.8</v>
      </c>
      <c r="N135" s="39">
        <f t="shared" si="80"/>
        <v>-161300518.91</v>
      </c>
      <c r="O135" s="39">
        <f t="shared" si="80"/>
        <v>-108577702</v>
      </c>
      <c r="P135" s="39">
        <f t="shared" si="80"/>
        <v>-183033941</v>
      </c>
      <c r="Q135" s="39">
        <f t="shared" si="80"/>
        <v>-188959822</v>
      </c>
      <c r="R135" s="39">
        <f t="shared" si="80"/>
        <v>-183231147</v>
      </c>
      <c r="S135" s="39">
        <f t="shared" si="80"/>
        <v>-162740587</v>
      </c>
      <c r="T135" s="39">
        <f t="shared" si="80"/>
        <v>-211433570</v>
      </c>
      <c r="U135" s="39">
        <f t="shared" si="80"/>
        <v>-260517027</v>
      </c>
      <c r="V135" s="39">
        <f t="shared" si="80"/>
        <v>-217426262</v>
      </c>
      <c r="W135" s="39">
        <f t="shared" si="80"/>
        <v>-244394266</v>
      </c>
      <c r="X135" s="39">
        <f t="shared" si="80"/>
        <v>-298865953</v>
      </c>
      <c r="Y135" s="39">
        <f t="shared" si="80"/>
        <v>-222935863</v>
      </c>
      <c r="Z135" s="39">
        <f t="shared" si="80"/>
        <v>-443948594</v>
      </c>
      <c r="AA135" s="39">
        <f t="shared" si="80"/>
        <v>-216259718</v>
      </c>
      <c r="AB135" s="39">
        <f t="shared" si="80"/>
        <v>-274357272</v>
      </c>
      <c r="AC135" s="39">
        <f t="shared" si="80"/>
        <v>-235315582</v>
      </c>
      <c r="AD135" s="39">
        <f t="shared" si="80"/>
        <v>-201914989</v>
      </c>
      <c r="AE135" s="39">
        <f t="shared" si="80"/>
        <v>-186877126</v>
      </c>
      <c r="AF135" s="39">
        <f t="shared" si="80"/>
        <v>-193184068</v>
      </c>
      <c r="AG135" s="39">
        <f t="shared" si="80"/>
        <v>-224480632</v>
      </c>
      <c r="AH135" s="39">
        <f t="shared" si="80"/>
        <v>-213843548</v>
      </c>
      <c r="AI135" s="39">
        <f t="shared" si="80"/>
        <v>-187582385</v>
      </c>
      <c r="AJ135" s="39">
        <f t="shared" si="80"/>
        <v>-139634480</v>
      </c>
      <c r="AK135" s="39">
        <f t="shared" si="80"/>
        <v>-196224473</v>
      </c>
      <c r="AL135" s="39">
        <f t="shared" si="80"/>
        <v>-216312738</v>
      </c>
      <c r="AM135" s="39">
        <f>-AM120</f>
        <v>-208212250</v>
      </c>
      <c r="AN135" s="39">
        <f t="shared" ref="AN135:BF135" si="81">-AN120</f>
        <v>-198907534</v>
      </c>
      <c r="AO135" s="39">
        <f t="shared" si="81"/>
        <v>-203885437</v>
      </c>
      <c r="AP135" s="39">
        <f t="shared" si="81"/>
        <v>-201466852</v>
      </c>
      <c r="AQ135" s="39">
        <f t="shared" si="81"/>
        <v>-171606938</v>
      </c>
      <c r="AR135" s="39">
        <f t="shared" si="81"/>
        <v>-206545010</v>
      </c>
      <c r="AS135" s="39">
        <f t="shared" si="81"/>
        <v>-281136095.00999999</v>
      </c>
      <c r="AT135" s="39">
        <f t="shared" si="81"/>
        <v>-171122528.67000002</v>
      </c>
      <c r="AU135" s="39">
        <f t="shared" si="81"/>
        <v>-180969821.67000002</v>
      </c>
      <c r="AV135" s="39">
        <f t="shared" si="81"/>
        <v>-175989366</v>
      </c>
      <c r="AW135" s="39">
        <f t="shared" si="81"/>
        <v>-272795234</v>
      </c>
      <c r="AX135" s="39">
        <f t="shared" si="81"/>
        <v>-348956974.36000001</v>
      </c>
      <c r="AY135" s="39">
        <f t="shared" si="81"/>
        <v>-201278956</v>
      </c>
      <c r="AZ135" s="39">
        <f t="shared" si="81"/>
        <v>-188655537.80000001</v>
      </c>
      <c r="BA135" s="39">
        <f t="shared" si="81"/>
        <v>-227125471</v>
      </c>
      <c r="BB135" s="39">
        <f t="shared" si="81"/>
        <v>-188062112</v>
      </c>
      <c r="BC135" s="39">
        <f t="shared" si="81"/>
        <v>-190724099.32999998</v>
      </c>
      <c r="BD135" s="39">
        <f t="shared" si="81"/>
        <v>-300139461</v>
      </c>
      <c r="BE135" s="39">
        <f t="shared" si="81"/>
        <v>-173342233.32999998</v>
      </c>
      <c r="BF135" s="39">
        <f t="shared" si="81"/>
        <v>-157841856</v>
      </c>
      <c r="BG135" s="39"/>
      <c r="BH135" s="39">
        <f t="shared" si="74"/>
        <v>-1214025523.7499998</v>
      </c>
      <c r="BI135" s="39">
        <f t="shared" si="75"/>
        <v>-2726064734</v>
      </c>
      <c r="BJ135" s="39">
        <f t="shared" si="76"/>
        <v>-2485987011</v>
      </c>
      <c r="BK135" s="39">
        <f t="shared" si="77"/>
        <v>-2621594040.7100005</v>
      </c>
      <c r="BL135" s="39">
        <f t="shared" si="78"/>
        <v>-1627169726.4599998</v>
      </c>
    </row>
    <row r="136" spans="1:64" s="127" customFormat="1" ht="11.25" hidden="1" outlineLevel="1" x14ac:dyDescent="0.2">
      <c r="C136" s="128"/>
      <c r="D136" s="128"/>
      <c r="E136" s="128"/>
      <c r="F136" s="128"/>
      <c r="G136" s="128"/>
      <c r="H136" s="128"/>
      <c r="I136" s="128"/>
      <c r="J136" s="128"/>
      <c r="K136" s="128"/>
      <c r="L136" s="128"/>
      <c r="M136" s="128"/>
      <c r="N136" s="128"/>
      <c r="O136" s="128"/>
      <c r="P136" s="128"/>
      <c r="Q136" s="128"/>
      <c r="R136" s="128"/>
      <c r="S136" s="128"/>
      <c r="T136" s="128"/>
      <c r="U136" s="128"/>
      <c r="V136" s="128"/>
      <c r="W136" s="128"/>
      <c r="X136" s="128"/>
      <c r="Y136" s="128"/>
      <c r="Z136" s="128"/>
      <c r="AA136" s="128"/>
      <c r="AB136" s="128"/>
      <c r="AC136" s="128"/>
      <c r="AD136" s="128"/>
      <c r="AE136" s="128"/>
      <c r="AF136" s="128"/>
      <c r="AG136" s="128"/>
      <c r="AH136" s="128"/>
      <c r="AI136" s="128"/>
      <c r="AJ136" s="128"/>
      <c r="AK136" s="128"/>
      <c r="AL136" s="128"/>
      <c r="AM136" s="128"/>
      <c r="AN136" s="128"/>
      <c r="AO136" s="128"/>
      <c r="AP136" s="128"/>
      <c r="AQ136" s="128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28"/>
      <c r="BC136" s="128"/>
      <c r="BD136" s="128"/>
      <c r="BE136" s="128"/>
      <c r="BF136" s="128"/>
      <c r="BG136" s="128"/>
      <c r="BH136" s="128"/>
      <c r="BI136" s="128"/>
      <c r="BJ136" s="128"/>
      <c r="BK136" s="128"/>
      <c r="BL136" s="128"/>
    </row>
    <row r="137" spans="1:64" s="24" customFormat="1" ht="12.75" hidden="1" outlineLevel="2" collapsed="1" x14ac:dyDescent="0.25">
      <c r="B137" s="23" t="s">
        <v>1755</v>
      </c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>
        <v>22723491.680000003</v>
      </c>
      <c r="AN137" s="26">
        <v>30384145</v>
      </c>
      <c r="AO137" s="26">
        <v>36444466.879999995</v>
      </c>
      <c r="AP137" s="26">
        <v>23438216.93</v>
      </c>
      <c r="AQ137" s="26">
        <v>31255942.509999998</v>
      </c>
      <c r="AR137" s="26">
        <v>82409112</v>
      </c>
      <c r="AS137" s="26">
        <v>121932610</v>
      </c>
      <c r="AT137" s="26">
        <v>21527331</v>
      </c>
      <c r="AU137" s="26">
        <v>14249283</v>
      </c>
      <c r="AV137" s="26">
        <v>34462458</v>
      </c>
      <c r="AW137" s="26">
        <v>22201648</v>
      </c>
      <c r="AX137" s="26">
        <v>96833367.180000007</v>
      </c>
      <c r="AY137" s="26">
        <v>20282235</v>
      </c>
      <c r="AZ137" s="26">
        <v>18571659</v>
      </c>
      <c r="BA137" s="26">
        <v>29927507</v>
      </c>
      <c r="BB137" s="26">
        <v>66074404</v>
      </c>
      <c r="BC137" s="26">
        <v>31815767.280000001</v>
      </c>
      <c r="BD137" s="26">
        <v>28150322.520000003</v>
      </c>
      <c r="BE137" s="26">
        <v>23996643.379999999</v>
      </c>
      <c r="BF137" s="26">
        <v>32288064.960000001</v>
      </c>
      <c r="BG137" s="26"/>
      <c r="BH137" s="26">
        <f>SUM(C137:N137)</f>
        <v>0</v>
      </c>
      <c r="BI137" s="26">
        <f>SUM(O137:Z137)</f>
        <v>0</v>
      </c>
      <c r="BJ137" s="26">
        <f>SUM(AA137:AL137)</f>
        <v>0</v>
      </c>
      <c r="BK137" s="26">
        <f>SUM(AM137:AX137)</f>
        <v>537862072.18000007</v>
      </c>
      <c r="BL137" s="26">
        <f>SUM(AY137:BF137)</f>
        <v>251106603.14000002</v>
      </c>
    </row>
    <row r="138" spans="1:64" s="24" customFormat="1" ht="12.75" hidden="1" outlineLevel="2" collapsed="1" x14ac:dyDescent="0.25">
      <c r="B138" s="23" t="s">
        <v>1758</v>
      </c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>
        <v>288666635.22999996</v>
      </c>
      <c r="AN138" s="26">
        <v>340992322.74000001</v>
      </c>
      <c r="AO138" s="26">
        <v>337732291.80000001</v>
      </c>
      <c r="AP138" s="26">
        <v>327811421.71000004</v>
      </c>
      <c r="AQ138" s="26">
        <v>370955915.82000005</v>
      </c>
      <c r="AR138" s="26">
        <v>393191015.71999997</v>
      </c>
      <c r="AS138" s="26">
        <v>396079466.33000004</v>
      </c>
      <c r="AT138" s="26">
        <v>368593163.88</v>
      </c>
      <c r="AU138" s="26">
        <v>338413166.17000002</v>
      </c>
      <c r="AV138" s="26">
        <v>345537824.47000003</v>
      </c>
      <c r="AW138" s="26">
        <v>471766306.32999998</v>
      </c>
      <c r="AX138" s="26">
        <v>467641345.17999995</v>
      </c>
      <c r="AY138" s="26">
        <v>359881766</v>
      </c>
      <c r="AZ138" s="26">
        <v>378327042.88999999</v>
      </c>
      <c r="BA138" s="26">
        <v>697650412.88999999</v>
      </c>
      <c r="BB138" s="26">
        <v>672718860.43000007</v>
      </c>
      <c r="BC138" s="26">
        <v>510724593.67000002</v>
      </c>
      <c r="BD138" s="26">
        <v>709101588.75999999</v>
      </c>
      <c r="BE138" s="26">
        <v>466640326</v>
      </c>
      <c r="BF138" s="26">
        <v>354567424.55000001</v>
      </c>
      <c r="BG138" s="26"/>
      <c r="BH138" s="26">
        <f>SUM(C138:N138)</f>
        <v>0</v>
      </c>
      <c r="BI138" s="26">
        <f>SUM(O138:Z138)</f>
        <v>0</v>
      </c>
      <c r="BJ138" s="26">
        <f>SUM(AA138:AL138)</f>
        <v>0</v>
      </c>
      <c r="BK138" s="26">
        <f>SUM(AM138:AX138)</f>
        <v>4447380875.3800011</v>
      </c>
      <c r="BL138" s="26">
        <f>SUM(AY138:BF138)</f>
        <v>4149612015.1900005</v>
      </c>
    </row>
    <row r="139" spans="1:64" s="24" customFormat="1" ht="12.75" hidden="1" outlineLevel="1" x14ac:dyDescent="0.25">
      <c r="B139" s="38" t="s">
        <v>1934</v>
      </c>
      <c r="C139" s="39">
        <f t="shared" ref="C139:AW139" si="82">C135+C137-C138</f>
        <v>-46648200.629999995</v>
      </c>
      <c r="D139" s="39">
        <f t="shared" si="82"/>
        <v>-42994551.949999996</v>
      </c>
      <c r="E139" s="39">
        <f t="shared" si="82"/>
        <v>-59285019.770000011</v>
      </c>
      <c r="F139" s="39">
        <f t="shared" si="82"/>
        <v>-94698951.469999999</v>
      </c>
      <c r="G139" s="39">
        <f t="shared" si="82"/>
        <v>-93026966.759999931</v>
      </c>
      <c r="H139" s="39">
        <f t="shared" si="82"/>
        <v>-94033641.929999992</v>
      </c>
      <c r="I139" s="39">
        <f t="shared" si="82"/>
        <v>-133590847.81999999</v>
      </c>
      <c r="J139" s="39">
        <f t="shared" si="82"/>
        <v>-93800209.829999983</v>
      </c>
      <c r="K139" s="39">
        <f t="shared" si="82"/>
        <v>-132792386.50999995</v>
      </c>
      <c r="L139" s="39">
        <f t="shared" si="82"/>
        <v>-135059012.37</v>
      </c>
      <c r="M139" s="39">
        <f t="shared" si="82"/>
        <v>-126795215.8</v>
      </c>
      <c r="N139" s="39">
        <f t="shared" si="82"/>
        <v>-161300518.91</v>
      </c>
      <c r="O139" s="39">
        <f t="shared" si="82"/>
        <v>-108577702</v>
      </c>
      <c r="P139" s="39">
        <f t="shared" si="82"/>
        <v>-183033941</v>
      </c>
      <c r="Q139" s="39">
        <f t="shared" si="82"/>
        <v>-188959822</v>
      </c>
      <c r="R139" s="39">
        <f t="shared" si="82"/>
        <v>-183231147</v>
      </c>
      <c r="S139" s="39">
        <f t="shared" si="82"/>
        <v>-162740587</v>
      </c>
      <c r="T139" s="39">
        <f t="shared" si="82"/>
        <v>-211433570</v>
      </c>
      <c r="U139" s="39">
        <f t="shared" si="82"/>
        <v>-260517027</v>
      </c>
      <c r="V139" s="39">
        <f t="shared" si="82"/>
        <v>-217426262</v>
      </c>
      <c r="W139" s="39">
        <f t="shared" si="82"/>
        <v>-244394266</v>
      </c>
      <c r="X139" s="39">
        <f t="shared" si="82"/>
        <v>-298865953</v>
      </c>
      <c r="Y139" s="39">
        <f t="shared" si="82"/>
        <v>-222935863</v>
      </c>
      <c r="Z139" s="39">
        <f t="shared" si="82"/>
        <v>-443948594</v>
      </c>
      <c r="AA139" s="39">
        <f t="shared" si="82"/>
        <v>-216259718</v>
      </c>
      <c r="AB139" s="39">
        <f t="shared" si="82"/>
        <v>-274357272</v>
      </c>
      <c r="AC139" s="39">
        <f t="shared" si="82"/>
        <v>-235315582</v>
      </c>
      <c r="AD139" s="39">
        <f t="shared" si="82"/>
        <v>-201914989</v>
      </c>
      <c r="AE139" s="39">
        <f t="shared" si="82"/>
        <v>-186877126</v>
      </c>
      <c r="AF139" s="39">
        <f t="shared" si="82"/>
        <v>-193184068</v>
      </c>
      <c r="AG139" s="39">
        <f t="shared" si="82"/>
        <v>-224480632</v>
      </c>
      <c r="AH139" s="39">
        <f t="shared" si="82"/>
        <v>-213843548</v>
      </c>
      <c r="AI139" s="39">
        <f t="shared" si="82"/>
        <v>-187582385</v>
      </c>
      <c r="AJ139" s="39">
        <f t="shared" si="82"/>
        <v>-139634480</v>
      </c>
      <c r="AK139" s="39">
        <f t="shared" si="82"/>
        <v>-196224473</v>
      </c>
      <c r="AL139" s="39">
        <f t="shared" si="82"/>
        <v>-216312738</v>
      </c>
      <c r="AM139" s="39">
        <f t="shared" si="82"/>
        <v>-474155393.54999995</v>
      </c>
      <c r="AN139" s="39">
        <f t="shared" si="82"/>
        <v>-509515711.74000001</v>
      </c>
      <c r="AO139" s="39">
        <f t="shared" si="82"/>
        <v>-505173261.92000002</v>
      </c>
      <c r="AP139" s="39">
        <f t="shared" si="82"/>
        <v>-505840056.78000003</v>
      </c>
      <c r="AQ139" s="39">
        <f t="shared" si="82"/>
        <v>-511306911.31000006</v>
      </c>
      <c r="AR139" s="39">
        <f t="shared" si="82"/>
        <v>-517326913.71999997</v>
      </c>
      <c r="AS139" s="39">
        <f t="shared" si="82"/>
        <v>-555282951.34000003</v>
      </c>
      <c r="AT139" s="39">
        <f t="shared" si="82"/>
        <v>-518188361.55000001</v>
      </c>
      <c r="AU139" s="39">
        <f t="shared" si="82"/>
        <v>-505133704.84000003</v>
      </c>
      <c r="AV139" s="39">
        <f t="shared" si="82"/>
        <v>-487064732.47000003</v>
      </c>
      <c r="AW139" s="39">
        <f t="shared" si="82"/>
        <v>-722359892.32999992</v>
      </c>
      <c r="AX139" s="39">
        <f t="shared" ref="AX139:BF139" si="83">AX135+AX137-AX138</f>
        <v>-719764952.3599999</v>
      </c>
      <c r="AY139" s="39">
        <f t="shared" si="83"/>
        <v>-540878487</v>
      </c>
      <c r="AZ139" s="39">
        <f t="shared" si="83"/>
        <v>-548410921.69000006</v>
      </c>
      <c r="BA139" s="39">
        <f t="shared" si="83"/>
        <v>-894848376.88999999</v>
      </c>
      <c r="BB139" s="39">
        <f t="shared" si="83"/>
        <v>-794706568.43000007</v>
      </c>
      <c r="BC139" s="39">
        <f t="shared" si="83"/>
        <v>-669632925.72000003</v>
      </c>
      <c r="BD139" s="39">
        <f t="shared" si="83"/>
        <v>-981090727.24000001</v>
      </c>
      <c r="BE139" s="39">
        <f t="shared" si="83"/>
        <v>-615985915.95000005</v>
      </c>
      <c r="BF139" s="39">
        <f t="shared" si="83"/>
        <v>-480121215.59000003</v>
      </c>
      <c r="BG139" s="39"/>
      <c r="BH139" s="39">
        <f>SUM(C139:N139)</f>
        <v>-1214025523.7499998</v>
      </c>
      <c r="BI139" s="39">
        <f>SUM(O139:Z139)</f>
        <v>-2726064734</v>
      </c>
      <c r="BJ139" s="39">
        <f>SUM(AA139:AL139)</f>
        <v>-2485987011</v>
      </c>
      <c r="BK139" s="39">
        <f>SUM(AM139:AX139)</f>
        <v>-6531112843.9099998</v>
      </c>
      <c r="BL139" s="39">
        <f>SUM(AY139:BF139)</f>
        <v>-5525675138.5100002</v>
      </c>
    </row>
    <row r="140" spans="1:64" s="127" customFormat="1" ht="11.25" hidden="1" outlineLevel="1" x14ac:dyDescent="0.2">
      <c r="C140" s="128"/>
      <c r="D140" s="128"/>
      <c r="E140" s="128"/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  <c r="S140" s="128"/>
      <c r="T140" s="128"/>
      <c r="U140" s="128"/>
      <c r="V140" s="128"/>
      <c r="W140" s="128"/>
      <c r="X140" s="128"/>
      <c r="Y140" s="128"/>
      <c r="Z140" s="128"/>
      <c r="AA140" s="128"/>
      <c r="AB140" s="128"/>
      <c r="AC140" s="128"/>
      <c r="AD140" s="128"/>
      <c r="AE140" s="128"/>
      <c r="AF140" s="128"/>
      <c r="AG140" s="128"/>
      <c r="AH140" s="128"/>
      <c r="AI140" s="128"/>
      <c r="AJ140" s="128"/>
      <c r="AK140" s="128"/>
      <c r="AL140" s="128"/>
      <c r="AM140" s="128"/>
      <c r="AN140" s="128"/>
      <c r="AO140" s="128"/>
      <c r="AP140" s="128"/>
      <c r="AQ140" s="128"/>
      <c r="AR140" s="128"/>
      <c r="AS140" s="128"/>
      <c r="AT140" s="128"/>
      <c r="AU140" s="128"/>
      <c r="AV140" s="128"/>
      <c r="AW140" s="128"/>
      <c r="AX140" s="128"/>
      <c r="AY140" s="128">
        <f t="shared" ref="AY140:BF140" si="84">AY139/AY6</f>
        <v>-0.20276445918722696</v>
      </c>
      <c r="AZ140" s="128">
        <f t="shared" si="84"/>
        <v>-0.19029510968130048</v>
      </c>
      <c r="BA140" s="128">
        <f t="shared" si="84"/>
        <v>-0.23811134027184647</v>
      </c>
      <c r="BB140" s="128">
        <f t="shared" si="84"/>
        <v>-0.22288617596021143</v>
      </c>
      <c r="BC140" s="128">
        <f t="shared" si="84"/>
        <v>-0.2140535446936635</v>
      </c>
      <c r="BD140" s="128">
        <f t="shared" si="84"/>
        <v>-0.24460414492654375</v>
      </c>
      <c r="BE140" s="128">
        <f t="shared" si="84"/>
        <v>-0.19589318550921864</v>
      </c>
      <c r="BF140" s="128">
        <f t="shared" si="84"/>
        <v>-0.15215075354795965</v>
      </c>
      <c r="BG140" s="128"/>
      <c r="BH140" s="128">
        <f>BH139/BH6</f>
        <v>-4.2888529217794534E-2</v>
      </c>
      <c r="BI140" s="128">
        <f>BI139/BI6</f>
        <v>-8.0955006194292078E-2</v>
      </c>
      <c r="BJ140" s="128">
        <f>BJ139/BJ6</f>
        <v>-7.4726181244034601E-2</v>
      </c>
      <c r="BK140" s="128">
        <f>BK139/BK6</f>
        <v>-0.181622944778219</v>
      </c>
      <c r="BL140" s="128">
        <f>BL139/BL6</f>
        <v>-0.21000277632571696</v>
      </c>
    </row>
    <row r="143" spans="1:64" x14ac:dyDescent="0.25">
      <c r="A143" s="140"/>
      <c r="B143" s="38" t="s">
        <v>2056</v>
      </c>
      <c r="C143" s="140"/>
      <c r="D143" s="140"/>
      <c r="E143" s="140"/>
      <c r="F143" s="140"/>
      <c r="G143" s="140"/>
      <c r="H143" s="140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26">
        <f t="shared" ref="AM143:BL143" si="85">AM6</f>
        <v>2302773861</v>
      </c>
      <c r="AN143" s="26">
        <f t="shared" si="85"/>
        <v>2764197887.1900001</v>
      </c>
      <c r="AO143" s="26">
        <f t="shared" si="85"/>
        <v>2890805930.8099999</v>
      </c>
      <c r="AP143" s="26">
        <f t="shared" si="85"/>
        <v>2526609466</v>
      </c>
      <c r="AQ143" s="26">
        <f t="shared" si="85"/>
        <v>2378421695</v>
      </c>
      <c r="AR143" s="26">
        <f t="shared" si="85"/>
        <v>2664952645</v>
      </c>
      <c r="AS143" s="26">
        <f t="shared" si="85"/>
        <v>3031921577</v>
      </c>
      <c r="AT143" s="26">
        <f t="shared" si="85"/>
        <v>2907891784</v>
      </c>
      <c r="AU143" s="26">
        <f t="shared" si="85"/>
        <v>3234371499</v>
      </c>
      <c r="AV143" s="26">
        <f t="shared" si="85"/>
        <v>3525319801</v>
      </c>
      <c r="AW143" s="26">
        <f t="shared" si="85"/>
        <v>3078535110</v>
      </c>
      <c r="AX143" s="26">
        <f t="shared" si="85"/>
        <v>4653933082</v>
      </c>
      <c r="AY143" s="26">
        <f t="shared" si="85"/>
        <v>2667521168</v>
      </c>
      <c r="AZ143" s="26">
        <f t="shared" si="85"/>
        <v>2881897084</v>
      </c>
      <c r="BA143" s="26">
        <f t="shared" si="85"/>
        <v>3758109025.25</v>
      </c>
      <c r="BB143" s="26">
        <f t="shared" si="85"/>
        <v>3565526507</v>
      </c>
      <c r="BC143" s="26">
        <f t="shared" si="85"/>
        <v>3128343082</v>
      </c>
      <c r="BD143" s="26">
        <f>BD6</f>
        <v>4010932552</v>
      </c>
      <c r="BE143" s="26">
        <f>BE6</f>
        <v>3144498949</v>
      </c>
      <c r="BF143" s="26">
        <f>BF6</f>
        <v>3155562522</v>
      </c>
      <c r="BG143" s="26">
        <f t="shared" si="85"/>
        <v>0</v>
      </c>
      <c r="BH143" s="26">
        <f t="shared" si="85"/>
        <v>28306531977</v>
      </c>
      <c r="BI143" s="26">
        <f t="shared" si="85"/>
        <v>33673825278.419998</v>
      </c>
      <c r="BJ143" s="26">
        <f t="shared" si="85"/>
        <v>33267952003.080002</v>
      </c>
      <c r="BK143" s="26">
        <f t="shared" si="85"/>
        <v>35959734338</v>
      </c>
      <c r="BL143" s="26">
        <f t="shared" si="85"/>
        <v>26312390889.25</v>
      </c>
    </row>
    <row r="144" spans="1:64" x14ac:dyDescent="0.25">
      <c r="B144" s="54" t="s">
        <v>2057</v>
      </c>
      <c r="AM144" s="26">
        <f t="shared" ref="AM144:BL144" si="86">AM31</f>
        <v>1177621761</v>
      </c>
      <c r="AN144" s="26">
        <f t="shared" si="86"/>
        <v>1662273845.1900001</v>
      </c>
      <c r="AO144" s="26">
        <f t="shared" si="86"/>
        <v>1450921213.8099999</v>
      </c>
      <c r="AP144" s="26">
        <f t="shared" si="86"/>
        <v>1335255480</v>
      </c>
      <c r="AQ144" s="26">
        <f t="shared" si="86"/>
        <v>1414014265</v>
      </c>
      <c r="AR144" s="26">
        <f t="shared" si="86"/>
        <v>1499179134</v>
      </c>
      <c r="AS144" s="26">
        <f t="shared" si="86"/>
        <v>1556159133</v>
      </c>
      <c r="AT144" s="26">
        <f t="shared" si="86"/>
        <v>1721549770</v>
      </c>
      <c r="AU144" s="26">
        <f t="shared" si="86"/>
        <v>1559813439</v>
      </c>
      <c r="AV144" s="26">
        <f t="shared" si="86"/>
        <v>2000336437</v>
      </c>
      <c r="AW144" s="26">
        <f t="shared" si="86"/>
        <v>1645099601</v>
      </c>
      <c r="AX144" s="26">
        <f t="shared" si="86"/>
        <v>1622319333</v>
      </c>
      <c r="AY144" s="26">
        <f t="shared" si="86"/>
        <v>1415818413</v>
      </c>
      <c r="AZ144" s="26">
        <f t="shared" si="86"/>
        <v>1651462230</v>
      </c>
      <c r="BA144" s="26">
        <f t="shared" si="86"/>
        <v>1871488127</v>
      </c>
      <c r="BB144" s="26">
        <f t="shared" si="86"/>
        <v>1938282077</v>
      </c>
      <c r="BC144" s="26">
        <f t="shared" si="86"/>
        <v>1878007979</v>
      </c>
      <c r="BD144" s="26">
        <f>BD31</f>
        <v>2579565295</v>
      </c>
      <c r="BE144" s="26">
        <f>BE31</f>
        <v>1929406053</v>
      </c>
      <c r="BF144" s="26">
        <f>BF31</f>
        <v>1599648894</v>
      </c>
      <c r="BG144" s="26">
        <f t="shared" si="86"/>
        <v>0</v>
      </c>
      <c r="BH144" s="26">
        <f t="shared" si="86"/>
        <v>16339919866</v>
      </c>
      <c r="BI144" s="26">
        <f t="shared" si="86"/>
        <v>22475267495</v>
      </c>
      <c r="BJ144" s="26">
        <f t="shared" si="86"/>
        <v>20696006873.5</v>
      </c>
      <c r="BK144" s="26">
        <f t="shared" si="86"/>
        <v>18644543412</v>
      </c>
      <c r="BL144" s="26">
        <f t="shared" si="86"/>
        <v>14863679068</v>
      </c>
    </row>
    <row r="145" spans="2:65" x14ac:dyDescent="0.25">
      <c r="B145" s="54" t="s">
        <v>2058</v>
      </c>
      <c r="AM145" s="26">
        <f t="shared" ref="AM145:BL145" si="87">AM61</f>
        <v>1064450765</v>
      </c>
      <c r="AN145" s="26">
        <f t="shared" si="87"/>
        <v>969555201</v>
      </c>
      <c r="AO145" s="26">
        <f t="shared" si="87"/>
        <v>1235109891</v>
      </c>
      <c r="AP145" s="26">
        <f t="shared" si="87"/>
        <v>1106106636</v>
      </c>
      <c r="AQ145" s="26">
        <f t="shared" si="87"/>
        <v>853709235</v>
      </c>
      <c r="AR145" s="26">
        <f t="shared" si="87"/>
        <v>1058658357</v>
      </c>
      <c r="AS145" s="26">
        <f t="shared" si="87"/>
        <v>1383609588</v>
      </c>
      <c r="AT145" s="26">
        <f t="shared" si="87"/>
        <v>1040913501</v>
      </c>
      <c r="AU145" s="26">
        <f t="shared" si="87"/>
        <v>1577403113</v>
      </c>
      <c r="AV145" s="26">
        <f t="shared" si="87"/>
        <v>1384145223</v>
      </c>
      <c r="AW145" s="26">
        <f t="shared" si="87"/>
        <v>1284541728</v>
      </c>
      <c r="AX145" s="26">
        <f t="shared" si="87"/>
        <v>2890491434</v>
      </c>
      <c r="AY145" s="26">
        <f t="shared" si="87"/>
        <v>1121111173</v>
      </c>
      <c r="AZ145" s="26">
        <f t="shared" si="87"/>
        <v>1094863726</v>
      </c>
      <c r="BA145" s="26">
        <f t="shared" si="87"/>
        <v>1755977151.25</v>
      </c>
      <c r="BB145" s="26">
        <f t="shared" si="87"/>
        <v>1235328561</v>
      </c>
      <c r="BC145" s="26">
        <f t="shared" si="87"/>
        <v>1092988249</v>
      </c>
      <c r="BD145" s="26">
        <f>BD61</f>
        <v>1243231155</v>
      </c>
      <c r="BE145" s="26">
        <f>BE61</f>
        <v>1053769188</v>
      </c>
      <c r="BF145" s="26">
        <f>BF61</f>
        <v>1524466918</v>
      </c>
      <c r="BG145" s="26">
        <f t="shared" si="87"/>
        <v>0</v>
      </c>
      <c r="BH145" s="26">
        <f t="shared" si="87"/>
        <v>10600449358</v>
      </c>
      <c r="BI145" s="26">
        <f t="shared" si="87"/>
        <v>9672776031.4200001</v>
      </c>
      <c r="BJ145" s="26">
        <f t="shared" si="87"/>
        <v>10933655811.58</v>
      </c>
      <c r="BK145" s="26">
        <f t="shared" si="87"/>
        <v>15848694672</v>
      </c>
      <c r="BL145" s="26">
        <f t="shared" si="87"/>
        <v>10121736121.25</v>
      </c>
    </row>
    <row r="146" spans="2:65" x14ac:dyDescent="0.25">
      <c r="B146" s="54" t="s">
        <v>2062</v>
      </c>
      <c r="AM146" s="26">
        <f>AM92</f>
        <v>60701335</v>
      </c>
      <c r="AN146" s="26">
        <f t="shared" ref="AN146:BL146" si="88">AN92</f>
        <v>132368841</v>
      </c>
      <c r="AO146" s="26">
        <f t="shared" si="88"/>
        <v>204774826</v>
      </c>
      <c r="AP146" s="26">
        <f t="shared" si="88"/>
        <v>85247350</v>
      </c>
      <c r="AQ146" s="26">
        <f t="shared" si="88"/>
        <v>110698195</v>
      </c>
      <c r="AR146" s="26">
        <f t="shared" si="88"/>
        <v>107115154</v>
      </c>
      <c r="AS146" s="26">
        <f t="shared" si="88"/>
        <v>92152856</v>
      </c>
      <c r="AT146" s="26">
        <f t="shared" si="88"/>
        <v>145428513</v>
      </c>
      <c r="AU146" s="26">
        <f t="shared" si="88"/>
        <v>97154947</v>
      </c>
      <c r="AV146" s="26">
        <f t="shared" si="88"/>
        <v>140838141</v>
      </c>
      <c r="AW146" s="26">
        <f t="shared" si="88"/>
        <v>148893781</v>
      </c>
      <c r="AX146" s="26">
        <f t="shared" si="88"/>
        <v>141122315</v>
      </c>
      <c r="AY146" s="26">
        <f t="shared" si="88"/>
        <v>130591582</v>
      </c>
      <c r="AZ146" s="26">
        <f t="shared" si="88"/>
        <v>135571128</v>
      </c>
      <c r="BA146" s="26">
        <f t="shared" si="88"/>
        <v>130643747</v>
      </c>
      <c r="BB146" s="26">
        <f t="shared" si="88"/>
        <v>391915869</v>
      </c>
      <c r="BC146" s="26">
        <f t="shared" si="88"/>
        <v>157346854</v>
      </c>
      <c r="BD146" s="26">
        <f>BD92</f>
        <v>188136102</v>
      </c>
      <c r="BE146" s="26">
        <f>BE92</f>
        <v>161323708</v>
      </c>
      <c r="BF146" s="26">
        <f>BF92</f>
        <v>31446710</v>
      </c>
      <c r="BG146" s="26">
        <f t="shared" si="88"/>
        <v>0</v>
      </c>
      <c r="BH146" s="26">
        <f t="shared" si="88"/>
        <v>1366162753</v>
      </c>
      <c r="BI146" s="26">
        <f t="shared" si="88"/>
        <v>1525781465</v>
      </c>
      <c r="BJ146" s="26">
        <f t="shared" si="88"/>
        <v>1638289318</v>
      </c>
      <c r="BK146" s="26">
        <f t="shared" si="88"/>
        <v>1466496254</v>
      </c>
      <c r="BL146" s="26">
        <f t="shared" si="88"/>
        <v>1326975700</v>
      </c>
    </row>
    <row r="147" spans="2:65" x14ac:dyDescent="0.25">
      <c r="B147" s="54" t="s">
        <v>2063</v>
      </c>
      <c r="BH147" s="15">
        <f>BH58</f>
        <v>0.3123615379326487</v>
      </c>
      <c r="BI147" s="15">
        <f>BI58</f>
        <v>0.40918694823302704</v>
      </c>
      <c r="BJ147" s="15">
        <f>BJ58</f>
        <v>0.36268151351027333</v>
      </c>
      <c r="BK147" s="15">
        <f>BK58</f>
        <v>0.33578822942644659</v>
      </c>
      <c r="BL147" s="15">
        <f>BL58</f>
        <v>0.30137643736294378</v>
      </c>
    </row>
    <row r="148" spans="2:65" x14ac:dyDescent="0.25">
      <c r="B148" s="54" t="s">
        <v>2060</v>
      </c>
      <c r="BH148" s="15">
        <f>BH89</f>
        <v>0.48281319308954518</v>
      </c>
      <c r="BI148" s="15">
        <f>BI89</f>
        <v>0.42382770830352456</v>
      </c>
      <c r="BJ148" s="15">
        <f>BJ89</f>
        <v>0.51308142842657589</v>
      </c>
      <c r="BK148" s="15">
        <f>BK89</f>
        <v>0.39987140081929895</v>
      </c>
      <c r="BL148" s="15">
        <f>BL89</f>
        <v>0.28980143100072714</v>
      </c>
    </row>
    <row r="149" spans="2:65" x14ac:dyDescent="0.25">
      <c r="B149" s="54" t="s">
        <v>2061</v>
      </c>
      <c r="BH149" s="15">
        <f>BH117</f>
        <v>0.52717842049087094</v>
      </c>
      <c r="BI149" s="15">
        <f>BI117</f>
        <v>0.35972785198304924</v>
      </c>
      <c r="BJ149" s="15">
        <f>BJ117</f>
        <v>0.52536836170715973</v>
      </c>
      <c r="BK149" s="15">
        <f>BK117</f>
        <v>0.2433768842344414</v>
      </c>
      <c r="BL149" s="15">
        <f>BL117</f>
        <v>0.20368665606310654</v>
      </c>
    </row>
    <row r="150" spans="2:65" x14ac:dyDescent="0.25">
      <c r="B150" s="198" t="s">
        <v>2067</v>
      </c>
      <c r="BH150" s="199">
        <v>44</v>
      </c>
      <c r="BI150" s="199"/>
      <c r="BJ150" s="199">
        <v>54</v>
      </c>
      <c r="BK150" s="199">
        <v>56</v>
      </c>
      <c r="BL150" s="199">
        <v>45</v>
      </c>
      <c r="BM150" t="s">
        <v>2088</v>
      </c>
    </row>
    <row r="151" spans="2:65" x14ac:dyDescent="0.25">
      <c r="B151" s="198" t="s">
        <v>2066</v>
      </c>
      <c r="BH151" s="199">
        <v>47</v>
      </c>
      <c r="BI151" s="199"/>
      <c r="BJ151" s="199">
        <v>26</v>
      </c>
      <c r="BK151" s="199">
        <v>32</v>
      </c>
      <c r="BL151" s="199">
        <v>27</v>
      </c>
      <c r="BM151" t="s">
        <v>2089</v>
      </c>
    </row>
    <row r="152" spans="2:65" x14ac:dyDescent="0.25">
      <c r="B152" s="198" t="s">
        <v>2068</v>
      </c>
      <c r="BH152" s="199"/>
      <c r="BI152" s="199"/>
      <c r="BJ152" s="199"/>
      <c r="BK152" s="199"/>
      <c r="BL152" s="199"/>
    </row>
    <row r="153" spans="2:65" x14ac:dyDescent="0.25">
      <c r="BH153" s="140"/>
      <c r="BI153" s="140"/>
      <c r="BJ153" s="140"/>
      <c r="BK153" s="140"/>
      <c r="BL153" s="140"/>
    </row>
    <row r="154" spans="2:65" x14ac:dyDescent="0.25">
      <c r="B154" s="54" t="s">
        <v>2057</v>
      </c>
      <c r="BH154" s="15">
        <f t="shared" ref="BH154:BL156" si="89">BH144/BH$143</f>
        <v>0.57724909145623104</v>
      </c>
      <c r="BI154" s="15">
        <f t="shared" si="89"/>
        <v>0.66744028363784857</v>
      </c>
      <c r="BJ154" s="15">
        <f t="shared" si="89"/>
        <v>0.62210041879295519</v>
      </c>
      <c r="BK154" s="15">
        <f t="shared" si="89"/>
        <v>0.51848390304423386</v>
      </c>
      <c r="BL154" s="15">
        <f t="shared" si="89"/>
        <v>0.56489275834194896</v>
      </c>
    </row>
    <row r="155" spans="2:65" x14ac:dyDescent="0.25">
      <c r="B155" s="54" t="s">
        <v>2058</v>
      </c>
      <c r="BH155" s="15">
        <f t="shared" si="89"/>
        <v>0.37448774603025259</v>
      </c>
      <c r="BI155" s="15">
        <f t="shared" si="89"/>
        <v>0.28724910079101812</v>
      </c>
      <c r="BJ155" s="15">
        <f t="shared" si="89"/>
        <v>0.32865431002689149</v>
      </c>
      <c r="BK155" s="15">
        <f t="shared" si="89"/>
        <v>0.44073447604011051</v>
      </c>
      <c r="BL155" s="15">
        <f t="shared" si="89"/>
        <v>0.3846756520094593</v>
      </c>
    </row>
    <row r="156" spans="2:65" x14ac:dyDescent="0.25">
      <c r="B156" s="54" t="s">
        <v>2059</v>
      </c>
      <c r="BH156" s="15">
        <f t="shared" si="89"/>
        <v>4.8263162513516408E-2</v>
      </c>
      <c r="BI156" s="15">
        <f t="shared" si="89"/>
        <v>4.5310607048193098E-2</v>
      </c>
      <c r="BJ156" s="15">
        <f t="shared" si="89"/>
        <v>4.9245271180153337E-2</v>
      </c>
      <c r="BK156" s="15">
        <f t="shared" si="89"/>
        <v>4.0781620915655611E-2</v>
      </c>
      <c r="BL156" s="15">
        <f t="shared" si="89"/>
        <v>5.0431589648591742E-2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3">
    <tabColor rgb="FFFF0000"/>
  </sheetPr>
  <dimension ref="A2:J7"/>
  <sheetViews>
    <sheetView showGridLines="0" workbookViewId="0">
      <selection activeCell="G14" sqref="G14"/>
    </sheetView>
  </sheetViews>
  <sheetFormatPr baseColWidth="10" defaultRowHeight="15" x14ac:dyDescent="0.25"/>
  <sheetData>
    <row r="2" spans="1:10" x14ac:dyDescent="0.25">
      <c r="B2" s="97">
        <v>43101</v>
      </c>
      <c r="C2" s="97">
        <v>43132</v>
      </c>
      <c r="D2" s="97">
        <v>43160</v>
      </c>
      <c r="E2" s="97">
        <v>43191</v>
      </c>
      <c r="F2" s="97">
        <v>43221</v>
      </c>
      <c r="G2" s="97">
        <v>43252</v>
      </c>
      <c r="H2" s="97">
        <v>43282</v>
      </c>
      <c r="I2" s="97">
        <v>43313</v>
      </c>
      <c r="J2" s="97" t="s">
        <v>2116</v>
      </c>
    </row>
    <row r="3" spans="1:10" hidden="1" x14ac:dyDescent="0.25">
      <c r="A3" s="212">
        <v>415550</v>
      </c>
      <c r="B3" s="26">
        <v>2667521168</v>
      </c>
      <c r="C3" s="26">
        <v>2881897084</v>
      </c>
      <c r="D3" s="26">
        <v>3277348370</v>
      </c>
      <c r="E3" s="26">
        <v>3566025388</v>
      </c>
      <c r="F3" s="26">
        <v>3128343082</v>
      </c>
      <c r="G3" s="26">
        <v>3735300077</v>
      </c>
      <c r="H3" s="26">
        <v>3092505036</v>
      </c>
      <c r="I3" s="26">
        <v>3219569200</v>
      </c>
      <c r="J3" s="32">
        <f>SUM(B3:I3)</f>
        <v>25568509405</v>
      </c>
    </row>
    <row r="4" spans="1:10" hidden="1" x14ac:dyDescent="0.25">
      <c r="A4" s="212">
        <v>4130</v>
      </c>
      <c r="B4" s="26">
        <v>0</v>
      </c>
      <c r="C4" s="26"/>
      <c r="D4" s="26">
        <v>480760655.25</v>
      </c>
      <c r="E4" s="26">
        <v>-498881</v>
      </c>
      <c r="F4" s="26">
        <v>0</v>
      </c>
      <c r="G4" s="26">
        <v>275632475</v>
      </c>
      <c r="H4" s="26">
        <v>51993913</v>
      </c>
      <c r="I4" s="26">
        <v>-64006678</v>
      </c>
      <c r="J4" s="32">
        <f>SUM(B4:I4)</f>
        <v>743881484.25</v>
      </c>
    </row>
    <row r="5" spans="1:10" x14ac:dyDescent="0.25">
      <c r="A5" s="26" t="s">
        <v>2113</v>
      </c>
      <c r="B5" s="26">
        <f>+B3+B4</f>
        <v>2667521168</v>
      </c>
      <c r="C5" s="26">
        <f t="shared" ref="C5:I5" si="0">+C3+C4</f>
        <v>2881897084</v>
      </c>
      <c r="D5" s="26">
        <f t="shared" si="0"/>
        <v>3758109025.25</v>
      </c>
      <c r="E5" s="26">
        <f t="shared" si="0"/>
        <v>3565526507</v>
      </c>
      <c r="F5" s="26">
        <f t="shared" si="0"/>
        <v>3128343082</v>
      </c>
      <c r="G5" s="26">
        <f t="shared" si="0"/>
        <v>4010932552</v>
      </c>
      <c r="H5" s="26">
        <f t="shared" si="0"/>
        <v>3144498949</v>
      </c>
      <c r="I5" s="26">
        <f t="shared" si="0"/>
        <v>3155562522</v>
      </c>
      <c r="J5" s="32">
        <f>SUM(B5:I5)</f>
        <v>26312390889.25</v>
      </c>
    </row>
    <row r="6" spans="1:10" x14ac:dyDescent="0.25">
      <c r="A6" s="26" t="s">
        <v>2114</v>
      </c>
      <c r="B6" s="26">
        <v>2568260890</v>
      </c>
      <c r="C6" s="26">
        <v>2953933447</v>
      </c>
      <c r="D6" s="26">
        <v>3064637277</v>
      </c>
      <c r="E6" s="26">
        <v>3052779483</v>
      </c>
      <c r="F6" s="26">
        <v>3343570471</v>
      </c>
      <c r="G6" s="26">
        <v>2424837295</v>
      </c>
      <c r="H6" s="26">
        <v>3120530468</v>
      </c>
      <c r="I6" s="26">
        <v>2124290543</v>
      </c>
      <c r="J6" s="32">
        <f>SUM(B6:I6)</f>
        <v>22652839874</v>
      </c>
    </row>
    <row r="7" spans="1:10" x14ac:dyDescent="0.25">
      <c r="A7" s="26" t="s">
        <v>2115</v>
      </c>
      <c r="B7" s="26">
        <f t="shared" ref="B7:J7" si="1">B5-B6</f>
        <v>99260278</v>
      </c>
      <c r="C7" s="26">
        <f t="shared" si="1"/>
        <v>-72036363</v>
      </c>
      <c r="D7" s="26">
        <f t="shared" si="1"/>
        <v>693471748.25</v>
      </c>
      <c r="E7" s="26">
        <f t="shared" si="1"/>
        <v>512747024</v>
      </c>
      <c r="F7" s="26">
        <f t="shared" si="1"/>
        <v>-215227389</v>
      </c>
      <c r="G7" s="26">
        <f t="shared" si="1"/>
        <v>1586095257</v>
      </c>
      <c r="H7" s="26">
        <f t="shared" si="1"/>
        <v>23968481</v>
      </c>
      <c r="I7" s="26">
        <f t="shared" si="1"/>
        <v>1031271979</v>
      </c>
      <c r="J7" s="32">
        <f t="shared" si="1"/>
        <v>3659551015.25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4"/>
  <dimension ref="A3:O180"/>
  <sheetViews>
    <sheetView workbookViewId="0">
      <selection activeCell="B3" sqref="B3"/>
    </sheetView>
  </sheetViews>
  <sheetFormatPr baseColWidth="10" defaultRowHeight="15" x14ac:dyDescent="0.25"/>
  <cols>
    <col min="14" max="14" width="14.140625" bestFit="1" customWidth="1"/>
  </cols>
  <sheetData>
    <row r="3" spans="1:15" x14ac:dyDescent="0.25">
      <c r="A3" t="s">
        <v>2118</v>
      </c>
      <c r="B3" t="s">
        <v>2119</v>
      </c>
      <c r="C3" t="s">
        <v>2120</v>
      </c>
      <c r="D3" t="s">
        <v>2121</v>
      </c>
      <c r="E3" t="s">
        <v>2122</v>
      </c>
      <c r="F3" s="208">
        <v>43101</v>
      </c>
      <c r="G3" s="208">
        <v>43132</v>
      </c>
      <c r="H3" s="208">
        <v>43160</v>
      </c>
      <c r="I3" s="208">
        <v>43191</v>
      </c>
      <c r="J3" s="208">
        <v>43221</v>
      </c>
      <c r="K3" s="208">
        <v>43252</v>
      </c>
      <c r="L3" s="208">
        <v>43282</v>
      </c>
      <c r="M3" s="208">
        <v>43313</v>
      </c>
      <c r="N3" s="208" t="s">
        <v>2123</v>
      </c>
    </row>
    <row r="4" spans="1:15" x14ac:dyDescent="0.25">
      <c r="A4">
        <v>1358</v>
      </c>
      <c r="B4" t="s">
        <v>2124</v>
      </c>
      <c r="C4" t="s">
        <v>1049</v>
      </c>
      <c r="F4" s="209">
        <v>10000</v>
      </c>
      <c r="G4" s="209"/>
      <c r="H4" s="209"/>
      <c r="I4" s="209"/>
      <c r="J4" s="209"/>
      <c r="K4" s="209"/>
      <c r="L4" s="209"/>
      <c r="M4" s="209"/>
      <c r="N4" s="209">
        <f>SUM(F4:M4)</f>
        <v>10000</v>
      </c>
      <c r="O4" t="s">
        <v>2125</v>
      </c>
    </row>
    <row r="5" spans="1:15" x14ac:dyDescent="0.25">
      <c r="C5" t="s">
        <v>1431</v>
      </c>
      <c r="D5" t="s">
        <v>1731</v>
      </c>
      <c r="F5" s="209">
        <v>73076727.329999998</v>
      </c>
      <c r="G5" s="209">
        <v>78345447</v>
      </c>
      <c r="H5" s="209">
        <v>66859542</v>
      </c>
      <c r="I5" s="209">
        <v>34092804</v>
      </c>
      <c r="J5" s="209">
        <v>32171625</v>
      </c>
      <c r="K5" s="209">
        <v>33677208</v>
      </c>
      <c r="L5" s="209">
        <v>31657382</v>
      </c>
      <c r="M5" s="209">
        <v>24660518</v>
      </c>
      <c r="N5" s="209">
        <f>SUM(F5:M5)</f>
        <v>374541253.32999998</v>
      </c>
    </row>
    <row r="6" spans="1:15" x14ac:dyDescent="0.25">
      <c r="D6" t="s">
        <v>2126</v>
      </c>
      <c r="F6" s="209">
        <v>261195</v>
      </c>
      <c r="G6" s="209">
        <v>780654</v>
      </c>
      <c r="H6" s="209">
        <v>3565658</v>
      </c>
      <c r="I6" s="209">
        <v>583069</v>
      </c>
      <c r="J6" s="209">
        <v>364587</v>
      </c>
      <c r="K6" s="209">
        <v>5826750</v>
      </c>
      <c r="L6" s="209">
        <v>313466</v>
      </c>
      <c r="M6" s="209">
        <v>475210</v>
      </c>
      <c r="N6" s="209">
        <f>SUM(F6:M6)</f>
        <v>12170589</v>
      </c>
    </row>
    <row r="7" spans="1:15" x14ac:dyDescent="0.25">
      <c r="A7" s="210" t="s">
        <v>2127</v>
      </c>
      <c r="B7" s="210"/>
      <c r="C7" s="210"/>
      <c r="D7" s="210"/>
      <c r="E7" s="210"/>
      <c r="F7" s="211">
        <f>F4-F5-F6</f>
        <v>-73327922.329999998</v>
      </c>
      <c r="G7" s="211">
        <f t="shared" ref="G7:M7" si="0">G4-G5-G6</f>
        <v>-79126101</v>
      </c>
      <c r="H7" s="211">
        <f t="shared" si="0"/>
        <v>-70425200</v>
      </c>
      <c r="I7" s="211">
        <f t="shared" si="0"/>
        <v>-34675873</v>
      </c>
      <c r="J7" s="211">
        <f t="shared" si="0"/>
        <v>-32536212</v>
      </c>
      <c r="K7" s="211">
        <f t="shared" si="0"/>
        <v>-39503958</v>
      </c>
      <c r="L7" s="211">
        <f t="shared" si="0"/>
        <v>-31970848</v>
      </c>
      <c r="M7" s="211">
        <f t="shared" si="0"/>
        <v>-25135728</v>
      </c>
      <c r="N7" s="211">
        <f>SUM(F7:M7)</f>
        <v>-386701842.32999998</v>
      </c>
    </row>
    <row r="8" spans="1:15" x14ac:dyDescent="0.25">
      <c r="A8">
        <v>1755</v>
      </c>
      <c r="B8" t="s">
        <v>2128</v>
      </c>
      <c r="C8" t="s">
        <v>1023</v>
      </c>
      <c r="D8" t="s">
        <v>2114</v>
      </c>
      <c r="E8" t="s">
        <v>1032</v>
      </c>
      <c r="F8" s="209">
        <v>-28677263</v>
      </c>
      <c r="G8" s="209">
        <v>0</v>
      </c>
      <c r="H8" s="209">
        <v>0</v>
      </c>
      <c r="I8" s="209">
        <v>0</v>
      </c>
      <c r="J8" s="209"/>
      <c r="K8" s="209"/>
      <c r="L8" s="209"/>
      <c r="M8" s="209">
        <v>0</v>
      </c>
      <c r="N8" s="209">
        <v>-28677263</v>
      </c>
    </row>
    <row r="9" spans="1:15" x14ac:dyDescent="0.25">
      <c r="E9" t="s">
        <v>1030</v>
      </c>
      <c r="F9" s="209">
        <v>-14338631</v>
      </c>
      <c r="G9" s="209">
        <v>0</v>
      </c>
      <c r="H9" s="209"/>
      <c r="I9" s="209"/>
      <c r="J9" s="209"/>
      <c r="K9" s="209"/>
      <c r="L9" s="209"/>
      <c r="M9" s="209">
        <v>0</v>
      </c>
      <c r="N9" s="209">
        <v>-14338631</v>
      </c>
    </row>
    <row r="10" spans="1:15" x14ac:dyDescent="0.25">
      <c r="C10" t="s">
        <v>1431</v>
      </c>
      <c r="D10" t="s">
        <v>1731</v>
      </c>
      <c r="F10" s="209">
        <v>16164429</v>
      </c>
      <c r="G10" s="209">
        <v>19600549</v>
      </c>
      <c r="H10" s="209">
        <v>19850877</v>
      </c>
      <c r="I10" s="209">
        <v>24626556</v>
      </c>
      <c r="J10" s="209">
        <v>19394956</v>
      </c>
      <c r="K10" s="209">
        <v>15640941</v>
      </c>
      <c r="L10" s="209">
        <v>20316724</v>
      </c>
      <c r="M10" s="209">
        <v>18595990</v>
      </c>
      <c r="N10" s="209">
        <v>154191022</v>
      </c>
    </row>
    <row r="11" spans="1:15" x14ac:dyDescent="0.25">
      <c r="D11" t="s">
        <v>2126</v>
      </c>
      <c r="F11" s="209"/>
      <c r="G11" s="209"/>
      <c r="H11" s="209">
        <v>6000000</v>
      </c>
      <c r="I11" s="209">
        <v>2080000</v>
      </c>
      <c r="J11" s="209">
        <v>2279666</v>
      </c>
      <c r="K11" s="209">
        <v>2521382</v>
      </c>
      <c r="L11" s="209">
        <v>2229412</v>
      </c>
      <c r="M11" s="209">
        <v>411733</v>
      </c>
      <c r="N11" s="209">
        <v>15522193</v>
      </c>
    </row>
    <row r="12" spans="1:15" x14ac:dyDescent="0.25">
      <c r="A12" t="s">
        <v>2129</v>
      </c>
      <c r="F12" s="209">
        <v>-26851465</v>
      </c>
      <c r="G12" s="209">
        <v>19600549</v>
      </c>
      <c r="H12" s="209">
        <v>25850877</v>
      </c>
      <c r="I12" s="209">
        <v>26706556</v>
      </c>
      <c r="J12" s="209">
        <v>21674622</v>
      </c>
      <c r="K12" s="209">
        <v>18162323</v>
      </c>
      <c r="L12" s="209">
        <v>22546136</v>
      </c>
      <c r="M12" s="209">
        <v>19007723</v>
      </c>
      <c r="N12" s="209">
        <v>126697321</v>
      </c>
    </row>
    <row r="13" spans="1:15" x14ac:dyDescent="0.25">
      <c r="A13">
        <v>1674</v>
      </c>
      <c r="B13" t="s">
        <v>2130</v>
      </c>
      <c r="C13" t="s">
        <v>1023</v>
      </c>
      <c r="D13" t="s">
        <v>2114</v>
      </c>
      <c r="E13" t="s">
        <v>1032</v>
      </c>
      <c r="F13" s="209"/>
      <c r="G13" s="209">
        <v>-52130080</v>
      </c>
      <c r="H13" s="209">
        <v>-81438680</v>
      </c>
      <c r="I13" s="209">
        <v>-41000076</v>
      </c>
      <c r="J13" s="209"/>
      <c r="K13" s="209"/>
      <c r="L13" s="209">
        <v>-84767398</v>
      </c>
      <c r="M13" s="209">
        <v>-39958576</v>
      </c>
      <c r="N13" s="209">
        <v>-299294810</v>
      </c>
    </row>
    <row r="14" spans="1:15" x14ac:dyDescent="0.25">
      <c r="C14" t="s">
        <v>1049</v>
      </c>
      <c r="F14" s="209">
        <v>-622418</v>
      </c>
      <c r="G14" s="209"/>
      <c r="H14" s="209">
        <v>-354982</v>
      </c>
      <c r="I14" s="209">
        <v>-137148</v>
      </c>
      <c r="J14" s="209"/>
      <c r="K14" s="209">
        <v>-185</v>
      </c>
      <c r="L14" s="209"/>
      <c r="M14" s="209"/>
      <c r="N14" s="209">
        <v>-1114733</v>
      </c>
    </row>
    <row r="15" spans="1:15" x14ac:dyDescent="0.25">
      <c r="C15" t="s">
        <v>1431</v>
      </c>
      <c r="D15" t="s">
        <v>1731</v>
      </c>
      <c r="F15" s="209">
        <v>49669305</v>
      </c>
      <c r="G15" s="209">
        <v>77685609</v>
      </c>
      <c r="H15" s="209">
        <v>42401105.329999998</v>
      </c>
      <c r="I15" s="209">
        <v>40032296</v>
      </c>
      <c r="J15" s="209">
        <v>42010920</v>
      </c>
      <c r="K15" s="209">
        <v>37479978</v>
      </c>
      <c r="L15" s="209">
        <v>33022360</v>
      </c>
      <c r="M15" s="209">
        <v>32750487</v>
      </c>
      <c r="N15" s="209">
        <v>355052060.32999998</v>
      </c>
      <c r="O15" t="s">
        <v>2125</v>
      </c>
    </row>
    <row r="16" spans="1:15" x14ac:dyDescent="0.25">
      <c r="D16" t="s">
        <v>2126</v>
      </c>
      <c r="F16" s="209">
        <v>228098</v>
      </c>
      <c r="G16" s="209">
        <v>479919</v>
      </c>
      <c r="H16" s="209">
        <v>737143</v>
      </c>
      <c r="I16" s="209">
        <v>568133</v>
      </c>
      <c r="J16" s="209">
        <v>526595</v>
      </c>
      <c r="K16" s="209">
        <v>335950</v>
      </c>
      <c r="L16" s="209">
        <v>467152</v>
      </c>
      <c r="M16" s="209">
        <v>191637</v>
      </c>
      <c r="N16" s="209">
        <v>3534627</v>
      </c>
    </row>
    <row r="17" spans="1:15" x14ac:dyDescent="0.25">
      <c r="A17" t="s">
        <v>2131</v>
      </c>
      <c r="F17" s="209">
        <v>49274985</v>
      </c>
      <c r="G17" s="209">
        <v>26035448</v>
      </c>
      <c r="H17" s="209">
        <v>-38655413.670000002</v>
      </c>
      <c r="I17" s="209">
        <v>-536795</v>
      </c>
      <c r="J17" s="209">
        <v>42537515</v>
      </c>
      <c r="K17" s="209">
        <v>37815743</v>
      </c>
      <c r="L17" s="209">
        <v>-51277886</v>
      </c>
      <c r="M17" s="209">
        <v>-7016452</v>
      </c>
      <c r="N17" s="209">
        <v>58177144.329999983</v>
      </c>
    </row>
    <row r="18" spans="1:15" x14ac:dyDescent="0.25">
      <c r="A18">
        <v>1409</v>
      </c>
      <c r="B18" t="s">
        <v>2132</v>
      </c>
      <c r="C18" t="s">
        <v>1023</v>
      </c>
      <c r="D18" t="s">
        <v>2114</v>
      </c>
      <c r="E18" t="s">
        <v>1032</v>
      </c>
      <c r="F18" s="209"/>
      <c r="G18" s="209"/>
      <c r="H18" s="209"/>
      <c r="I18" s="209"/>
      <c r="J18" s="209">
        <v>-11173748</v>
      </c>
      <c r="K18" s="209">
        <v>0</v>
      </c>
      <c r="L18" s="209"/>
      <c r="M18" s="209"/>
      <c r="N18" s="209">
        <v>-11173748</v>
      </c>
      <c r="O18" t="s">
        <v>2133</v>
      </c>
    </row>
    <row r="19" spans="1:15" x14ac:dyDescent="0.25">
      <c r="E19" t="s">
        <v>1030</v>
      </c>
      <c r="F19" s="209"/>
      <c r="G19" s="209"/>
      <c r="H19" s="209"/>
      <c r="I19" s="209"/>
      <c r="J19" s="209">
        <v>-8600000</v>
      </c>
      <c r="K19" s="209">
        <v>0</v>
      </c>
      <c r="L19" s="209"/>
      <c r="M19" s="209"/>
      <c r="N19" s="209">
        <v>-8600000</v>
      </c>
      <c r="O19" t="s">
        <v>2134</v>
      </c>
    </row>
    <row r="20" spans="1:15" x14ac:dyDescent="0.25">
      <c r="C20" t="s">
        <v>1431</v>
      </c>
      <c r="D20" t="s">
        <v>1731</v>
      </c>
      <c r="F20" s="209">
        <v>11684388</v>
      </c>
      <c r="G20" s="209">
        <v>7460141</v>
      </c>
      <c r="H20" s="209">
        <v>12160781</v>
      </c>
      <c r="I20" s="209">
        <v>10522626</v>
      </c>
      <c r="J20" s="209">
        <v>9953201</v>
      </c>
      <c r="K20" s="209">
        <v>12848288</v>
      </c>
      <c r="L20" s="209">
        <v>6343932</v>
      </c>
      <c r="M20" s="209">
        <v>2571728</v>
      </c>
      <c r="N20" s="209">
        <v>73545085</v>
      </c>
    </row>
    <row r="21" spans="1:15" x14ac:dyDescent="0.25">
      <c r="D21" t="s">
        <v>2126</v>
      </c>
      <c r="F21" s="209"/>
      <c r="G21" s="209">
        <v>114700</v>
      </c>
      <c r="H21" s="209">
        <v>42337</v>
      </c>
      <c r="I21" s="209">
        <v>93800</v>
      </c>
      <c r="J21" s="209">
        <v>275737</v>
      </c>
      <c r="K21" s="209">
        <v>163058</v>
      </c>
      <c r="L21" s="209">
        <v>165968</v>
      </c>
      <c r="M21" s="209">
        <v>157052</v>
      </c>
      <c r="N21" s="209">
        <v>1012652</v>
      </c>
    </row>
    <row r="22" spans="1:15" x14ac:dyDescent="0.25">
      <c r="A22" t="s">
        <v>2135</v>
      </c>
      <c r="F22" s="209">
        <v>11684388</v>
      </c>
      <c r="G22" s="209">
        <v>7574841</v>
      </c>
      <c r="H22" s="209">
        <v>12203118</v>
      </c>
      <c r="I22" s="209">
        <v>10616426</v>
      </c>
      <c r="J22" s="209">
        <v>-9544810</v>
      </c>
      <c r="K22" s="209">
        <v>13011346</v>
      </c>
      <c r="L22" s="209">
        <v>6509900</v>
      </c>
      <c r="M22" s="209">
        <v>2728780</v>
      </c>
      <c r="N22" s="209">
        <v>54783989</v>
      </c>
    </row>
    <row r="23" spans="1:15" x14ac:dyDescent="0.25">
      <c r="A23">
        <v>1626</v>
      </c>
      <c r="B23" t="s">
        <v>358</v>
      </c>
      <c r="C23" t="s">
        <v>1358</v>
      </c>
      <c r="F23" s="209"/>
      <c r="G23" s="209"/>
      <c r="H23" s="209"/>
      <c r="I23" s="209">
        <v>4918485</v>
      </c>
      <c r="J23" s="209"/>
      <c r="K23" s="209">
        <v>1859356</v>
      </c>
      <c r="L23" s="209">
        <v>929678</v>
      </c>
      <c r="M23" s="209">
        <v>929678</v>
      </c>
      <c r="N23" s="209">
        <v>8637197</v>
      </c>
    </row>
    <row r="24" spans="1:15" x14ac:dyDescent="0.25">
      <c r="C24" t="s">
        <v>1431</v>
      </c>
      <c r="D24" t="s">
        <v>2126</v>
      </c>
      <c r="F24" s="209">
        <v>1088850</v>
      </c>
      <c r="G24" s="209">
        <v>1184010</v>
      </c>
      <c r="H24" s="209">
        <v>3051870</v>
      </c>
      <c r="I24" s="209">
        <v>2734940</v>
      </c>
      <c r="J24" s="209">
        <v>602020</v>
      </c>
      <c r="K24" s="209">
        <v>23578245</v>
      </c>
      <c r="L24" s="209">
        <v>2426244</v>
      </c>
      <c r="M24" s="209">
        <v>2049102</v>
      </c>
      <c r="N24" s="209">
        <v>36715281</v>
      </c>
    </row>
    <row r="25" spans="1:15" x14ac:dyDescent="0.25">
      <c r="A25" t="s">
        <v>2136</v>
      </c>
      <c r="F25" s="209">
        <v>1088850</v>
      </c>
      <c r="G25" s="209">
        <v>1184010</v>
      </c>
      <c r="H25" s="209">
        <v>3051870</v>
      </c>
      <c r="I25" s="209">
        <v>7653425</v>
      </c>
      <c r="J25" s="209">
        <v>602020</v>
      </c>
      <c r="K25" s="209">
        <v>25437601</v>
      </c>
      <c r="L25" s="209">
        <v>3355922</v>
      </c>
      <c r="M25" s="209">
        <v>2978780</v>
      </c>
      <c r="N25" s="209">
        <v>45352478</v>
      </c>
      <c r="O25" t="s">
        <v>2125</v>
      </c>
    </row>
    <row r="26" spans="1:15" x14ac:dyDescent="0.25">
      <c r="A26">
        <v>1806</v>
      </c>
      <c r="B26" t="s">
        <v>2137</v>
      </c>
      <c r="C26" t="s">
        <v>1023</v>
      </c>
      <c r="D26" t="s">
        <v>2114</v>
      </c>
      <c r="E26" t="s">
        <v>1032</v>
      </c>
      <c r="F26" s="209"/>
      <c r="G26" s="209"/>
      <c r="H26" s="209"/>
      <c r="I26" s="209">
        <v>-39308280</v>
      </c>
      <c r="J26" s="209">
        <v>-204358380</v>
      </c>
      <c r="K26" s="209"/>
      <c r="L26" s="209"/>
      <c r="M26" s="209"/>
      <c r="N26" s="209">
        <v>-243666660</v>
      </c>
      <c r="O26" t="s">
        <v>2138</v>
      </c>
    </row>
    <row r="27" spans="1:15" x14ac:dyDescent="0.25">
      <c r="E27" t="s">
        <v>1030</v>
      </c>
      <c r="F27" s="209"/>
      <c r="G27" s="209"/>
      <c r="H27" s="209"/>
      <c r="I27" s="209">
        <v>-56590020</v>
      </c>
      <c r="J27" s="209">
        <v>-157836641</v>
      </c>
      <c r="K27" s="209"/>
      <c r="L27" s="209"/>
      <c r="M27" s="209"/>
      <c r="N27" s="209">
        <v>-214426661</v>
      </c>
    </row>
    <row r="28" spans="1:15" x14ac:dyDescent="0.25">
      <c r="C28" t="s">
        <v>1110</v>
      </c>
      <c r="F28" s="209">
        <v>60000</v>
      </c>
      <c r="G28" s="209"/>
      <c r="H28" s="209"/>
      <c r="I28" s="209"/>
      <c r="J28" s="209"/>
      <c r="K28" s="209"/>
      <c r="L28" s="209"/>
      <c r="M28" s="209"/>
      <c r="N28" s="209">
        <v>60000</v>
      </c>
      <c r="O28" t="s">
        <v>2139</v>
      </c>
    </row>
    <row r="29" spans="1:15" x14ac:dyDescent="0.25">
      <c r="C29" t="s">
        <v>1431</v>
      </c>
      <c r="D29" t="s">
        <v>1731</v>
      </c>
      <c r="F29" s="209">
        <v>66907105</v>
      </c>
      <c r="G29" s="209">
        <v>60727455</v>
      </c>
      <c r="H29" s="209">
        <v>64822008.329999998</v>
      </c>
      <c r="I29" s="209">
        <v>60328208.560000002</v>
      </c>
      <c r="J29" s="209">
        <v>53173301</v>
      </c>
      <c r="K29" s="209">
        <v>43761925.32</v>
      </c>
      <c r="L29" s="209">
        <v>45625080</v>
      </c>
      <c r="M29" s="209">
        <v>50097012</v>
      </c>
      <c r="N29" s="209">
        <v>445442095.20999998</v>
      </c>
    </row>
    <row r="30" spans="1:15" x14ac:dyDescent="0.25">
      <c r="D30" t="s">
        <v>2126</v>
      </c>
      <c r="F30" s="209">
        <v>12656986</v>
      </c>
      <c r="G30" s="209">
        <v>9802950</v>
      </c>
      <c r="H30" s="209">
        <v>4916430</v>
      </c>
      <c r="I30" s="209">
        <v>6303474</v>
      </c>
      <c r="J30" s="209">
        <v>4041230</v>
      </c>
      <c r="K30" s="209">
        <v>6661242</v>
      </c>
      <c r="L30" s="209">
        <v>2351673</v>
      </c>
      <c r="M30" s="209">
        <v>4130872</v>
      </c>
      <c r="N30" s="209">
        <v>50864857</v>
      </c>
    </row>
    <row r="31" spans="1:15" x14ac:dyDescent="0.25">
      <c r="A31" t="s">
        <v>2140</v>
      </c>
      <c r="F31" s="209">
        <v>79624091</v>
      </c>
      <c r="G31" s="209">
        <v>70530405</v>
      </c>
      <c r="H31" s="209">
        <v>69738438.329999998</v>
      </c>
      <c r="I31" s="209">
        <v>-29266617.439999998</v>
      </c>
      <c r="J31" s="209">
        <v>-304980490</v>
      </c>
      <c r="K31" s="209">
        <v>50423167.32</v>
      </c>
      <c r="L31" s="209">
        <v>47976753</v>
      </c>
      <c r="M31" s="209">
        <v>54227884</v>
      </c>
      <c r="N31" s="209">
        <v>38273631.209999979</v>
      </c>
    </row>
    <row r="32" spans="1:15" x14ac:dyDescent="0.25">
      <c r="A32">
        <v>1834</v>
      </c>
      <c r="B32" t="s">
        <v>2141</v>
      </c>
      <c r="C32" t="s">
        <v>1049</v>
      </c>
      <c r="F32" s="209"/>
      <c r="G32" s="209"/>
      <c r="H32" s="209"/>
      <c r="I32" s="209"/>
      <c r="J32" s="209"/>
      <c r="K32" s="209"/>
      <c r="L32" s="209">
        <v>-20000</v>
      </c>
      <c r="M32" s="209"/>
      <c r="N32" s="209">
        <v>-20000</v>
      </c>
    </row>
    <row r="33" spans="1:15" x14ac:dyDescent="0.25">
      <c r="C33" t="s">
        <v>1431</v>
      </c>
      <c r="D33" t="s">
        <v>1731</v>
      </c>
      <c r="F33" s="209"/>
      <c r="G33" s="209"/>
      <c r="H33" s="209"/>
      <c r="I33" s="209">
        <v>14590950</v>
      </c>
      <c r="J33" s="209">
        <v>11493454</v>
      </c>
      <c r="K33" s="209">
        <v>2319192</v>
      </c>
      <c r="L33" s="209">
        <v>1580655</v>
      </c>
      <c r="M33" s="209">
        <v>1866655</v>
      </c>
      <c r="N33" s="209">
        <v>31850906</v>
      </c>
    </row>
    <row r="34" spans="1:15" x14ac:dyDescent="0.25">
      <c r="D34" t="s">
        <v>2126</v>
      </c>
      <c r="F34" s="209"/>
      <c r="G34" s="209"/>
      <c r="H34" s="209"/>
      <c r="I34" s="209">
        <v>109000</v>
      </c>
      <c r="J34" s="209">
        <v>451804</v>
      </c>
      <c r="K34" s="209">
        <v>634625</v>
      </c>
      <c r="L34" s="209">
        <v>109000</v>
      </c>
      <c r="M34" s="209">
        <v>545817</v>
      </c>
      <c r="N34" s="209">
        <v>1850246</v>
      </c>
      <c r="O34" t="s">
        <v>2139</v>
      </c>
    </row>
    <row r="35" spans="1:15" x14ac:dyDescent="0.25">
      <c r="A35" t="s">
        <v>2142</v>
      </c>
      <c r="F35" s="209"/>
      <c r="G35" s="209"/>
      <c r="H35" s="209"/>
      <c r="I35" s="209">
        <v>14699950</v>
      </c>
      <c r="J35" s="209">
        <v>11945258</v>
      </c>
      <c r="K35" s="209">
        <v>2953817</v>
      </c>
      <c r="L35" s="209">
        <v>1669655</v>
      </c>
      <c r="M35" s="209">
        <v>2412472</v>
      </c>
      <c r="N35" s="209">
        <v>33681152</v>
      </c>
    </row>
    <row r="36" spans="1:15" x14ac:dyDescent="0.25">
      <c r="A36">
        <v>1835</v>
      </c>
      <c r="B36" t="s">
        <v>2143</v>
      </c>
      <c r="C36" t="s">
        <v>1431</v>
      </c>
      <c r="D36" t="s">
        <v>1731</v>
      </c>
      <c r="F36" s="209"/>
      <c r="G36" s="209"/>
      <c r="H36" s="209"/>
      <c r="I36" s="209"/>
      <c r="J36" s="209">
        <v>7789864</v>
      </c>
      <c r="K36" s="209">
        <v>5390181</v>
      </c>
      <c r="L36" s="209">
        <v>3262542</v>
      </c>
      <c r="M36" s="209">
        <v>12272626</v>
      </c>
      <c r="N36" s="209">
        <v>28715213</v>
      </c>
    </row>
    <row r="37" spans="1:15" x14ac:dyDescent="0.25">
      <c r="D37" t="s">
        <v>2126</v>
      </c>
      <c r="F37" s="209"/>
      <c r="G37" s="209"/>
      <c r="H37" s="209"/>
      <c r="I37" s="209">
        <v>277800</v>
      </c>
      <c r="J37" s="209">
        <v>490086</v>
      </c>
      <c r="K37" s="209">
        <v>277800</v>
      </c>
      <c r="L37" s="209">
        <v>277800</v>
      </c>
      <c r="M37" s="209"/>
      <c r="N37" s="209">
        <v>1323486</v>
      </c>
    </row>
    <row r="38" spans="1:15" x14ac:dyDescent="0.25">
      <c r="A38" t="s">
        <v>2144</v>
      </c>
      <c r="F38" s="209"/>
      <c r="G38" s="209"/>
      <c r="H38" s="209"/>
      <c r="I38" s="209">
        <v>277800</v>
      </c>
      <c r="J38" s="209">
        <v>8279950</v>
      </c>
      <c r="K38" s="209">
        <v>5667981</v>
      </c>
      <c r="L38" s="209">
        <v>3540342</v>
      </c>
      <c r="M38" s="209">
        <v>12272626</v>
      </c>
      <c r="N38" s="209">
        <v>30038699</v>
      </c>
    </row>
    <row r="39" spans="1:15" x14ac:dyDescent="0.25">
      <c r="A39">
        <v>1841</v>
      </c>
      <c r="B39" t="s">
        <v>2145</v>
      </c>
      <c r="C39" t="s">
        <v>1431</v>
      </c>
      <c r="D39" t="s">
        <v>1731</v>
      </c>
      <c r="F39" s="209"/>
      <c r="G39" s="209"/>
      <c r="H39" s="209"/>
      <c r="I39" s="209"/>
      <c r="J39" s="209"/>
      <c r="K39" s="209">
        <v>8102312</v>
      </c>
      <c r="L39" s="209">
        <v>6818347</v>
      </c>
      <c r="M39" s="209">
        <v>7415590</v>
      </c>
      <c r="N39" s="209">
        <v>22336249</v>
      </c>
    </row>
    <row r="40" spans="1:15" x14ac:dyDescent="0.25">
      <c r="D40" t="s">
        <v>2126</v>
      </c>
      <c r="F40" s="209"/>
      <c r="G40" s="209"/>
      <c r="H40" s="209"/>
      <c r="I40" s="209"/>
      <c r="J40" s="209"/>
      <c r="K40" s="209">
        <v>117000</v>
      </c>
      <c r="L40" s="209">
        <v>2084679</v>
      </c>
      <c r="M40" s="209">
        <v>2582700</v>
      </c>
      <c r="N40" s="209">
        <v>4784379</v>
      </c>
    </row>
    <row r="41" spans="1:15" x14ac:dyDescent="0.25">
      <c r="A41" t="s">
        <v>2146</v>
      </c>
      <c r="F41" s="209"/>
      <c r="G41" s="209"/>
      <c r="H41" s="209"/>
      <c r="I41" s="209"/>
      <c r="J41" s="209"/>
      <c r="K41" s="209">
        <v>8219312</v>
      </c>
      <c r="L41" s="209">
        <v>8903026</v>
      </c>
      <c r="M41" s="209">
        <v>9998290</v>
      </c>
      <c r="N41" s="209">
        <v>27120628</v>
      </c>
    </row>
    <row r="42" spans="1:15" x14ac:dyDescent="0.25">
      <c r="A42">
        <v>1833</v>
      </c>
      <c r="B42" t="s">
        <v>2147</v>
      </c>
      <c r="C42" t="s">
        <v>1431</v>
      </c>
      <c r="D42" t="s">
        <v>1731</v>
      </c>
      <c r="F42" s="209"/>
      <c r="G42" s="209"/>
      <c r="H42" s="209"/>
      <c r="I42" s="209">
        <v>7919823</v>
      </c>
      <c r="J42" s="209">
        <v>9028502</v>
      </c>
      <c r="K42" s="209">
        <v>3270032.89</v>
      </c>
      <c r="L42" s="209">
        <v>23967</v>
      </c>
      <c r="M42" s="209"/>
      <c r="N42" s="209">
        <v>20242324.890000001</v>
      </c>
    </row>
    <row r="43" spans="1:15" x14ac:dyDescent="0.25">
      <c r="D43" t="s">
        <v>2126</v>
      </c>
      <c r="F43" s="209"/>
      <c r="G43" s="209"/>
      <c r="H43" s="209"/>
      <c r="I43" s="209">
        <v>109000</v>
      </c>
      <c r="J43" s="209">
        <v>1499767</v>
      </c>
      <c r="K43" s="209">
        <v>339000</v>
      </c>
      <c r="L43" s="209">
        <v>-69033</v>
      </c>
      <c r="M43" s="209">
        <v>436817</v>
      </c>
      <c r="N43" s="209">
        <v>2315551</v>
      </c>
      <c r="O43" t="s">
        <v>2148</v>
      </c>
    </row>
    <row r="44" spans="1:15" x14ac:dyDescent="0.25">
      <c r="A44" t="s">
        <v>2149</v>
      </c>
      <c r="F44" s="209"/>
      <c r="G44" s="209"/>
      <c r="H44" s="209"/>
      <c r="I44" s="209">
        <v>8028823</v>
      </c>
      <c r="J44" s="209">
        <v>10528269</v>
      </c>
      <c r="K44" s="209">
        <v>3609032.89</v>
      </c>
      <c r="L44" s="209">
        <v>-45066</v>
      </c>
      <c r="M44" s="209">
        <v>436817</v>
      </c>
      <c r="N44" s="209">
        <v>22557875.890000001</v>
      </c>
    </row>
    <row r="45" spans="1:15" x14ac:dyDescent="0.25">
      <c r="A45">
        <v>1818</v>
      </c>
      <c r="B45" t="s">
        <v>2150</v>
      </c>
      <c r="C45" t="s">
        <v>1431</v>
      </c>
      <c r="D45" t="s">
        <v>1731</v>
      </c>
      <c r="F45" s="209"/>
      <c r="G45" s="209">
        <v>2575808</v>
      </c>
      <c r="H45" s="209"/>
      <c r="I45" s="209"/>
      <c r="J45" s="209"/>
      <c r="K45" s="209">
        <v>2605171</v>
      </c>
      <c r="L45" s="209">
        <v>5491394</v>
      </c>
      <c r="M45" s="209">
        <v>6628414</v>
      </c>
      <c r="N45" s="209">
        <v>17300787</v>
      </c>
    </row>
    <row r="46" spans="1:15" x14ac:dyDescent="0.25">
      <c r="D46" t="s">
        <v>2126</v>
      </c>
      <c r="F46" s="209"/>
      <c r="G46" s="209"/>
      <c r="H46" s="209"/>
      <c r="I46" s="209"/>
      <c r="J46" s="209"/>
      <c r="K46" s="209">
        <v>72000</v>
      </c>
      <c r="L46" s="209"/>
      <c r="M46" s="209"/>
      <c r="N46" s="209">
        <v>72000</v>
      </c>
    </row>
    <row r="47" spans="1:15" x14ac:dyDescent="0.25">
      <c r="A47" t="s">
        <v>2151</v>
      </c>
      <c r="F47" s="209"/>
      <c r="G47" s="209">
        <v>2575808</v>
      </c>
      <c r="H47" s="209"/>
      <c r="I47" s="209"/>
      <c r="J47" s="209"/>
      <c r="K47" s="209">
        <v>2677171</v>
      </c>
      <c r="L47" s="209">
        <v>5491394</v>
      </c>
      <c r="M47" s="209">
        <v>6628414</v>
      </c>
      <c r="N47" s="209">
        <v>17372787</v>
      </c>
    </row>
    <row r="48" spans="1:15" x14ac:dyDescent="0.25">
      <c r="A48">
        <v>1647</v>
      </c>
      <c r="B48" t="s">
        <v>2152</v>
      </c>
      <c r="C48" t="s">
        <v>1023</v>
      </c>
      <c r="D48" t="s">
        <v>2114</v>
      </c>
      <c r="E48" t="s">
        <v>1030</v>
      </c>
      <c r="F48" s="209">
        <v>-23793577</v>
      </c>
      <c r="G48" s="209">
        <v>-23793577</v>
      </c>
      <c r="H48" s="209">
        <v>-23793577</v>
      </c>
      <c r="I48" s="209">
        <v>-23793577</v>
      </c>
      <c r="J48" s="209">
        <v>47587154</v>
      </c>
      <c r="K48" s="209"/>
      <c r="L48" s="209"/>
      <c r="M48" s="209"/>
      <c r="N48" s="209">
        <v>-47587154</v>
      </c>
      <c r="O48" t="s">
        <v>2138</v>
      </c>
    </row>
    <row r="49" spans="1:15" x14ac:dyDescent="0.25">
      <c r="C49" t="s">
        <v>1431</v>
      </c>
      <c r="D49" t="s">
        <v>1731</v>
      </c>
      <c r="F49" s="209">
        <v>13027338</v>
      </c>
      <c r="G49" s="209">
        <v>12731119</v>
      </c>
      <c r="H49" s="209">
        <v>12652235</v>
      </c>
      <c r="I49" s="209">
        <v>12841032</v>
      </c>
      <c r="J49" s="209">
        <v>5812966</v>
      </c>
      <c r="K49" s="209">
        <v>5826589</v>
      </c>
      <c r="L49" s="209">
        <v>453214.56</v>
      </c>
      <c r="M49" s="209">
        <v>1094731</v>
      </c>
      <c r="N49" s="209">
        <v>64439224.560000002</v>
      </c>
    </row>
    <row r="50" spans="1:15" x14ac:dyDescent="0.25">
      <c r="D50" t="s">
        <v>2126</v>
      </c>
      <c r="F50" s="209"/>
      <c r="G50" s="209"/>
      <c r="H50" s="209">
        <v>310000</v>
      </c>
      <c r="I50" s="209"/>
      <c r="J50" s="209"/>
      <c r="K50" s="209"/>
      <c r="L50" s="209"/>
      <c r="M50" s="209"/>
      <c r="N50" s="209">
        <v>310000</v>
      </c>
    </row>
    <row r="51" spans="1:15" x14ac:dyDescent="0.25">
      <c r="A51" t="s">
        <v>2153</v>
      </c>
      <c r="F51" s="209">
        <v>-10766239</v>
      </c>
      <c r="G51" s="209">
        <v>-11062458</v>
      </c>
      <c r="H51" s="209">
        <v>-10831342</v>
      </c>
      <c r="I51" s="209">
        <v>-10952545</v>
      </c>
      <c r="J51" s="209">
        <v>53400120</v>
      </c>
      <c r="K51" s="209">
        <v>5826589</v>
      </c>
      <c r="L51" s="209">
        <v>453214.56</v>
      </c>
      <c r="M51" s="209">
        <v>1094731</v>
      </c>
      <c r="N51" s="209">
        <v>17162070.560000002</v>
      </c>
    </row>
    <row r="52" spans="1:15" x14ac:dyDescent="0.25">
      <c r="A52">
        <v>1843</v>
      </c>
      <c r="B52" t="s">
        <v>2154</v>
      </c>
      <c r="C52" t="s">
        <v>1431</v>
      </c>
      <c r="D52" t="s">
        <v>1731</v>
      </c>
      <c r="F52" s="209"/>
      <c r="G52" s="209"/>
      <c r="H52" s="209"/>
      <c r="I52" s="209"/>
      <c r="J52" s="209"/>
      <c r="K52" s="209">
        <v>2621297</v>
      </c>
      <c r="L52" s="209">
        <v>2660579</v>
      </c>
      <c r="M52" s="209">
        <v>6768043</v>
      </c>
      <c r="N52" s="209">
        <v>12049919</v>
      </c>
    </row>
    <row r="53" spans="1:15" x14ac:dyDescent="0.25">
      <c r="D53" t="s">
        <v>2126</v>
      </c>
      <c r="F53" s="209"/>
      <c r="G53" s="209"/>
      <c r="H53" s="209"/>
      <c r="I53" s="209"/>
      <c r="J53" s="209"/>
      <c r="K53" s="209"/>
      <c r="L53" s="209"/>
      <c r="M53" s="209">
        <v>259000</v>
      </c>
      <c r="N53" s="209">
        <v>259000</v>
      </c>
    </row>
    <row r="54" spans="1:15" x14ac:dyDescent="0.25">
      <c r="A54" t="s">
        <v>2155</v>
      </c>
      <c r="F54" s="209"/>
      <c r="G54" s="209"/>
      <c r="H54" s="209"/>
      <c r="I54" s="209"/>
      <c r="J54" s="209"/>
      <c r="K54" s="209">
        <v>2621297</v>
      </c>
      <c r="L54" s="209">
        <v>2660579</v>
      </c>
      <c r="M54" s="209">
        <v>7027043</v>
      </c>
      <c r="N54" s="209">
        <v>12308919</v>
      </c>
    </row>
    <row r="55" spans="1:15" x14ac:dyDescent="0.25">
      <c r="A55">
        <v>1739</v>
      </c>
      <c r="B55" t="s">
        <v>2156</v>
      </c>
      <c r="C55" t="s">
        <v>1431</v>
      </c>
      <c r="D55" t="s">
        <v>1731</v>
      </c>
      <c r="F55" s="209">
        <v>1654307</v>
      </c>
      <c r="G55" s="209">
        <v>1011227</v>
      </c>
      <c r="H55" s="209">
        <v>1318828</v>
      </c>
      <c r="I55" s="209">
        <v>836098</v>
      </c>
      <c r="J55" s="209">
        <v>166104</v>
      </c>
      <c r="K55" s="209">
        <v>364189</v>
      </c>
      <c r="L55" s="209">
        <v>121396</v>
      </c>
      <c r="M55" s="209">
        <v>1348707</v>
      </c>
      <c r="N55" s="209">
        <v>6820856</v>
      </c>
    </row>
    <row r="56" spans="1:15" x14ac:dyDescent="0.25">
      <c r="A56" t="s">
        <v>2157</v>
      </c>
      <c r="F56" s="209">
        <v>1654307</v>
      </c>
      <c r="G56" s="209">
        <v>1011227</v>
      </c>
      <c r="H56" s="209">
        <v>1318828</v>
      </c>
      <c r="I56" s="209">
        <v>836098</v>
      </c>
      <c r="J56" s="209">
        <v>166104</v>
      </c>
      <c r="K56" s="209">
        <v>364189</v>
      </c>
      <c r="L56" s="209">
        <v>121396</v>
      </c>
      <c r="M56" s="209">
        <v>1348707</v>
      </c>
      <c r="N56" s="209">
        <v>6820856</v>
      </c>
    </row>
    <row r="57" spans="1:15" x14ac:dyDescent="0.25">
      <c r="A57">
        <v>1839</v>
      </c>
      <c r="B57" t="s">
        <v>2158</v>
      </c>
      <c r="C57" t="s">
        <v>1431</v>
      </c>
      <c r="D57" t="s">
        <v>1731</v>
      </c>
      <c r="F57" s="209"/>
      <c r="G57" s="209"/>
      <c r="H57" s="209"/>
      <c r="I57" s="209"/>
      <c r="J57" s="209">
        <v>163417</v>
      </c>
      <c r="K57" s="209">
        <v>4103086</v>
      </c>
      <c r="L57" s="209"/>
      <c r="M57" s="209"/>
      <c r="N57" s="209">
        <v>4266503</v>
      </c>
    </row>
    <row r="58" spans="1:15" x14ac:dyDescent="0.25">
      <c r="D58" t="s">
        <v>2126</v>
      </c>
      <c r="F58" s="209"/>
      <c r="G58" s="209"/>
      <c r="H58" s="209"/>
      <c r="I58" s="209"/>
      <c r="J58" s="209">
        <v>1479509</v>
      </c>
      <c r="K58" s="209">
        <v>87273</v>
      </c>
      <c r="L58" s="209"/>
      <c r="M58" s="209">
        <v>258400</v>
      </c>
      <c r="N58" s="209">
        <v>1825182</v>
      </c>
      <c r="O58" t="s">
        <v>2138</v>
      </c>
    </row>
    <row r="59" spans="1:15" x14ac:dyDescent="0.25">
      <c r="A59" t="s">
        <v>2159</v>
      </c>
      <c r="F59" s="209"/>
      <c r="G59" s="209"/>
      <c r="H59" s="209"/>
      <c r="I59" s="209"/>
      <c r="J59" s="209">
        <v>1642926</v>
      </c>
      <c r="K59" s="209">
        <v>4190359</v>
      </c>
      <c r="L59" s="209"/>
      <c r="M59" s="209">
        <v>258400</v>
      </c>
      <c r="N59" s="209">
        <v>6091685</v>
      </c>
    </row>
    <row r="60" spans="1:15" x14ac:dyDescent="0.25">
      <c r="A60">
        <v>1845</v>
      </c>
      <c r="B60" t="s">
        <v>2160</v>
      </c>
      <c r="C60" t="s">
        <v>1023</v>
      </c>
      <c r="D60" t="s">
        <v>2114</v>
      </c>
      <c r="E60" t="s">
        <v>1032</v>
      </c>
      <c r="F60" s="209"/>
      <c r="G60" s="209"/>
      <c r="H60" s="209"/>
      <c r="I60" s="209"/>
      <c r="J60" s="209"/>
      <c r="K60" s="209"/>
      <c r="L60" s="209">
        <v>0</v>
      </c>
      <c r="M60" s="209"/>
      <c r="N60" s="209">
        <v>0</v>
      </c>
    </row>
    <row r="61" spans="1:15" x14ac:dyDescent="0.25">
      <c r="E61" t="s">
        <v>1030</v>
      </c>
      <c r="F61" s="209"/>
      <c r="G61" s="209"/>
      <c r="H61" s="209"/>
      <c r="I61" s="209"/>
      <c r="J61" s="209"/>
      <c r="K61" s="209"/>
      <c r="L61" s="209">
        <v>0</v>
      </c>
      <c r="M61" s="209"/>
      <c r="N61" s="209">
        <v>0</v>
      </c>
      <c r="O61" t="s">
        <v>2138</v>
      </c>
    </row>
    <row r="62" spans="1:15" x14ac:dyDescent="0.25">
      <c r="C62" t="s">
        <v>1431</v>
      </c>
      <c r="D62" t="s">
        <v>1731</v>
      </c>
      <c r="F62" s="209"/>
      <c r="G62" s="209"/>
      <c r="H62" s="209"/>
      <c r="I62" s="209"/>
      <c r="J62" s="209"/>
      <c r="K62" s="209">
        <v>971167</v>
      </c>
      <c r="L62" s="209">
        <v>1335604</v>
      </c>
      <c r="M62" s="209">
        <v>3190056</v>
      </c>
      <c r="N62" s="209">
        <v>5496827</v>
      </c>
    </row>
    <row r="63" spans="1:15" x14ac:dyDescent="0.25">
      <c r="D63" t="s">
        <v>2126</v>
      </c>
      <c r="F63" s="209"/>
      <c r="G63" s="209"/>
      <c r="H63" s="209"/>
      <c r="I63" s="209"/>
      <c r="J63" s="209"/>
      <c r="K63" s="209">
        <v>448153</v>
      </c>
      <c r="L63" s="209"/>
      <c r="M63" s="209"/>
      <c r="N63" s="209">
        <v>448153</v>
      </c>
    </row>
    <row r="64" spans="1:15" x14ac:dyDescent="0.25">
      <c r="A64" t="s">
        <v>2161</v>
      </c>
      <c r="F64" s="209"/>
      <c r="G64" s="209"/>
      <c r="H64" s="209"/>
      <c r="I64" s="209"/>
      <c r="J64" s="209"/>
      <c r="K64" s="209">
        <v>1419320</v>
      </c>
      <c r="L64" s="209">
        <v>1335604</v>
      </c>
      <c r="M64" s="209">
        <v>3190056</v>
      </c>
      <c r="N64" s="209">
        <v>5944980</v>
      </c>
      <c r="O64" t="s">
        <v>2138</v>
      </c>
    </row>
    <row r="65" spans="1:15" x14ac:dyDescent="0.25">
      <c r="A65">
        <v>1832</v>
      </c>
      <c r="B65" t="s">
        <v>2162</v>
      </c>
      <c r="C65" t="s">
        <v>1023</v>
      </c>
      <c r="D65" t="s">
        <v>2114</v>
      </c>
      <c r="E65" t="s">
        <v>1030</v>
      </c>
      <c r="F65" s="209"/>
      <c r="G65" s="209"/>
      <c r="H65" s="209"/>
      <c r="I65" s="209">
        <v>-88180900</v>
      </c>
      <c r="J65" s="209"/>
      <c r="K65" s="209"/>
      <c r="L65" s="209"/>
      <c r="M65" s="209"/>
      <c r="N65" s="209">
        <v>-88180900</v>
      </c>
    </row>
    <row r="66" spans="1:15" x14ac:dyDescent="0.25">
      <c r="C66" t="s">
        <v>1431</v>
      </c>
      <c r="D66" t="s">
        <v>1731</v>
      </c>
      <c r="F66" s="209"/>
      <c r="G66" s="209"/>
      <c r="H66" s="209"/>
      <c r="I66" s="209">
        <v>18586409</v>
      </c>
      <c r="J66" s="209">
        <v>18439189</v>
      </c>
      <c r="K66" s="209">
        <v>19351896</v>
      </c>
      <c r="L66" s="209">
        <v>17571484</v>
      </c>
      <c r="M66" s="209">
        <v>18578058</v>
      </c>
      <c r="N66" s="209">
        <v>92527036</v>
      </c>
    </row>
    <row r="67" spans="1:15" x14ac:dyDescent="0.25">
      <c r="D67" t="s">
        <v>2126</v>
      </c>
      <c r="F67" s="209"/>
      <c r="G67" s="209"/>
      <c r="H67" s="209"/>
      <c r="I67" s="209">
        <v>330702</v>
      </c>
      <c r="J67" s="209"/>
      <c r="K67" s="209"/>
      <c r="L67" s="209">
        <v>90000</v>
      </c>
      <c r="M67" s="209">
        <v>121865</v>
      </c>
      <c r="N67" s="209">
        <v>542567</v>
      </c>
    </row>
    <row r="68" spans="1:15" x14ac:dyDescent="0.25">
      <c r="A68" t="s">
        <v>2163</v>
      </c>
      <c r="F68" s="209"/>
      <c r="G68" s="209"/>
      <c r="H68" s="209"/>
      <c r="I68" s="209">
        <v>-69263789</v>
      </c>
      <c r="J68" s="209">
        <v>18439189</v>
      </c>
      <c r="K68" s="209">
        <v>19351896</v>
      </c>
      <c r="L68" s="209">
        <v>17661484</v>
      </c>
      <c r="M68" s="209">
        <v>18699923</v>
      </c>
      <c r="N68" s="209">
        <v>4888703</v>
      </c>
    </row>
    <row r="69" spans="1:15" x14ac:dyDescent="0.25">
      <c r="A69">
        <v>1850</v>
      </c>
      <c r="B69" t="s">
        <v>2164</v>
      </c>
      <c r="C69" t="s">
        <v>1431</v>
      </c>
      <c r="D69" t="s">
        <v>1731</v>
      </c>
      <c r="F69" s="209"/>
      <c r="G69" s="209"/>
      <c r="H69" s="209"/>
      <c r="I69" s="209"/>
      <c r="J69" s="209"/>
      <c r="K69" s="209"/>
      <c r="L69" s="209">
        <v>1205344</v>
      </c>
      <c r="M69" s="209">
        <v>1348707</v>
      </c>
      <c r="N69" s="209">
        <v>2554051</v>
      </c>
      <c r="O69" t="s">
        <v>2165</v>
      </c>
    </row>
    <row r="70" spans="1:15" x14ac:dyDescent="0.25">
      <c r="D70" t="s">
        <v>2126</v>
      </c>
      <c r="F70" s="209"/>
      <c r="G70" s="209"/>
      <c r="H70" s="209"/>
      <c r="I70" s="209"/>
      <c r="J70" s="209"/>
      <c r="K70" s="209">
        <v>219644</v>
      </c>
      <c r="L70" s="209"/>
      <c r="M70" s="209">
        <v>1583170</v>
      </c>
      <c r="N70" s="209">
        <v>1802814</v>
      </c>
    </row>
    <row r="71" spans="1:15" x14ac:dyDescent="0.25">
      <c r="A71" t="s">
        <v>2166</v>
      </c>
      <c r="F71" s="209"/>
      <c r="G71" s="209"/>
      <c r="H71" s="209"/>
      <c r="I71" s="209"/>
      <c r="J71" s="209"/>
      <c r="K71" s="209">
        <v>219644</v>
      </c>
      <c r="L71" s="209">
        <v>1205344</v>
      </c>
      <c r="M71" s="209">
        <v>2931877</v>
      </c>
      <c r="N71" s="209">
        <v>4356865</v>
      </c>
    </row>
    <row r="72" spans="1:15" x14ac:dyDescent="0.25">
      <c r="A72">
        <v>1849</v>
      </c>
      <c r="B72" t="s">
        <v>2167</v>
      </c>
      <c r="C72" t="s">
        <v>1431</v>
      </c>
      <c r="D72" t="s">
        <v>1731</v>
      </c>
      <c r="F72" s="209"/>
      <c r="G72" s="209"/>
      <c r="H72" s="209"/>
      <c r="I72" s="209"/>
      <c r="J72" s="209"/>
      <c r="K72" s="209"/>
      <c r="L72" s="209">
        <v>875875</v>
      </c>
      <c r="M72" s="209">
        <v>1372240</v>
      </c>
      <c r="N72" s="209">
        <v>2248115</v>
      </c>
    </row>
    <row r="73" spans="1:15" x14ac:dyDescent="0.25">
      <c r="D73" t="s">
        <v>2126</v>
      </c>
      <c r="F73" s="209"/>
      <c r="G73" s="209"/>
      <c r="H73" s="209"/>
      <c r="I73" s="209"/>
      <c r="J73" s="209"/>
      <c r="K73" s="209">
        <v>238987</v>
      </c>
      <c r="L73" s="209"/>
      <c r="M73" s="209"/>
      <c r="N73" s="209">
        <v>238987</v>
      </c>
    </row>
    <row r="74" spans="1:15" x14ac:dyDescent="0.25">
      <c r="A74" t="s">
        <v>2168</v>
      </c>
      <c r="F74" s="209"/>
      <c r="G74" s="209"/>
      <c r="H74" s="209"/>
      <c r="I74" s="209"/>
      <c r="J74" s="209"/>
      <c r="K74" s="209">
        <v>238987</v>
      </c>
      <c r="L74" s="209">
        <v>875875</v>
      </c>
      <c r="M74" s="209">
        <v>1372240</v>
      </c>
      <c r="N74" s="209">
        <v>2487102</v>
      </c>
    </row>
    <row r="75" spans="1:15" x14ac:dyDescent="0.25">
      <c r="A75">
        <v>1733</v>
      </c>
      <c r="B75" t="s">
        <v>2169</v>
      </c>
      <c r="C75" t="s">
        <v>1431</v>
      </c>
      <c r="D75" t="s">
        <v>1731</v>
      </c>
      <c r="F75" s="209"/>
      <c r="G75" s="209"/>
      <c r="H75" s="209"/>
      <c r="I75" s="209"/>
      <c r="J75" s="209">
        <v>216163</v>
      </c>
      <c r="K75" s="209">
        <v>540408</v>
      </c>
      <c r="L75" s="209">
        <v>108081</v>
      </c>
      <c r="M75" s="209">
        <v>108081</v>
      </c>
      <c r="N75" s="209">
        <v>972733</v>
      </c>
    </row>
    <row r="76" spans="1:15" x14ac:dyDescent="0.25">
      <c r="A76" t="s">
        <v>2170</v>
      </c>
      <c r="F76" s="209"/>
      <c r="G76" s="209"/>
      <c r="H76" s="209"/>
      <c r="I76" s="209"/>
      <c r="J76" s="209">
        <v>216163</v>
      </c>
      <c r="K76" s="209">
        <v>540408</v>
      </c>
      <c r="L76" s="209">
        <v>108081</v>
      </c>
      <c r="M76" s="209">
        <v>108081</v>
      </c>
      <c r="N76" s="209">
        <v>972733</v>
      </c>
    </row>
    <row r="77" spans="1:15" x14ac:dyDescent="0.25">
      <c r="A77">
        <v>1844</v>
      </c>
      <c r="B77" t="s">
        <v>2171</v>
      </c>
      <c r="C77" t="s">
        <v>1431</v>
      </c>
      <c r="D77" t="s">
        <v>1731</v>
      </c>
      <c r="F77" s="209"/>
      <c r="G77" s="209"/>
      <c r="H77" s="209"/>
      <c r="I77" s="209"/>
      <c r="J77" s="209">
        <v>728374</v>
      </c>
      <c r="K77" s="209"/>
      <c r="L77" s="209"/>
      <c r="M77" s="209"/>
      <c r="N77" s="209">
        <v>728374</v>
      </c>
    </row>
    <row r="78" spans="1:15" x14ac:dyDescent="0.25">
      <c r="D78" t="s">
        <v>2126</v>
      </c>
      <c r="F78" s="209"/>
      <c r="G78" s="209"/>
      <c r="H78" s="209"/>
      <c r="I78" s="209"/>
      <c r="J78" s="209"/>
      <c r="K78" s="209"/>
      <c r="L78" s="209"/>
      <c r="M78" s="209">
        <v>218409</v>
      </c>
      <c r="N78" s="209">
        <v>218409</v>
      </c>
    </row>
    <row r="79" spans="1:15" x14ac:dyDescent="0.25">
      <c r="A79" t="s">
        <v>2172</v>
      </c>
      <c r="F79" s="209"/>
      <c r="G79" s="209"/>
      <c r="H79" s="209"/>
      <c r="I79" s="209"/>
      <c r="J79" s="209">
        <v>728374</v>
      </c>
      <c r="K79" s="209"/>
      <c r="L79" s="209"/>
      <c r="M79" s="209">
        <v>218409</v>
      </c>
      <c r="N79" s="209">
        <v>946783</v>
      </c>
      <c r="O79" t="s">
        <v>2173</v>
      </c>
    </row>
    <row r="80" spans="1:15" x14ac:dyDescent="0.25">
      <c r="A80">
        <v>1508</v>
      </c>
      <c r="B80" t="s">
        <v>2174</v>
      </c>
      <c r="C80" t="s">
        <v>1431</v>
      </c>
      <c r="D80" t="s">
        <v>2126</v>
      </c>
      <c r="F80" s="209">
        <v>195000</v>
      </c>
      <c r="G80" s="209">
        <v>147000</v>
      </c>
      <c r="H80" s="209">
        <v>70000</v>
      </c>
      <c r="I80" s="209">
        <v>148000</v>
      </c>
      <c r="J80" s="209">
        <v>0</v>
      </c>
      <c r="K80" s="209">
        <v>0</v>
      </c>
      <c r="L80" s="209">
        <v>98000</v>
      </c>
      <c r="M80" s="209">
        <v>87000</v>
      </c>
      <c r="N80" s="209">
        <v>745000</v>
      </c>
    </row>
    <row r="81" spans="1:15" x14ac:dyDescent="0.25">
      <c r="A81" t="s">
        <v>2175</v>
      </c>
      <c r="F81" s="209">
        <v>195000</v>
      </c>
      <c r="G81" s="209">
        <v>147000</v>
      </c>
      <c r="H81" s="209">
        <v>70000</v>
      </c>
      <c r="I81" s="209">
        <v>148000</v>
      </c>
      <c r="J81" s="209">
        <v>0</v>
      </c>
      <c r="K81" s="209">
        <v>0</v>
      </c>
      <c r="L81" s="209">
        <v>98000</v>
      </c>
      <c r="M81" s="209">
        <v>87000</v>
      </c>
      <c r="N81" s="209">
        <v>745000</v>
      </c>
    </row>
    <row r="82" spans="1:15" x14ac:dyDescent="0.25">
      <c r="A82">
        <v>1842</v>
      </c>
      <c r="B82" t="s">
        <v>2176</v>
      </c>
      <c r="C82" t="s">
        <v>1431</v>
      </c>
      <c r="D82" t="s">
        <v>2126</v>
      </c>
      <c r="F82" s="209"/>
      <c r="G82" s="209"/>
      <c r="H82" s="209"/>
      <c r="I82" s="209"/>
      <c r="J82" s="209"/>
      <c r="K82" s="209"/>
      <c r="L82" s="209"/>
      <c r="M82" s="209">
        <v>218410</v>
      </c>
      <c r="N82" s="209">
        <v>218410</v>
      </c>
    </row>
    <row r="83" spans="1:15" x14ac:dyDescent="0.25">
      <c r="A83" t="s">
        <v>2177</v>
      </c>
      <c r="F83" s="209"/>
      <c r="G83" s="209"/>
      <c r="H83" s="209"/>
      <c r="I83" s="209"/>
      <c r="J83" s="209"/>
      <c r="K83" s="209"/>
      <c r="L83" s="209"/>
      <c r="M83" s="209">
        <v>218410</v>
      </c>
      <c r="N83" s="209">
        <v>218410</v>
      </c>
    </row>
    <row r="84" spans="1:15" x14ac:dyDescent="0.25">
      <c r="A84">
        <v>1698</v>
      </c>
      <c r="B84" t="s">
        <v>2178</v>
      </c>
      <c r="C84" t="s">
        <v>1023</v>
      </c>
      <c r="D84" t="s">
        <v>2114</v>
      </c>
      <c r="E84" t="s">
        <v>1030</v>
      </c>
      <c r="F84" s="209">
        <v>-1365000</v>
      </c>
      <c r="G84" s="209">
        <v>-873600</v>
      </c>
      <c r="H84" s="209">
        <v>-1255800</v>
      </c>
      <c r="I84" s="209">
        <v>-982800</v>
      </c>
      <c r="J84" s="209">
        <v>-1638000</v>
      </c>
      <c r="K84" s="209">
        <v>-1638000</v>
      </c>
      <c r="L84" s="209">
        <v>-1638000</v>
      </c>
      <c r="M84" s="209">
        <v>-1638000</v>
      </c>
      <c r="N84" s="209">
        <v>-11029200</v>
      </c>
    </row>
    <row r="85" spans="1:15" x14ac:dyDescent="0.25">
      <c r="C85" t="s">
        <v>1431</v>
      </c>
      <c r="D85" t="s">
        <v>1731</v>
      </c>
      <c r="F85" s="209"/>
      <c r="G85" s="209">
        <v>140000</v>
      </c>
      <c r="H85" s="209">
        <v>887605</v>
      </c>
      <c r="I85" s="209">
        <v>1479374</v>
      </c>
      <c r="J85" s="209">
        <v>1479374</v>
      </c>
      <c r="K85" s="209">
        <v>1479498</v>
      </c>
      <c r="L85" s="209">
        <v>1479374</v>
      </c>
      <c r="M85" s="209">
        <v>1765374</v>
      </c>
      <c r="N85" s="209">
        <v>8710599</v>
      </c>
    </row>
    <row r="86" spans="1:15" x14ac:dyDescent="0.25">
      <c r="D86" t="s">
        <v>2126</v>
      </c>
      <c r="F86" s="209"/>
      <c r="G86" s="209">
        <v>182487</v>
      </c>
      <c r="H86" s="209"/>
      <c r="I86" s="209"/>
      <c r="J86" s="209"/>
      <c r="K86" s="209"/>
      <c r="L86" s="209"/>
      <c r="M86" s="209"/>
      <c r="N86" s="209">
        <v>182487</v>
      </c>
    </row>
    <row r="87" spans="1:15" x14ac:dyDescent="0.25">
      <c r="A87" t="s">
        <v>2179</v>
      </c>
      <c r="F87" s="209">
        <v>-1365000</v>
      </c>
      <c r="G87" s="209">
        <v>-551113</v>
      </c>
      <c r="H87" s="209">
        <v>-368195</v>
      </c>
      <c r="I87" s="209">
        <v>496574</v>
      </c>
      <c r="J87" s="209">
        <v>-158626</v>
      </c>
      <c r="K87" s="209">
        <v>-158502</v>
      </c>
      <c r="L87" s="209">
        <v>-158626</v>
      </c>
      <c r="M87" s="209">
        <v>127374</v>
      </c>
      <c r="N87" s="209">
        <v>-2136114</v>
      </c>
    </row>
    <row r="88" spans="1:15" x14ac:dyDescent="0.25">
      <c r="A88">
        <v>1727</v>
      </c>
      <c r="B88" t="s">
        <v>2180</v>
      </c>
      <c r="C88" t="s">
        <v>1023</v>
      </c>
      <c r="D88" t="s">
        <v>2114</v>
      </c>
      <c r="E88" t="s">
        <v>1032</v>
      </c>
      <c r="F88" s="209"/>
      <c r="G88" s="209"/>
      <c r="H88" s="209"/>
      <c r="I88" s="209"/>
      <c r="J88" s="209"/>
      <c r="K88" s="209"/>
      <c r="L88" s="209"/>
      <c r="M88" s="209">
        <v>-9748565</v>
      </c>
      <c r="N88" s="209">
        <v>-9748565</v>
      </c>
    </row>
    <row r="89" spans="1:15" x14ac:dyDescent="0.25">
      <c r="A89" t="s">
        <v>2181</v>
      </c>
      <c r="F89" s="209"/>
      <c r="G89" s="209"/>
      <c r="H89" s="209"/>
      <c r="I89" s="209"/>
      <c r="J89" s="209"/>
      <c r="K89" s="209"/>
      <c r="L89" s="209"/>
      <c r="M89" s="209">
        <v>-9748565</v>
      </c>
      <c r="N89" s="209">
        <v>-9748565</v>
      </c>
    </row>
    <row r="90" spans="1:15" x14ac:dyDescent="0.25">
      <c r="A90">
        <v>1715</v>
      </c>
      <c r="B90" t="s">
        <v>2182</v>
      </c>
      <c r="C90" t="s">
        <v>1023</v>
      </c>
      <c r="D90" t="s">
        <v>2114</v>
      </c>
      <c r="E90" t="s">
        <v>1032</v>
      </c>
      <c r="F90" s="209">
        <v>-47525128</v>
      </c>
      <c r="G90" s="209">
        <v>0</v>
      </c>
      <c r="H90" s="209">
        <v>-58464252</v>
      </c>
      <c r="I90" s="209">
        <v>-27577551</v>
      </c>
      <c r="J90" s="209"/>
      <c r="K90" s="209"/>
      <c r="L90" s="209"/>
      <c r="M90" s="209"/>
      <c r="N90" s="209">
        <v>-133566931</v>
      </c>
    </row>
    <row r="91" spans="1:15" x14ac:dyDescent="0.25">
      <c r="E91" t="s">
        <v>1030</v>
      </c>
      <c r="F91" s="209">
        <v>-52000000</v>
      </c>
      <c r="G91" s="209">
        <v>0</v>
      </c>
      <c r="H91" s="209">
        <v>-68800000</v>
      </c>
      <c r="I91" s="209">
        <v>-22981293</v>
      </c>
      <c r="J91" s="209">
        <v>-24356795</v>
      </c>
      <c r="K91" s="209">
        <v>0</v>
      </c>
      <c r="L91" s="209">
        <v>-48713590</v>
      </c>
      <c r="M91" s="209">
        <v>-24356794</v>
      </c>
      <c r="N91" s="209">
        <v>-241208472</v>
      </c>
    </row>
    <row r="92" spans="1:15" x14ac:dyDescent="0.25">
      <c r="C92" t="s">
        <v>1431</v>
      </c>
      <c r="D92" t="s">
        <v>1731</v>
      </c>
      <c r="F92" s="209">
        <v>46209355</v>
      </c>
      <c r="G92" s="209">
        <v>44028040</v>
      </c>
      <c r="H92" s="209">
        <v>41681772</v>
      </c>
      <c r="I92" s="209">
        <v>52523176</v>
      </c>
      <c r="J92" s="209">
        <v>44565804</v>
      </c>
      <c r="K92" s="209">
        <v>37192549</v>
      </c>
      <c r="L92" s="209">
        <v>39339308</v>
      </c>
      <c r="M92" s="209">
        <v>36530220</v>
      </c>
      <c r="N92" s="209">
        <v>342070224</v>
      </c>
    </row>
    <row r="93" spans="1:15" x14ac:dyDescent="0.25">
      <c r="D93" t="s">
        <v>2126</v>
      </c>
      <c r="F93" s="209">
        <v>134735</v>
      </c>
      <c r="G93" s="209">
        <v>187814</v>
      </c>
      <c r="H93" s="209">
        <v>92988</v>
      </c>
      <c r="I93" s="209">
        <v>323900</v>
      </c>
      <c r="J93" s="209"/>
      <c r="K93" s="209">
        <v>259750</v>
      </c>
      <c r="L93" s="209">
        <v>397099</v>
      </c>
      <c r="M93" s="209">
        <v>470537</v>
      </c>
      <c r="N93" s="209">
        <v>1866823</v>
      </c>
    </row>
    <row r="94" spans="1:15" x14ac:dyDescent="0.25">
      <c r="A94" t="s">
        <v>2183</v>
      </c>
      <c r="F94" s="209">
        <v>-53181038</v>
      </c>
      <c r="G94" s="209">
        <v>44215854</v>
      </c>
      <c r="H94" s="209">
        <v>-85489492</v>
      </c>
      <c r="I94" s="209">
        <v>2288232</v>
      </c>
      <c r="J94" s="209">
        <v>20209009</v>
      </c>
      <c r="K94" s="209">
        <v>37452299</v>
      </c>
      <c r="L94" s="209">
        <v>-8977183</v>
      </c>
      <c r="M94" s="209">
        <v>12643963</v>
      </c>
      <c r="N94" s="209">
        <v>-30838356</v>
      </c>
      <c r="O94" t="s">
        <v>2173</v>
      </c>
    </row>
    <row r="95" spans="1:15" x14ac:dyDescent="0.25">
      <c r="A95">
        <v>1743</v>
      </c>
      <c r="B95" t="s">
        <v>2184</v>
      </c>
      <c r="C95" t="s">
        <v>1023</v>
      </c>
      <c r="D95" t="s">
        <v>2114</v>
      </c>
      <c r="E95" t="s">
        <v>1032</v>
      </c>
      <c r="F95" s="209">
        <v>-33381967</v>
      </c>
      <c r="G95" s="209">
        <v>-23511882</v>
      </c>
      <c r="H95" s="209"/>
      <c r="I95" s="209"/>
      <c r="J95" s="209"/>
      <c r="K95" s="209"/>
      <c r="L95" s="209"/>
      <c r="M95" s="209"/>
      <c r="N95" s="209">
        <v>-56893849</v>
      </c>
    </row>
    <row r="96" spans="1:15" x14ac:dyDescent="0.25">
      <c r="E96" t="s">
        <v>1030</v>
      </c>
      <c r="F96" s="209">
        <v>-141291023</v>
      </c>
      <c r="G96" s="209"/>
      <c r="H96" s="209"/>
      <c r="I96" s="209"/>
      <c r="J96" s="209"/>
      <c r="K96" s="209"/>
      <c r="L96" s="209"/>
      <c r="M96" s="209"/>
      <c r="N96" s="209">
        <v>-141291023</v>
      </c>
    </row>
    <row r="97" spans="1:14" x14ac:dyDescent="0.25">
      <c r="C97" t="s">
        <v>1431</v>
      </c>
      <c r="D97" t="s">
        <v>1731</v>
      </c>
      <c r="F97" s="209">
        <v>22708261</v>
      </c>
      <c r="G97" s="209">
        <v>26116381</v>
      </c>
      <c r="H97" s="209">
        <v>25220974</v>
      </c>
      <c r="I97" s="209">
        <v>26000849</v>
      </c>
      <c r="J97" s="209">
        <v>26818876</v>
      </c>
      <c r="K97" s="209">
        <v>8454629.5600000005</v>
      </c>
      <c r="L97" s="209">
        <v>5313861</v>
      </c>
      <c r="M97" s="209">
        <v>9477576</v>
      </c>
      <c r="N97" s="209">
        <v>150111407.56</v>
      </c>
    </row>
    <row r="98" spans="1:14" x14ac:dyDescent="0.25">
      <c r="D98" t="s">
        <v>2126</v>
      </c>
      <c r="F98" s="209"/>
      <c r="G98" s="209"/>
      <c r="H98" s="209">
        <v>9547650</v>
      </c>
      <c r="I98" s="209">
        <v>14000</v>
      </c>
      <c r="J98" s="209">
        <v>127763</v>
      </c>
      <c r="K98" s="209">
        <v>602340</v>
      </c>
      <c r="L98" s="209">
        <v>70271</v>
      </c>
      <c r="M98" s="209">
        <v>79984</v>
      </c>
      <c r="N98" s="209">
        <v>10442008</v>
      </c>
    </row>
    <row r="99" spans="1:14" x14ac:dyDescent="0.25">
      <c r="A99" t="s">
        <v>2185</v>
      </c>
      <c r="F99" s="209">
        <v>-151964729</v>
      </c>
      <c r="G99" s="209">
        <v>2604499</v>
      </c>
      <c r="H99" s="209">
        <v>34768624</v>
      </c>
      <c r="I99" s="209">
        <v>26014849</v>
      </c>
      <c r="J99" s="209">
        <v>26946639</v>
      </c>
      <c r="K99" s="209">
        <v>9056969.5600000005</v>
      </c>
      <c r="L99" s="209">
        <v>5384132</v>
      </c>
      <c r="M99" s="209">
        <v>9557560</v>
      </c>
      <c r="N99" s="209">
        <v>-37631456.439999998</v>
      </c>
    </row>
    <row r="100" spans="1:14" x14ac:dyDescent="0.25">
      <c r="A100">
        <v>1769</v>
      </c>
      <c r="B100" t="s">
        <v>2186</v>
      </c>
      <c r="C100" t="s">
        <v>1023</v>
      </c>
      <c r="D100" t="s">
        <v>2114</v>
      </c>
      <c r="E100" t="s">
        <v>1032</v>
      </c>
      <c r="F100" s="209"/>
      <c r="G100" s="209"/>
      <c r="H100" s="209"/>
      <c r="I100" s="209">
        <v>-7044762</v>
      </c>
      <c r="J100" s="209"/>
      <c r="K100" s="209"/>
      <c r="L100" s="209"/>
      <c r="M100" s="209">
        <v>-9663078</v>
      </c>
      <c r="N100" s="209">
        <v>-16707840</v>
      </c>
    </row>
    <row r="101" spans="1:14" x14ac:dyDescent="0.25">
      <c r="E101" t="s">
        <v>1030</v>
      </c>
      <c r="F101" s="209"/>
      <c r="G101" s="209"/>
      <c r="H101" s="209"/>
      <c r="I101" s="209">
        <v>-10095364</v>
      </c>
      <c r="J101" s="209"/>
      <c r="K101" s="209"/>
      <c r="L101" s="209"/>
      <c r="M101" s="209">
        <v>-13766406</v>
      </c>
      <c r="N101" s="209">
        <v>-23861770</v>
      </c>
    </row>
    <row r="102" spans="1:14" x14ac:dyDescent="0.25">
      <c r="C102" t="s">
        <v>1431</v>
      </c>
      <c r="D102" t="s">
        <v>1731</v>
      </c>
      <c r="F102" s="209"/>
      <c r="G102" s="209">
        <v>20048</v>
      </c>
      <c r="H102" s="209"/>
      <c r="I102" s="209"/>
      <c r="J102" s="209"/>
      <c r="K102" s="209"/>
      <c r="L102" s="209"/>
      <c r="M102" s="209"/>
      <c r="N102" s="209">
        <v>20048</v>
      </c>
    </row>
    <row r="103" spans="1:14" x14ac:dyDescent="0.25">
      <c r="A103" t="s">
        <v>2187</v>
      </c>
      <c r="F103" s="209"/>
      <c r="G103" s="209">
        <v>20048</v>
      </c>
      <c r="H103" s="209"/>
      <c r="I103" s="209">
        <v>-17140126</v>
      </c>
      <c r="J103" s="209"/>
      <c r="K103" s="209"/>
      <c r="L103" s="209"/>
      <c r="M103" s="209">
        <v>-23429484</v>
      </c>
      <c r="N103" s="209">
        <v>-40549562</v>
      </c>
    </row>
    <row r="104" spans="1:14" x14ac:dyDescent="0.25">
      <c r="A104">
        <v>1824</v>
      </c>
      <c r="B104" t="s">
        <v>2188</v>
      </c>
      <c r="C104" t="s">
        <v>1023</v>
      </c>
      <c r="D104" t="s">
        <v>2114</v>
      </c>
      <c r="E104" t="s">
        <v>1032</v>
      </c>
      <c r="F104" s="209"/>
      <c r="G104" s="209"/>
      <c r="H104" s="209"/>
      <c r="I104" s="209"/>
      <c r="J104" s="209"/>
      <c r="K104" s="209"/>
      <c r="L104" s="209"/>
      <c r="M104" s="209">
        <v>-42810016</v>
      </c>
      <c r="N104" s="209">
        <v>-42810016</v>
      </c>
    </row>
    <row r="105" spans="1:14" x14ac:dyDescent="0.25">
      <c r="E105" t="s">
        <v>1030</v>
      </c>
      <c r="F105" s="209"/>
      <c r="G105" s="209"/>
      <c r="H105" s="209"/>
      <c r="I105" s="209"/>
      <c r="J105" s="209"/>
      <c r="K105" s="209"/>
      <c r="L105" s="209"/>
      <c r="M105" s="209">
        <v>-84800000</v>
      </c>
      <c r="N105" s="209">
        <v>-84800000</v>
      </c>
    </row>
    <row r="106" spans="1:14" x14ac:dyDescent="0.25">
      <c r="C106" t="s">
        <v>1431</v>
      </c>
      <c r="D106" t="s">
        <v>1731</v>
      </c>
      <c r="F106" s="209"/>
      <c r="G106" s="209">
        <v>1011227</v>
      </c>
      <c r="H106" s="209">
        <v>715417</v>
      </c>
      <c r="I106" s="209">
        <v>1510322</v>
      </c>
      <c r="J106" s="209">
        <v>2146249</v>
      </c>
      <c r="K106" s="209">
        <v>9340468</v>
      </c>
      <c r="L106" s="209">
        <v>15430052</v>
      </c>
      <c r="M106" s="209">
        <v>24343522</v>
      </c>
      <c r="N106" s="209">
        <v>54497257</v>
      </c>
    </row>
    <row r="107" spans="1:14" x14ac:dyDescent="0.25">
      <c r="D107" t="s">
        <v>2126</v>
      </c>
      <c r="F107" s="209"/>
      <c r="G107" s="209"/>
      <c r="H107" s="209"/>
      <c r="I107" s="209">
        <v>95687</v>
      </c>
      <c r="J107" s="209">
        <v>398832</v>
      </c>
      <c r="K107" s="209"/>
      <c r="L107" s="209">
        <v>48000</v>
      </c>
      <c r="M107" s="209">
        <v>4731471</v>
      </c>
      <c r="N107" s="209">
        <v>5273990</v>
      </c>
    </row>
    <row r="108" spans="1:14" x14ac:dyDescent="0.25">
      <c r="A108" t="s">
        <v>2189</v>
      </c>
      <c r="F108" s="209"/>
      <c r="G108" s="209">
        <v>1011227</v>
      </c>
      <c r="H108" s="209">
        <v>715417</v>
      </c>
      <c r="I108" s="209">
        <v>1606009</v>
      </c>
      <c r="J108" s="209">
        <v>2545081</v>
      </c>
      <c r="K108" s="209">
        <v>9340468</v>
      </c>
      <c r="L108" s="209">
        <v>15478052</v>
      </c>
      <c r="M108" s="209">
        <v>-98535023</v>
      </c>
      <c r="N108" s="209">
        <v>-67838769</v>
      </c>
    </row>
    <row r="109" spans="1:14" x14ac:dyDescent="0.25">
      <c r="A109">
        <v>1753</v>
      </c>
      <c r="B109" t="s">
        <v>2190</v>
      </c>
      <c r="C109" t="s">
        <v>1023</v>
      </c>
      <c r="D109" t="s">
        <v>2114</v>
      </c>
      <c r="E109" t="s">
        <v>1032</v>
      </c>
      <c r="F109" s="209">
        <v>-12752046</v>
      </c>
      <c r="G109" s="209">
        <v>-13707564</v>
      </c>
      <c r="H109" s="209">
        <v>-18035687</v>
      </c>
      <c r="I109" s="209">
        <v>-19942531</v>
      </c>
      <c r="J109" s="209">
        <v>-22752867</v>
      </c>
      <c r="K109" s="209">
        <v>-22827867</v>
      </c>
      <c r="L109" s="209">
        <v>-22827867</v>
      </c>
      <c r="M109" s="209">
        <v>-22827867</v>
      </c>
      <c r="N109" s="209">
        <v>-155674296</v>
      </c>
    </row>
    <row r="110" spans="1:14" x14ac:dyDescent="0.25">
      <c r="E110" t="s">
        <v>1030</v>
      </c>
      <c r="F110" s="209">
        <v>-6750000</v>
      </c>
      <c r="G110" s="209">
        <v>-6750000</v>
      </c>
      <c r="H110" s="209">
        <v>-13500000</v>
      </c>
      <c r="I110" s="209">
        <v>-13500000</v>
      </c>
      <c r="J110" s="209">
        <v>-13500000</v>
      </c>
      <c r="K110" s="209">
        <v>-13500000</v>
      </c>
      <c r="L110" s="209">
        <v>-13500000</v>
      </c>
      <c r="M110" s="209">
        <v>-13500000</v>
      </c>
      <c r="N110" s="209">
        <v>-94500000</v>
      </c>
    </row>
    <row r="111" spans="1:14" x14ac:dyDescent="0.25">
      <c r="C111" t="s">
        <v>1431</v>
      </c>
      <c r="D111" t="s">
        <v>1731</v>
      </c>
      <c r="F111" s="209">
        <v>9610995</v>
      </c>
      <c r="G111" s="209">
        <v>15451360</v>
      </c>
      <c r="H111" s="209">
        <v>14831995</v>
      </c>
      <c r="I111" s="209">
        <v>18029330</v>
      </c>
      <c r="J111" s="209">
        <v>17693644</v>
      </c>
      <c r="K111" s="209">
        <v>17059139</v>
      </c>
      <c r="L111" s="209">
        <v>16532587</v>
      </c>
      <c r="M111" s="209">
        <v>19985333</v>
      </c>
      <c r="N111" s="209">
        <v>129194383</v>
      </c>
    </row>
    <row r="112" spans="1:14" x14ac:dyDescent="0.25">
      <c r="D112" t="s">
        <v>2126</v>
      </c>
      <c r="F112" s="209">
        <v>83000</v>
      </c>
      <c r="G112" s="209">
        <v>215000</v>
      </c>
      <c r="H112" s="209">
        <v>152647</v>
      </c>
      <c r="I112" s="209"/>
      <c r="J112" s="209">
        <v>190246</v>
      </c>
      <c r="K112" s="209">
        <v>167842</v>
      </c>
      <c r="L112" s="209">
        <v>65307</v>
      </c>
      <c r="M112" s="209">
        <v>90392</v>
      </c>
      <c r="N112" s="209">
        <v>964434</v>
      </c>
    </row>
    <row r="113" spans="1:14" x14ac:dyDescent="0.25">
      <c r="A113" t="s">
        <v>2191</v>
      </c>
      <c r="F113" s="209">
        <v>-9808051</v>
      </c>
      <c r="G113" s="209">
        <v>-4791204</v>
      </c>
      <c r="H113" s="209">
        <v>-16551045</v>
      </c>
      <c r="I113" s="209">
        <v>-15413201</v>
      </c>
      <c r="J113" s="209">
        <v>-18368977</v>
      </c>
      <c r="K113" s="209">
        <v>-19100886</v>
      </c>
      <c r="L113" s="209">
        <v>-19729973</v>
      </c>
      <c r="M113" s="209">
        <v>-16252142</v>
      </c>
      <c r="N113" s="209">
        <v>-120015479</v>
      </c>
    </row>
    <row r="114" spans="1:14" x14ac:dyDescent="0.25">
      <c r="A114">
        <v>1758</v>
      </c>
      <c r="B114" t="s">
        <v>2192</v>
      </c>
      <c r="C114" t="s">
        <v>1023</v>
      </c>
      <c r="D114" t="s">
        <v>2114</v>
      </c>
      <c r="E114" t="s">
        <v>1032</v>
      </c>
      <c r="F114" s="209"/>
      <c r="G114" s="209">
        <v>-18978869</v>
      </c>
      <c r="H114" s="209">
        <v>-21264430</v>
      </c>
      <c r="I114" s="209">
        <v>-21264430</v>
      </c>
      <c r="J114" s="209">
        <v>-18978869</v>
      </c>
      <c r="K114" s="209">
        <v>-21264430</v>
      </c>
      <c r="L114" s="209">
        <v>-21264430</v>
      </c>
      <c r="M114" s="209">
        <v>-21264430</v>
      </c>
      <c r="N114" s="209">
        <v>-144279888</v>
      </c>
    </row>
    <row r="115" spans="1:14" x14ac:dyDescent="0.25">
      <c r="E115" t="s">
        <v>1030</v>
      </c>
      <c r="F115" s="209"/>
      <c r="G115" s="209">
        <v>-16500000</v>
      </c>
      <c r="H115" s="209">
        <v>-16500000</v>
      </c>
      <c r="I115" s="209">
        <v>-16500000</v>
      </c>
      <c r="J115" s="209">
        <v>-16500000</v>
      </c>
      <c r="K115" s="209">
        <v>-16500000</v>
      </c>
      <c r="L115" s="209">
        <v>-16500000</v>
      </c>
      <c r="M115" s="209">
        <v>-16500000</v>
      </c>
      <c r="N115" s="209">
        <v>-115500000</v>
      </c>
    </row>
    <row r="116" spans="1:14" x14ac:dyDescent="0.25">
      <c r="C116" t="s">
        <v>1431</v>
      </c>
      <c r="D116" t="s">
        <v>1731</v>
      </c>
      <c r="F116" s="209">
        <v>10571020</v>
      </c>
      <c r="G116" s="209">
        <v>15422374</v>
      </c>
      <c r="H116" s="209">
        <v>15422378</v>
      </c>
      <c r="I116" s="209">
        <v>14495911</v>
      </c>
      <c r="J116" s="209">
        <v>15640082</v>
      </c>
      <c r="K116" s="209">
        <v>13603625</v>
      </c>
      <c r="L116" s="209">
        <v>14337679</v>
      </c>
      <c r="M116" s="209">
        <v>14553536</v>
      </c>
      <c r="N116" s="209">
        <v>114046605</v>
      </c>
    </row>
    <row r="117" spans="1:14" x14ac:dyDescent="0.25">
      <c r="D117" t="s">
        <v>2126</v>
      </c>
      <c r="F117" s="209"/>
      <c r="G117" s="209">
        <v>50000</v>
      </c>
      <c r="H117" s="209"/>
      <c r="I117" s="209"/>
      <c r="J117" s="209"/>
      <c r="K117" s="209">
        <v>20000</v>
      </c>
      <c r="L117" s="209"/>
      <c r="M117" s="209">
        <v>43361</v>
      </c>
      <c r="N117" s="209">
        <v>113361</v>
      </c>
    </row>
    <row r="118" spans="1:14" x14ac:dyDescent="0.25">
      <c r="A118" t="s">
        <v>2193</v>
      </c>
      <c r="F118" s="209">
        <v>10571020</v>
      </c>
      <c r="G118" s="209">
        <v>-20006495</v>
      </c>
      <c r="H118" s="209">
        <v>-22342052</v>
      </c>
      <c r="I118" s="209">
        <v>-23268519</v>
      </c>
      <c r="J118" s="209">
        <v>-19838787</v>
      </c>
      <c r="K118" s="209">
        <v>-24140805</v>
      </c>
      <c r="L118" s="209">
        <v>-23426751</v>
      </c>
      <c r="M118" s="209">
        <v>-23167533</v>
      </c>
      <c r="N118" s="209">
        <v>-145619922</v>
      </c>
    </row>
    <row r="119" spans="1:14" x14ac:dyDescent="0.25">
      <c r="A119">
        <v>1701</v>
      </c>
      <c r="B119" t="s">
        <v>2194</v>
      </c>
      <c r="C119" t="s">
        <v>1023</v>
      </c>
      <c r="D119" t="s">
        <v>2114</v>
      </c>
      <c r="E119" t="s">
        <v>1032</v>
      </c>
      <c r="F119" s="209"/>
      <c r="G119" s="209">
        <v>-22098537</v>
      </c>
      <c r="H119" s="209">
        <v>-47681750</v>
      </c>
      <c r="I119" s="209">
        <v>-24498034</v>
      </c>
      <c r="J119" s="209">
        <v>-24649769</v>
      </c>
      <c r="K119" s="209"/>
      <c r="L119" s="209">
        <v>-43879248</v>
      </c>
      <c r="M119" s="209">
        <v>-25039944</v>
      </c>
      <c r="N119" s="209">
        <v>-187847282</v>
      </c>
    </row>
    <row r="120" spans="1:14" x14ac:dyDescent="0.25">
      <c r="E120" t="s">
        <v>1030</v>
      </c>
      <c r="F120" s="209"/>
      <c r="G120" s="209">
        <v>-38000000</v>
      </c>
      <c r="H120" s="209">
        <v>-19000000</v>
      </c>
      <c r="I120" s="209">
        <v>-19000000</v>
      </c>
      <c r="J120" s="209">
        <v>-19000000</v>
      </c>
      <c r="K120" s="209">
        <v>-19000000</v>
      </c>
      <c r="L120" s="209">
        <v>-19000000</v>
      </c>
      <c r="M120" s="209">
        <v>-19000000</v>
      </c>
      <c r="N120" s="209">
        <v>-152000000</v>
      </c>
    </row>
    <row r="121" spans="1:14" x14ac:dyDescent="0.25">
      <c r="E121" t="s">
        <v>1036</v>
      </c>
      <c r="F121" s="209"/>
      <c r="G121" s="209"/>
      <c r="H121" s="209">
        <v>-3600000</v>
      </c>
      <c r="I121" s="209"/>
      <c r="J121" s="209"/>
      <c r="K121" s="209"/>
      <c r="L121" s="209"/>
      <c r="M121" s="209"/>
      <c r="N121" s="209">
        <v>-3600000</v>
      </c>
    </row>
    <row r="122" spans="1:14" x14ac:dyDescent="0.25">
      <c r="C122" t="s">
        <v>1431</v>
      </c>
      <c r="D122" t="s">
        <v>1731</v>
      </c>
      <c r="F122" s="209">
        <v>16874455</v>
      </c>
      <c r="G122" s="209">
        <v>20291166</v>
      </c>
      <c r="H122" s="209">
        <v>19414120</v>
      </c>
      <c r="I122" s="209">
        <v>19944803</v>
      </c>
      <c r="J122" s="209">
        <v>19198577</v>
      </c>
      <c r="K122" s="209">
        <v>26030987</v>
      </c>
      <c r="L122" s="209">
        <v>23092420</v>
      </c>
      <c r="M122" s="209">
        <v>28284669</v>
      </c>
      <c r="N122" s="209">
        <v>173131197</v>
      </c>
    </row>
    <row r="123" spans="1:14" x14ac:dyDescent="0.25">
      <c r="D123" t="s">
        <v>2126</v>
      </c>
      <c r="F123" s="209">
        <v>300545</v>
      </c>
      <c r="G123" s="209">
        <v>665790</v>
      </c>
      <c r="H123" s="209">
        <v>433578</v>
      </c>
      <c r="I123" s="209">
        <v>918653</v>
      </c>
      <c r="J123" s="209">
        <v>437935</v>
      </c>
      <c r="K123" s="209">
        <v>527544</v>
      </c>
      <c r="L123" s="209">
        <v>657556</v>
      </c>
      <c r="M123" s="209">
        <v>3260741</v>
      </c>
      <c r="N123" s="209">
        <v>7202342</v>
      </c>
    </row>
    <row r="124" spans="1:14" x14ac:dyDescent="0.25">
      <c r="A124" t="s">
        <v>2195</v>
      </c>
      <c r="F124" s="209">
        <v>17175000</v>
      </c>
      <c r="G124" s="209">
        <v>-39141581</v>
      </c>
      <c r="H124" s="209">
        <v>-50434052</v>
      </c>
      <c r="I124" s="209">
        <v>-22634578</v>
      </c>
      <c r="J124" s="209">
        <v>-24013257</v>
      </c>
      <c r="K124" s="209">
        <v>7558531</v>
      </c>
      <c r="L124" s="209">
        <v>-39129272</v>
      </c>
      <c r="M124" s="209">
        <v>-12494534</v>
      </c>
      <c r="N124" s="209">
        <v>-163113743</v>
      </c>
    </row>
    <row r="125" spans="1:14" x14ac:dyDescent="0.25">
      <c r="A125">
        <v>1507</v>
      </c>
      <c r="B125" t="s">
        <v>2196</v>
      </c>
      <c r="C125" t="s">
        <v>1023</v>
      </c>
      <c r="D125" t="s">
        <v>2114</v>
      </c>
      <c r="E125" t="s">
        <v>1032</v>
      </c>
      <c r="F125" s="209">
        <v>-43449236</v>
      </c>
      <c r="G125" s="209">
        <v>-101994206</v>
      </c>
      <c r="H125" s="209">
        <v>-85572175</v>
      </c>
      <c r="I125" s="209">
        <v>-97422101</v>
      </c>
      <c r="J125" s="209">
        <v>-129310592</v>
      </c>
      <c r="K125" s="209"/>
      <c r="L125" s="209">
        <v>-266525304</v>
      </c>
      <c r="M125" s="209">
        <v>-81293246</v>
      </c>
      <c r="N125" s="209">
        <v>-805566860</v>
      </c>
    </row>
    <row r="126" spans="1:14" x14ac:dyDescent="0.25">
      <c r="C126" t="s">
        <v>1049</v>
      </c>
      <c r="F126" s="209">
        <v>-442356</v>
      </c>
      <c r="G126" s="209"/>
      <c r="H126" s="209"/>
      <c r="I126" s="209">
        <v>-132711</v>
      </c>
      <c r="J126" s="209"/>
      <c r="K126" s="209">
        <v>0</v>
      </c>
      <c r="L126" s="209">
        <v>0</v>
      </c>
      <c r="M126" s="209"/>
      <c r="N126" s="209">
        <v>-575067</v>
      </c>
    </row>
    <row r="127" spans="1:14" x14ac:dyDescent="0.25">
      <c r="C127" t="s">
        <v>1110</v>
      </c>
      <c r="F127" s="209">
        <v>461600</v>
      </c>
      <c r="G127" s="209">
        <v>486954</v>
      </c>
      <c r="H127" s="209">
        <v>485889</v>
      </c>
      <c r="I127" s="209">
        <v>315701</v>
      </c>
      <c r="J127" s="209"/>
      <c r="K127" s="209"/>
      <c r="L127" s="209"/>
      <c r="M127" s="209"/>
      <c r="N127" s="209">
        <v>1750144</v>
      </c>
    </row>
    <row r="128" spans="1:14" x14ac:dyDescent="0.25">
      <c r="C128" t="s">
        <v>1358</v>
      </c>
      <c r="F128" s="209"/>
      <c r="G128" s="209"/>
      <c r="H128" s="209"/>
      <c r="I128" s="209">
        <v>0</v>
      </c>
      <c r="J128" s="209"/>
      <c r="K128" s="209"/>
      <c r="L128" s="209"/>
      <c r="M128" s="209"/>
      <c r="N128" s="209">
        <v>0</v>
      </c>
    </row>
    <row r="129" spans="1:14" x14ac:dyDescent="0.25">
      <c r="C129" t="s">
        <v>1431</v>
      </c>
      <c r="D129" t="s">
        <v>1731</v>
      </c>
      <c r="F129" s="209">
        <v>48459036</v>
      </c>
      <c r="G129" s="209">
        <v>73413455</v>
      </c>
      <c r="H129" s="209">
        <v>77660185</v>
      </c>
      <c r="I129" s="209">
        <v>97181501.109999999</v>
      </c>
      <c r="J129" s="209">
        <v>98264398</v>
      </c>
      <c r="K129" s="209">
        <v>97426970</v>
      </c>
      <c r="L129" s="209">
        <v>62406746</v>
      </c>
      <c r="M129" s="209">
        <v>59000791</v>
      </c>
      <c r="N129" s="209">
        <v>613813082.11000001</v>
      </c>
    </row>
    <row r="130" spans="1:14" x14ac:dyDescent="0.25">
      <c r="D130" t="s">
        <v>2126</v>
      </c>
      <c r="F130" s="209">
        <v>130000</v>
      </c>
      <c r="G130" s="209"/>
      <c r="H130" s="209"/>
      <c r="I130" s="209">
        <v>505000</v>
      </c>
      <c r="J130" s="209">
        <v>127763</v>
      </c>
      <c r="K130" s="209">
        <v>330669</v>
      </c>
      <c r="L130" s="209">
        <v>129344</v>
      </c>
      <c r="M130" s="209">
        <v>4525519</v>
      </c>
      <c r="N130" s="209">
        <v>5748295</v>
      </c>
    </row>
    <row r="131" spans="1:14" x14ac:dyDescent="0.25">
      <c r="A131" t="s">
        <v>2197</v>
      </c>
      <c r="F131" s="209">
        <v>5159044</v>
      </c>
      <c r="G131" s="209">
        <v>-28093797</v>
      </c>
      <c r="H131" s="209">
        <v>-7426101</v>
      </c>
      <c r="I131" s="209">
        <v>447390.1099999994</v>
      </c>
      <c r="J131" s="209">
        <v>-30918431</v>
      </c>
      <c r="K131" s="209">
        <v>97757639</v>
      </c>
      <c r="L131" s="209">
        <v>-203989214</v>
      </c>
      <c r="M131" s="209">
        <v>-17766936</v>
      </c>
      <c r="N131" s="209">
        <v>-184830405.88999999</v>
      </c>
    </row>
    <row r="132" spans="1:14" x14ac:dyDescent="0.25">
      <c r="A132">
        <v>1618</v>
      </c>
      <c r="B132" t="s">
        <v>2198</v>
      </c>
      <c r="C132" t="s">
        <v>1023</v>
      </c>
      <c r="D132" t="s">
        <v>2114</v>
      </c>
      <c r="E132" t="s">
        <v>1032</v>
      </c>
      <c r="F132" s="209">
        <v>-26132578</v>
      </c>
      <c r="G132" s="209">
        <v>-75242060</v>
      </c>
      <c r="H132" s="209">
        <v>-39801515</v>
      </c>
      <c r="I132" s="209">
        <v>-39417862</v>
      </c>
      <c r="J132" s="209">
        <v>-39750361</v>
      </c>
      <c r="K132" s="209"/>
      <c r="L132" s="209">
        <v>-41080356</v>
      </c>
      <c r="M132" s="209">
        <v>-40926053</v>
      </c>
      <c r="N132" s="209">
        <v>-302350785</v>
      </c>
    </row>
    <row r="133" spans="1:14" x14ac:dyDescent="0.25">
      <c r="E133" t="s">
        <v>1030</v>
      </c>
      <c r="F133" s="209">
        <v>-27000000</v>
      </c>
      <c r="G133" s="209"/>
      <c r="H133" s="209"/>
      <c r="I133" s="209">
        <v>-21000000</v>
      </c>
      <c r="J133" s="209">
        <v>-20580000</v>
      </c>
      <c r="K133" s="209">
        <v>-61660356</v>
      </c>
      <c r="L133" s="209">
        <v>-20580000</v>
      </c>
      <c r="M133" s="209">
        <v>-20580000</v>
      </c>
      <c r="N133" s="209">
        <v>-171400356</v>
      </c>
    </row>
    <row r="134" spans="1:14" x14ac:dyDescent="0.25">
      <c r="C134" t="s">
        <v>1110</v>
      </c>
      <c r="F134" s="209"/>
      <c r="G134" s="209"/>
      <c r="H134" s="209"/>
      <c r="I134" s="209"/>
      <c r="J134" s="209"/>
      <c r="K134" s="209"/>
      <c r="L134" s="209"/>
      <c r="M134" s="209">
        <v>34500</v>
      </c>
      <c r="N134" s="209">
        <v>34500</v>
      </c>
    </row>
    <row r="135" spans="1:14" x14ac:dyDescent="0.25">
      <c r="C135" t="s">
        <v>1431</v>
      </c>
      <c r="D135" t="s">
        <v>1731</v>
      </c>
      <c r="F135" s="209">
        <v>34486228</v>
      </c>
      <c r="G135" s="209">
        <v>35629927</v>
      </c>
      <c r="H135" s="209">
        <v>35394209</v>
      </c>
      <c r="I135" s="209">
        <v>34782364</v>
      </c>
      <c r="J135" s="209">
        <v>36095861</v>
      </c>
      <c r="K135" s="209">
        <v>36798951</v>
      </c>
      <c r="L135" s="209">
        <v>37635882</v>
      </c>
      <c r="M135" s="209">
        <v>34098110</v>
      </c>
      <c r="N135" s="209">
        <v>284921532</v>
      </c>
    </row>
    <row r="136" spans="1:14" x14ac:dyDescent="0.25">
      <c r="D136" t="s">
        <v>2126</v>
      </c>
      <c r="F136" s="209">
        <v>35178</v>
      </c>
      <c r="G136" s="209"/>
      <c r="H136" s="209">
        <v>47840</v>
      </c>
      <c r="I136" s="209">
        <v>15883</v>
      </c>
      <c r="J136" s="209">
        <v>63881</v>
      </c>
      <c r="K136" s="209">
        <v>35090</v>
      </c>
      <c r="L136" s="209">
        <v>123842</v>
      </c>
      <c r="M136" s="209">
        <v>132972</v>
      </c>
      <c r="N136" s="209">
        <v>454686</v>
      </c>
    </row>
    <row r="137" spans="1:14" x14ac:dyDescent="0.25">
      <c r="A137" t="s">
        <v>2199</v>
      </c>
      <c r="F137" s="209">
        <v>-18611172</v>
      </c>
      <c r="G137" s="209">
        <v>-39612133</v>
      </c>
      <c r="H137" s="209">
        <v>-4359466</v>
      </c>
      <c r="I137" s="209">
        <v>-25619615</v>
      </c>
      <c r="J137" s="209">
        <v>-24170619</v>
      </c>
      <c r="K137" s="209">
        <v>-24826315</v>
      </c>
      <c r="L137" s="209">
        <v>-23900632</v>
      </c>
      <c r="M137" s="209">
        <v>-27240471</v>
      </c>
      <c r="N137" s="209">
        <v>-188340423</v>
      </c>
    </row>
    <row r="138" spans="1:14" x14ac:dyDescent="0.25">
      <c r="A138">
        <v>1596</v>
      </c>
      <c r="B138" t="s">
        <v>2200</v>
      </c>
      <c r="C138" t="s">
        <v>1023</v>
      </c>
      <c r="D138" t="s">
        <v>2114</v>
      </c>
      <c r="E138" t="s">
        <v>1032</v>
      </c>
      <c r="F138" s="209">
        <v>-35799476</v>
      </c>
      <c r="G138" s="209">
        <v>-19403668</v>
      </c>
      <c r="H138" s="209">
        <v>0</v>
      </c>
      <c r="I138" s="209">
        <v>-42156618</v>
      </c>
      <c r="J138" s="209">
        <v>-22063905</v>
      </c>
      <c r="K138" s="209">
        <v>-24443085</v>
      </c>
      <c r="L138" s="209">
        <v>-26172441</v>
      </c>
      <c r="M138" s="209">
        <v>-22713729</v>
      </c>
      <c r="N138" s="209">
        <v>-192752922</v>
      </c>
    </row>
    <row r="139" spans="1:14" x14ac:dyDescent="0.25">
      <c r="E139" t="s">
        <v>1030</v>
      </c>
      <c r="F139" s="209">
        <v>-47489149</v>
      </c>
      <c r="G139" s="209">
        <v>9923106</v>
      </c>
      <c r="H139" s="209">
        <v>0</v>
      </c>
      <c r="I139" s="209">
        <v>-42527596</v>
      </c>
      <c r="J139" s="209">
        <v>-21263798</v>
      </c>
      <c r="K139" s="209">
        <v>-21263798</v>
      </c>
      <c r="L139" s="209">
        <v>-21263798</v>
      </c>
      <c r="M139" s="209">
        <v>-21263798</v>
      </c>
      <c r="N139" s="209">
        <v>-165148831</v>
      </c>
    </row>
    <row r="140" spans="1:14" x14ac:dyDescent="0.25">
      <c r="C140" t="s">
        <v>1431</v>
      </c>
      <c r="D140" t="s">
        <v>1731</v>
      </c>
      <c r="F140" s="209">
        <v>15707736</v>
      </c>
      <c r="G140" s="209">
        <v>23738604</v>
      </c>
      <c r="H140" s="209">
        <v>25263299</v>
      </c>
      <c r="I140" s="209">
        <v>19028758</v>
      </c>
      <c r="J140" s="209">
        <v>19817162</v>
      </c>
      <c r="K140" s="209">
        <v>24610014.670000002</v>
      </c>
      <c r="L140" s="209">
        <v>19930037</v>
      </c>
      <c r="M140" s="209">
        <v>17470711</v>
      </c>
      <c r="N140" s="209">
        <v>165566321.67000002</v>
      </c>
    </row>
    <row r="141" spans="1:14" x14ac:dyDescent="0.25">
      <c r="D141" t="s">
        <v>2126</v>
      </c>
      <c r="F141" s="209"/>
      <c r="G141" s="209">
        <v>115519</v>
      </c>
      <c r="H141" s="209">
        <v>128899</v>
      </c>
      <c r="I141" s="209">
        <v>161500</v>
      </c>
      <c r="J141" s="209">
        <v>98661</v>
      </c>
      <c r="K141" s="209">
        <v>1404692</v>
      </c>
      <c r="L141" s="209">
        <v>37781</v>
      </c>
      <c r="M141" s="209">
        <v>206992</v>
      </c>
      <c r="N141" s="209">
        <v>2154044</v>
      </c>
    </row>
    <row r="142" spans="1:14" x14ac:dyDescent="0.25">
      <c r="A142" t="s">
        <v>2201</v>
      </c>
      <c r="F142" s="209">
        <v>-67580889</v>
      </c>
      <c r="G142" s="209">
        <v>14373561</v>
      </c>
      <c r="H142" s="209">
        <v>25392198</v>
      </c>
      <c r="I142" s="209">
        <v>-65493956</v>
      </c>
      <c r="J142" s="209">
        <v>-23411880</v>
      </c>
      <c r="K142" s="209">
        <v>-19692176.329999998</v>
      </c>
      <c r="L142" s="209">
        <v>-27468421</v>
      </c>
      <c r="M142" s="209">
        <v>-26299824</v>
      </c>
      <c r="N142" s="209">
        <v>-190181387.32999998</v>
      </c>
    </row>
    <row r="143" spans="1:14" x14ac:dyDescent="0.25">
      <c r="A143">
        <v>1385</v>
      </c>
      <c r="B143" t="s">
        <v>2202</v>
      </c>
      <c r="C143" t="s">
        <v>1023</v>
      </c>
      <c r="D143" t="s">
        <v>2114</v>
      </c>
      <c r="E143" t="s">
        <v>1032</v>
      </c>
      <c r="F143" s="209">
        <v>-9213616</v>
      </c>
      <c r="G143" s="209">
        <v>-20922905</v>
      </c>
      <c r="H143" s="209">
        <v>-13070720</v>
      </c>
      <c r="I143" s="209">
        <v>-17845134</v>
      </c>
      <c r="J143" s="209"/>
      <c r="K143" s="209"/>
      <c r="L143" s="209"/>
      <c r="M143" s="209"/>
      <c r="N143" s="209">
        <v>-61052375</v>
      </c>
    </row>
    <row r="144" spans="1:14" x14ac:dyDescent="0.25">
      <c r="E144" t="s">
        <v>1030</v>
      </c>
      <c r="F144" s="209">
        <v>-329709153</v>
      </c>
      <c r="G144" s="209">
        <v>-112263051</v>
      </c>
      <c r="H144" s="209">
        <v>-112263051</v>
      </c>
      <c r="I144" s="209">
        <v>-112263052</v>
      </c>
      <c r="J144" s="209"/>
      <c r="K144" s="209"/>
      <c r="L144" s="209"/>
      <c r="M144" s="209">
        <v>-300000000</v>
      </c>
      <c r="N144" s="209">
        <v>-966498307</v>
      </c>
    </row>
    <row r="145" spans="1:14" x14ac:dyDescent="0.25">
      <c r="C145" t="s">
        <v>1431</v>
      </c>
      <c r="D145" t="s">
        <v>1731</v>
      </c>
      <c r="F145" s="209">
        <v>64863356</v>
      </c>
      <c r="G145" s="209">
        <v>70244211</v>
      </c>
      <c r="H145" s="209">
        <v>80893153</v>
      </c>
      <c r="I145" s="209">
        <v>85985103</v>
      </c>
      <c r="J145" s="209">
        <v>90014729</v>
      </c>
      <c r="K145" s="209">
        <v>119748203</v>
      </c>
      <c r="L145" s="209">
        <v>124470386</v>
      </c>
      <c r="M145" s="209">
        <v>107647249</v>
      </c>
      <c r="N145" s="209">
        <v>743866390</v>
      </c>
    </row>
    <row r="146" spans="1:14" x14ac:dyDescent="0.25">
      <c r="D146" t="s">
        <v>2126</v>
      </c>
      <c r="F146" s="209">
        <v>5965483</v>
      </c>
      <c r="G146" s="209">
        <v>8423035</v>
      </c>
      <c r="H146" s="209">
        <v>8803282</v>
      </c>
      <c r="I146" s="209">
        <v>15948845</v>
      </c>
      <c r="J146" s="209">
        <v>8402934</v>
      </c>
      <c r="K146" s="209">
        <v>8444852</v>
      </c>
      <c r="L146" s="209">
        <v>10058303</v>
      </c>
      <c r="M146" s="209">
        <v>18368363</v>
      </c>
      <c r="N146" s="209">
        <v>84415097</v>
      </c>
    </row>
    <row r="147" spans="1:14" x14ac:dyDescent="0.25">
      <c r="A147" t="s">
        <v>2203</v>
      </c>
      <c r="F147" s="209">
        <v>-268093930</v>
      </c>
      <c r="G147" s="209">
        <v>-54518710</v>
      </c>
      <c r="H147" s="209">
        <v>-35637336</v>
      </c>
      <c r="I147" s="209">
        <v>-28174238</v>
      </c>
      <c r="J147" s="209">
        <v>98417663</v>
      </c>
      <c r="K147" s="209">
        <v>128193055</v>
      </c>
      <c r="L147" s="209">
        <v>134528689</v>
      </c>
      <c r="M147" s="209">
        <v>-173984388</v>
      </c>
      <c r="N147" s="209">
        <v>-199269195</v>
      </c>
    </row>
    <row r="148" spans="1:14" x14ac:dyDescent="0.25">
      <c r="A148">
        <v>1631</v>
      </c>
      <c r="B148" t="s">
        <v>2204</v>
      </c>
      <c r="C148" t="s">
        <v>1023</v>
      </c>
      <c r="D148" t="s">
        <v>2114</v>
      </c>
      <c r="E148" t="s">
        <v>1032</v>
      </c>
      <c r="F148" s="209">
        <v>-50527226</v>
      </c>
      <c r="G148" s="209">
        <v>-64769936</v>
      </c>
      <c r="H148" s="209">
        <v>-60889653</v>
      </c>
      <c r="I148" s="209">
        <v>-53589151</v>
      </c>
      <c r="J148" s="209">
        <v>-43144384</v>
      </c>
      <c r="K148" s="209">
        <v>-37452572</v>
      </c>
      <c r="L148" s="209">
        <v>0</v>
      </c>
      <c r="M148" s="209">
        <v>0</v>
      </c>
      <c r="N148" s="209">
        <v>-310372922</v>
      </c>
    </row>
    <row r="149" spans="1:14" x14ac:dyDescent="0.25">
      <c r="E149" t="s">
        <v>1030</v>
      </c>
      <c r="F149" s="209">
        <v>-11936279</v>
      </c>
      <c r="G149" s="209"/>
      <c r="H149" s="209">
        <v>-91760066</v>
      </c>
      <c r="I149" s="209">
        <v>-33570756</v>
      </c>
      <c r="J149" s="209">
        <v>-33570756</v>
      </c>
      <c r="K149" s="209">
        <v>-33570756</v>
      </c>
      <c r="L149" s="209">
        <v>0</v>
      </c>
      <c r="M149" s="209">
        <v>0</v>
      </c>
      <c r="N149" s="209">
        <v>-204408613</v>
      </c>
    </row>
    <row r="150" spans="1:14" x14ac:dyDescent="0.25">
      <c r="E150" t="s">
        <v>1036</v>
      </c>
      <c r="F150" s="209"/>
      <c r="G150" s="209"/>
      <c r="H150" s="209"/>
      <c r="I150" s="209"/>
      <c r="J150" s="209">
        <v>-15645000</v>
      </c>
      <c r="K150" s="209"/>
      <c r="L150" s="209"/>
      <c r="M150" s="209"/>
      <c r="N150" s="209">
        <v>-15645000</v>
      </c>
    </row>
    <row r="151" spans="1:14" x14ac:dyDescent="0.25">
      <c r="C151" t="s">
        <v>1049</v>
      </c>
      <c r="F151" s="209"/>
      <c r="G151" s="209"/>
      <c r="H151" s="209">
        <v>-10000</v>
      </c>
      <c r="I151" s="209"/>
      <c r="J151" s="209"/>
      <c r="K151" s="209"/>
      <c r="L151" s="209"/>
      <c r="M151" s="209"/>
      <c r="N151" s="209">
        <v>-10000</v>
      </c>
    </row>
    <row r="152" spans="1:14" x14ac:dyDescent="0.25">
      <c r="C152" t="s">
        <v>1431</v>
      </c>
      <c r="D152" t="s">
        <v>1731</v>
      </c>
      <c r="F152" s="209">
        <v>45850459</v>
      </c>
      <c r="G152" s="209">
        <v>53076024</v>
      </c>
      <c r="H152" s="209">
        <v>42635651.450000003</v>
      </c>
      <c r="I152" s="209">
        <v>33435435</v>
      </c>
      <c r="J152" s="209">
        <v>29953590</v>
      </c>
      <c r="K152" s="209">
        <v>30198934</v>
      </c>
      <c r="L152" s="209">
        <v>27075480</v>
      </c>
      <c r="M152" s="209">
        <v>24781134</v>
      </c>
      <c r="N152" s="209">
        <v>287006707.44999999</v>
      </c>
    </row>
    <row r="153" spans="1:14" x14ac:dyDescent="0.25">
      <c r="D153" t="s">
        <v>2126</v>
      </c>
      <c r="F153" s="209">
        <v>499530</v>
      </c>
      <c r="G153" s="209">
        <v>517755</v>
      </c>
      <c r="H153" s="209">
        <v>266533</v>
      </c>
      <c r="I153" s="209">
        <v>364849</v>
      </c>
      <c r="J153" s="209">
        <v>9681319</v>
      </c>
      <c r="K153" s="209">
        <v>1931904</v>
      </c>
      <c r="L153" s="209">
        <v>159188</v>
      </c>
      <c r="M153" s="209"/>
      <c r="N153" s="209">
        <v>13421078</v>
      </c>
    </row>
    <row r="154" spans="1:14" x14ac:dyDescent="0.25">
      <c r="A154" t="s">
        <v>2205</v>
      </c>
      <c r="F154" s="209">
        <v>-16113516</v>
      </c>
      <c r="G154" s="209">
        <v>-11176157</v>
      </c>
      <c r="H154" s="209">
        <v>-109757534.55</v>
      </c>
      <c r="I154" s="209">
        <v>-53359623</v>
      </c>
      <c r="J154" s="209">
        <v>-52725231</v>
      </c>
      <c r="K154" s="209">
        <v>-38892490</v>
      </c>
      <c r="L154" s="209">
        <v>27234668</v>
      </c>
      <c r="M154" s="209">
        <v>24781134</v>
      </c>
      <c r="N154" s="209">
        <v>-230008749.55000001</v>
      </c>
    </row>
    <row r="155" spans="1:14" x14ac:dyDescent="0.25">
      <c r="A155">
        <v>1756</v>
      </c>
      <c r="B155" t="s">
        <v>2206</v>
      </c>
      <c r="C155" t="s">
        <v>1023</v>
      </c>
      <c r="D155" t="s">
        <v>2023</v>
      </c>
      <c r="F155" s="209"/>
      <c r="G155" s="209"/>
      <c r="H155" s="209"/>
      <c r="I155" s="209"/>
      <c r="J155" s="209"/>
      <c r="K155" s="209"/>
      <c r="L155" s="209">
        <v>-64006678</v>
      </c>
      <c r="M155" s="209">
        <v>64006678</v>
      </c>
      <c r="N155" s="209">
        <v>0</v>
      </c>
    </row>
    <row r="156" spans="1:14" x14ac:dyDescent="0.25">
      <c r="D156" t="s">
        <v>2114</v>
      </c>
      <c r="E156" t="s">
        <v>1030</v>
      </c>
      <c r="F156" s="209">
        <v>-59482745</v>
      </c>
      <c r="G156" s="209">
        <v>-95485459</v>
      </c>
      <c r="H156" s="209">
        <v>-59482745</v>
      </c>
      <c r="I156" s="209">
        <v>59482745</v>
      </c>
      <c r="J156" s="209">
        <v>-192020034</v>
      </c>
      <c r="K156" s="209">
        <v>-64006678</v>
      </c>
      <c r="L156" s="209">
        <v>3200334</v>
      </c>
      <c r="M156" s="209">
        <v>-128013356</v>
      </c>
      <c r="N156" s="209">
        <v>-535807938</v>
      </c>
    </row>
    <row r="157" spans="1:14" x14ac:dyDescent="0.25">
      <c r="C157" t="s">
        <v>1431</v>
      </c>
      <c r="D157" t="s">
        <v>1731</v>
      </c>
      <c r="F157" s="209">
        <v>32307881.670000002</v>
      </c>
      <c r="G157" s="209">
        <v>38274970</v>
      </c>
      <c r="H157" s="209">
        <v>41571157</v>
      </c>
      <c r="I157" s="209">
        <v>39376061</v>
      </c>
      <c r="J157" s="209">
        <v>33584010</v>
      </c>
      <c r="K157" s="209">
        <v>34233051</v>
      </c>
      <c r="L157" s="209">
        <v>35574362</v>
      </c>
      <c r="M157" s="209">
        <v>38812460</v>
      </c>
      <c r="N157" s="209">
        <v>293733952.67000002</v>
      </c>
    </row>
    <row r="158" spans="1:14" x14ac:dyDescent="0.25">
      <c r="D158" t="s">
        <v>2126</v>
      </c>
      <c r="F158" s="209">
        <v>176943</v>
      </c>
      <c r="G158" s="209"/>
      <c r="H158" s="209">
        <v>371489</v>
      </c>
      <c r="I158" s="209">
        <v>347070</v>
      </c>
      <c r="J158" s="209">
        <v>4714766</v>
      </c>
      <c r="K158" s="209">
        <v>263227</v>
      </c>
      <c r="L158" s="209">
        <v>477792</v>
      </c>
      <c r="M158" s="209">
        <v>574673</v>
      </c>
      <c r="N158" s="209">
        <v>6925960</v>
      </c>
    </row>
    <row r="159" spans="1:14" x14ac:dyDescent="0.25">
      <c r="A159" t="s">
        <v>2207</v>
      </c>
      <c r="F159" s="209">
        <v>-26997920.329999998</v>
      </c>
      <c r="G159" s="209">
        <v>-57210489</v>
      </c>
      <c r="H159" s="209">
        <v>-17540099</v>
      </c>
      <c r="I159" s="209">
        <v>99205876</v>
      </c>
      <c r="J159" s="209">
        <v>-153721258</v>
      </c>
      <c r="K159" s="209">
        <v>-29510400</v>
      </c>
      <c r="L159" s="209">
        <v>-24754190</v>
      </c>
      <c r="M159" s="209">
        <v>-24619545</v>
      </c>
      <c r="N159" s="209">
        <v>-235148025.32999998</v>
      </c>
    </row>
    <row r="160" spans="1:14" x14ac:dyDescent="0.25">
      <c r="A160">
        <v>1580</v>
      </c>
      <c r="B160" t="s">
        <v>2208</v>
      </c>
      <c r="C160" t="s">
        <v>1023</v>
      </c>
      <c r="D160" t="s">
        <v>2114</v>
      </c>
      <c r="E160" t="s">
        <v>1032</v>
      </c>
      <c r="F160" s="209">
        <v>-23373053</v>
      </c>
      <c r="G160" s="209">
        <v>-29870732</v>
      </c>
      <c r="H160" s="209">
        <v>-30878584</v>
      </c>
      <c r="I160" s="209">
        <v>-30688926</v>
      </c>
      <c r="J160" s="209">
        <v>-31183186</v>
      </c>
      <c r="K160" s="209">
        <v>-31183186</v>
      </c>
      <c r="L160" s="209">
        <v>-29050973</v>
      </c>
      <c r="M160" s="209">
        <v>-29527991</v>
      </c>
      <c r="N160" s="209">
        <v>-235756631</v>
      </c>
    </row>
    <row r="161" spans="1:14" x14ac:dyDescent="0.25">
      <c r="E161" t="s">
        <v>1038</v>
      </c>
      <c r="F161" s="209"/>
      <c r="G161" s="209"/>
      <c r="H161" s="209"/>
      <c r="I161" s="209">
        <v>-4940000</v>
      </c>
      <c r="J161" s="209"/>
      <c r="K161" s="209"/>
      <c r="L161" s="209"/>
      <c r="M161" s="209"/>
      <c r="N161" s="209">
        <v>-4940000</v>
      </c>
    </row>
    <row r="162" spans="1:14" x14ac:dyDescent="0.25">
      <c r="E162" t="s">
        <v>1030</v>
      </c>
      <c r="F162" s="209">
        <v>-29400000</v>
      </c>
      <c r="G162" s="209">
        <v>-29400000</v>
      </c>
      <c r="H162" s="209">
        <v>-29400000</v>
      </c>
      <c r="I162" s="209">
        <v>-49302750</v>
      </c>
      <c r="J162" s="209">
        <v>-29400000</v>
      </c>
      <c r="K162" s="209">
        <v>-29400000</v>
      </c>
      <c r="L162" s="209">
        <v>-29400000</v>
      </c>
      <c r="M162" s="209">
        <v>-29400000</v>
      </c>
      <c r="N162" s="209">
        <v>-255102750</v>
      </c>
    </row>
    <row r="163" spans="1:14" x14ac:dyDescent="0.25">
      <c r="C163" t="s">
        <v>1431</v>
      </c>
      <c r="D163" t="s">
        <v>1731</v>
      </c>
      <c r="F163" s="209">
        <v>29085024</v>
      </c>
      <c r="G163" s="209">
        <v>29278645</v>
      </c>
      <c r="H163" s="209">
        <v>29526963</v>
      </c>
      <c r="I163" s="209">
        <v>36350913</v>
      </c>
      <c r="J163" s="209">
        <v>36812155</v>
      </c>
      <c r="K163" s="209">
        <v>29385565</v>
      </c>
      <c r="L163" s="209">
        <v>28238892</v>
      </c>
      <c r="M163" s="209">
        <v>26110379</v>
      </c>
      <c r="N163" s="209">
        <v>244788536</v>
      </c>
    </row>
    <row r="164" spans="1:14" x14ac:dyDescent="0.25">
      <c r="D164" t="s">
        <v>2126</v>
      </c>
      <c r="F164" s="209">
        <v>362591</v>
      </c>
      <c r="G164" s="209">
        <v>833258</v>
      </c>
      <c r="H164" s="209">
        <v>928712</v>
      </c>
      <c r="I164" s="209">
        <v>323825</v>
      </c>
      <c r="J164" s="209">
        <v>1232260</v>
      </c>
      <c r="K164" s="209">
        <v>414215</v>
      </c>
      <c r="L164" s="209">
        <v>301960</v>
      </c>
      <c r="M164" s="209">
        <v>368224</v>
      </c>
      <c r="N164" s="209">
        <v>4765045</v>
      </c>
    </row>
    <row r="165" spans="1:14" x14ac:dyDescent="0.25">
      <c r="A165" t="s">
        <v>2209</v>
      </c>
      <c r="F165" s="209">
        <v>-23325438</v>
      </c>
      <c r="G165" s="209">
        <v>-29158829</v>
      </c>
      <c r="H165" s="209">
        <v>-29822909</v>
      </c>
      <c r="I165" s="209">
        <v>-48256938</v>
      </c>
      <c r="J165" s="209">
        <v>-22538771</v>
      </c>
      <c r="K165" s="209">
        <v>-30783406</v>
      </c>
      <c r="L165" s="209">
        <v>-29910121</v>
      </c>
      <c r="M165" s="209">
        <v>-32449388</v>
      </c>
      <c r="N165" s="209">
        <v>-246245800</v>
      </c>
    </row>
    <row r="166" spans="1:14" x14ac:dyDescent="0.25">
      <c r="A166">
        <v>1677</v>
      </c>
      <c r="B166" t="s">
        <v>2210</v>
      </c>
      <c r="C166" t="s">
        <v>1023</v>
      </c>
      <c r="D166" t="s">
        <v>2114</v>
      </c>
      <c r="E166" t="s">
        <v>1032</v>
      </c>
      <c r="F166" s="209">
        <v>-24274204</v>
      </c>
      <c r="G166" s="209">
        <v>-17735298</v>
      </c>
      <c r="H166" s="209">
        <v>-20226975</v>
      </c>
      <c r="I166" s="209">
        <v>-21048693</v>
      </c>
      <c r="J166" s="209">
        <v>-20986761</v>
      </c>
      <c r="K166" s="209"/>
      <c r="L166" s="209">
        <v>-21634988</v>
      </c>
      <c r="M166" s="209">
        <v>-21791885</v>
      </c>
      <c r="N166" s="209">
        <v>-147698804</v>
      </c>
    </row>
    <row r="167" spans="1:14" x14ac:dyDescent="0.25">
      <c r="E167" t="s">
        <v>1030</v>
      </c>
      <c r="F167" s="209">
        <v>-38000000</v>
      </c>
      <c r="G167" s="209">
        <v>-38000000</v>
      </c>
      <c r="H167" s="209">
        <v>-38000000</v>
      </c>
      <c r="I167" s="209">
        <v>-38000000</v>
      </c>
      <c r="J167" s="209">
        <v>-38000000</v>
      </c>
      <c r="K167" s="209">
        <v>-61938883</v>
      </c>
      <c r="L167" s="209">
        <v>-38000000</v>
      </c>
      <c r="M167" s="209">
        <v>-38000000</v>
      </c>
      <c r="N167" s="209">
        <v>-327938883</v>
      </c>
    </row>
    <row r="168" spans="1:14" x14ac:dyDescent="0.25">
      <c r="C168" t="s">
        <v>1431</v>
      </c>
      <c r="D168" t="s">
        <v>1731</v>
      </c>
      <c r="F168" s="209">
        <v>15888195.109999999</v>
      </c>
      <c r="G168" s="209">
        <v>15629896</v>
      </c>
      <c r="H168" s="209">
        <v>17397980</v>
      </c>
      <c r="I168" s="209">
        <v>17393980</v>
      </c>
      <c r="J168" s="209">
        <v>17983320</v>
      </c>
      <c r="K168" s="209">
        <v>17349300</v>
      </c>
      <c r="L168" s="209">
        <v>17499151</v>
      </c>
      <c r="M168" s="209">
        <v>16137317</v>
      </c>
      <c r="N168" s="209">
        <v>135279139.11000001</v>
      </c>
    </row>
    <row r="169" spans="1:14" x14ac:dyDescent="0.25">
      <c r="D169" t="s">
        <v>2126</v>
      </c>
      <c r="F169" s="209">
        <v>137353</v>
      </c>
      <c r="G169" s="209"/>
      <c r="H169" s="209">
        <v>519424</v>
      </c>
      <c r="I169" s="209">
        <v>421422</v>
      </c>
      <c r="J169" s="209">
        <v>831205</v>
      </c>
      <c r="K169" s="209">
        <v>35090</v>
      </c>
      <c r="L169" s="209">
        <v>977053</v>
      </c>
      <c r="M169" s="209">
        <v>391234</v>
      </c>
      <c r="N169" s="209">
        <v>3312781</v>
      </c>
    </row>
    <row r="170" spans="1:14" x14ac:dyDescent="0.25">
      <c r="A170" t="s">
        <v>2211</v>
      </c>
      <c r="F170" s="209">
        <v>-46248655.890000001</v>
      </c>
      <c r="G170" s="209">
        <v>-40105402</v>
      </c>
      <c r="H170" s="209">
        <v>-40309571</v>
      </c>
      <c r="I170" s="209">
        <v>-41233291</v>
      </c>
      <c r="J170" s="209">
        <v>-40172236</v>
      </c>
      <c r="K170" s="209">
        <v>-44554493</v>
      </c>
      <c r="L170" s="209">
        <v>-41158784</v>
      </c>
      <c r="M170" s="209">
        <v>-43263334</v>
      </c>
      <c r="N170" s="209">
        <v>-337045766.88999999</v>
      </c>
    </row>
    <row r="171" spans="1:14" x14ac:dyDescent="0.25">
      <c r="A171">
        <v>1723</v>
      </c>
      <c r="B171" t="s">
        <v>2212</v>
      </c>
      <c r="C171" t="s">
        <v>1023</v>
      </c>
      <c r="D171" t="s">
        <v>2023</v>
      </c>
      <c r="F171" s="209"/>
      <c r="G171" s="209"/>
      <c r="H171" s="209">
        <v>-480760655.25</v>
      </c>
      <c r="I171" s="209">
        <v>498881</v>
      </c>
      <c r="J171" s="209">
        <v>0</v>
      </c>
      <c r="K171" s="209">
        <v>-275632475</v>
      </c>
      <c r="L171" s="209">
        <v>12012765</v>
      </c>
      <c r="M171" s="209"/>
      <c r="N171" s="209">
        <v>-743881484.25</v>
      </c>
    </row>
    <row r="172" spans="1:14" x14ac:dyDescent="0.25">
      <c r="D172" t="s">
        <v>2114</v>
      </c>
      <c r="E172" t="s">
        <v>1032</v>
      </c>
      <c r="F172" s="209">
        <v>-44926746</v>
      </c>
      <c r="G172" s="209">
        <v>-56972186</v>
      </c>
      <c r="H172" s="209">
        <v>-52874774</v>
      </c>
      <c r="I172" s="209">
        <v>-59385558</v>
      </c>
      <c r="J172" s="209">
        <v>-57042866</v>
      </c>
      <c r="K172" s="209"/>
      <c r="L172" s="209">
        <v>-56267424</v>
      </c>
      <c r="M172" s="209">
        <v>-61757398</v>
      </c>
      <c r="N172" s="209">
        <v>-389226952</v>
      </c>
    </row>
    <row r="173" spans="1:14" x14ac:dyDescent="0.25">
      <c r="E173" t="s">
        <v>1030</v>
      </c>
      <c r="F173" s="209">
        <v>-48600000</v>
      </c>
      <c r="G173" s="209">
        <v>-48600000</v>
      </c>
      <c r="H173" s="209">
        <v>-48600000</v>
      </c>
      <c r="I173" s="209">
        <v>-48600000</v>
      </c>
      <c r="J173" s="209">
        <v>-48600000</v>
      </c>
      <c r="K173" s="209">
        <v>-108958520</v>
      </c>
      <c r="L173" s="209">
        <v>-48600000</v>
      </c>
      <c r="M173" s="209">
        <v>-48600000</v>
      </c>
      <c r="N173" s="209">
        <v>-449158520</v>
      </c>
    </row>
    <row r="174" spans="1:14" x14ac:dyDescent="0.25">
      <c r="E174" t="s">
        <v>1036</v>
      </c>
      <c r="F174" s="209">
        <v>-36403118</v>
      </c>
      <c r="G174" s="209"/>
      <c r="H174" s="209">
        <v>-19068300</v>
      </c>
      <c r="I174" s="209">
        <v>-19068300</v>
      </c>
      <c r="J174" s="209">
        <v>-19068300</v>
      </c>
      <c r="K174" s="209">
        <v>-19068300</v>
      </c>
      <c r="L174" s="209">
        <v>-19068300</v>
      </c>
      <c r="M174" s="209">
        <v>-19068300</v>
      </c>
      <c r="N174" s="209">
        <v>-150812918</v>
      </c>
    </row>
    <row r="175" spans="1:14" x14ac:dyDescent="0.25">
      <c r="C175" t="s">
        <v>1049</v>
      </c>
      <c r="F175" s="209"/>
      <c r="G175" s="209"/>
      <c r="H175" s="209"/>
      <c r="I175" s="209"/>
      <c r="J175" s="209"/>
      <c r="K175" s="209"/>
      <c r="L175" s="209">
        <v>-24000</v>
      </c>
      <c r="M175" s="209"/>
      <c r="N175" s="209">
        <v>-24000</v>
      </c>
    </row>
    <row r="176" spans="1:14" x14ac:dyDescent="0.25">
      <c r="C176" t="s">
        <v>1110</v>
      </c>
      <c r="F176" s="209"/>
      <c r="G176" s="209"/>
      <c r="H176" s="209"/>
      <c r="I176" s="209"/>
      <c r="J176" s="209"/>
      <c r="K176" s="209">
        <v>0</v>
      </c>
      <c r="L176" s="209"/>
      <c r="M176" s="209"/>
      <c r="N176" s="209">
        <v>0</v>
      </c>
    </row>
    <row r="177" spans="1:14" x14ac:dyDescent="0.25">
      <c r="C177" t="s">
        <v>1431</v>
      </c>
      <c r="D177" t="s">
        <v>1731</v>
      </c>
      <c r="F177" s="209">
        <v>98901861.560000002</v>
      </c>
      <c r="G177" s="209">
        <v>101333126</v>
      </c>
      <c r="H177" s="209">
        <v>107734153</v>
      </c>
      <c r="I177" s="209">
        <v>129506547.33</v>
      </c>
      <c r="J177" s="209">
        <v>120913444</v>
      </c>
      <c r="K177" s="209">
        <v>143967266</v>
      </c>
      <c r="L177" s="209">
        <v>140210210</v>
      </c>
      <c r="M177" s="209">
        <v>148631386</v>
      </c>
      <c r="N177" s="209">
        <v>991197993.88999999</v>
      </c>
    </row>
    <row r="178" spans="1:14" x14ac:dyDescent="0.25">
      <c r="D178" t="s">
        <v>2126</v>
      </c>
      <c r="F178" s="209">
        <v>16236789</v>
      </c>
      <c r="G178" s="209">
        <v>16229401</v>
      </c>
      <c r="H178" s="209">
        <v>15500638</v>
      </c>
      <c r="I178" s="209">
        <v>16305147</v>
      </c>
      <c r="J178" s="209">
        <v>16193413</v>
      </c>
      <c r="K178" s="209">
        <v>15825944</v>
      </c>
      <c r="L178" s="209">
        <v>15840230</v>
      </c>
      <c r="M178" s="209">
        <v>21220561</v>
      </c>
      <c r="N178" s="209">
        <v>133352123</v>
      </c>
    </row>
    <row r="179" spans="1:14" x14ac:dyDescent="0.25">
      <c r="A179" t="s">
        <v>2213</v>
      </c>
      <c r="F179" s="209">
        <v>-14791213.439999998</v>
      </c>
      <c r="G179" s="209">
        <v>11990341</v>
      </c>
      <c r="H179" s="209">
        <v>-478068938.25</v>
      </c>
      <c r="I179" s="209">
        <v>19256717.329999998</v>
      </c>
      <c r="J179" s="209">
        <v>12395691</v>
      </c>
      <c r="K179" s="209">
        <v>-243866085</v>
      </c>
      <c r="L179" s="209">
        <v>44103481</v>
      </c>
      <c r="M179" s="209">
        <v>40426249</v>
      </c>
      <c r="N179" s="209">
        <v>-608553757.36000001</v>
      </c>
    </row>
    <row r="180" spans="1:14" x14ac:dyDescent="0.25">
      <c r="A180" t="s">
        <v>2123</v>
      </c>
      <c r="F180" s="209">
        <v>-485944649.33000004</v>
      </c>
      <c r="G180" s="209">
        <v>-53427449</v>
      </c>
      <c r="H180" s="209">
        <v>-704058976.13999999</v>
      </c>
      <c r="I180" s="209">
        <v>-197655233</v>
      </c>
      <c r="J180" s="209">
        <v>-361352568</v>
      </c>
      <c r="K180" s="209">
        <v>56087544.44000002</v>
      </c>
      <c r="L180" s="209">
        <v>-110713543.44</v>
      </c>
      <c r="M180" s="209">
        <v>-276348948</v>
      </c>
      <c r="N180" s="209">
        <v>-2133413822.4700003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5"/>
  <dimension ref="A3:AA33"/>
  <sheetViews>
    <sheetView showGridLines="0" workbookViewId="0">
      <selection activeCell="U23" sqref="U23"/>
    </sheetView>
  </sheetViews>
  <sheetFormatPr baseColWidth="10" defaultRowHeight="15" x14ac:dyDescent="0.25"/>
  <cols>
    <col min="1" max="1" width="29" customWidth="1"/>
    <col min="7" max="7" width="14.140625" customWidth="1"/>
  </cols>
  <sheetData>
    <row r="3" spans="1:27" x14ac:dyDescent="0.25">
      <c r="A3" s="115"/>
      <c r="B3" s="115" t="s">
        <v>2047</v>
      </c>
      <c r="C3" s="115" t="s">
        <v>2048</v>
      </c>
      <c r="D3" s="115" t="s">
        <v>2046</v>
      </c>
      <c r="E3" s="115" t="s">
        <v>2049</v>
      </c>
      <c r="F3" s="115" t="s">
        <v>2050</v>
      </c>
      <c r="G3" s="115"/>
      <c r="H3" s="115">
        <v>42736</v>
      </c>
      <c r="I3" s="115">
        <v>42767</v>
      </c>
      <c r="J3" s="115">
        <v>42795</v>
      </c>
      <c r="K3" s="115">
        <v>42826</v>
      </c>
      <c r="L3" s="115">
        <v>42856</v>
      </c>
      <c r="M3" s="115">
        <v>42887</v>
      </c>
      <c r="N3" s="115">
        <v>42917</v>
      </c>
      <c r="O3" s="115">
        <v>42948</v>
      </c>
      <c r="P3" s="115">
        <v>42979</v>
      </c>
      <c r="Q3" s="115">
        <v>43009</v>
      </c>
      <c r="R3" s="115">
        <v>43040</v>
      </c>
      <c r="S3" s="115">
        <v>43070</v>
      </c>
      <c r="T3" s="115">
        <v>43101</v>
      </c>
      <c r="U3" s="115">
        <v>43132</v>
      </c>
      <c r="V3" s="115">
        <v>43160</v>
      </c>
      <c r="W3" s="115">
        <v>43191</v>
      </c>
      <c r="X3" s="115">
        <v>43221</v>
      </c>
      <c r="Y3" s="115">
        <v>43252</v>
      </c>
      <c r="Z3" s="115">
        <v>43282</v>
      </c>
      <c r="AA3" s="115">
        <v>43313</v>
      </c>
    </row>
    <row r="4" spans="1:27" x14ac:dyDescent="0.25">
      <c r="A4" s="23" t="s">
        <v>1782</v>
      </c>
      <c r="B4" s="26">
        <v>28306531977</v>
      </c>
      <c r="C4" s="26">
        <v>33673825278.419998</v>
      </c>
      <c r="D4" s="26">
        <v>33267952003.080002</v>
      </c>
      <c r="E4" s="26">
        <v>35959734338</v>
      </c>
      <c r="F4" s="26">
        <v>16216624255.25</v>
      </c>
      <c r="G4" s="26"/>
      <c r="H4" s="26">
        <v>2302773861</v>
      </c>
      <c r="I4" s="26">
        <v>2764197887.1900001</v>
      </c>
      <c r="J4" s="26">
        <v>2890805930.8099999</v>
      </c>
      <c r="K4" s="26">
        <v>2526609466</v>
      </c>
      <c r="L4" s="26">
        <v>2378421695</v>
      </c>
      <c r="M4" s="26">
        <v>2664952645</v>
      </c>
      <c r="N4" s="26">
        <v>3031921577</v>
      </c>
      <c r="O4" s="26">
        <v>2907891784</v>
      </c>
      <c r="P4" s="26">
        <v>3234371499</v>
      </c>
      <c r="Q4" s="26">
        <v>3525319801</v>
      </c>
      <c r="R4" s="26">
        <v>3078535110</v>
      </c>
      <c r="S4" s="26">
        <v>4653933082</v>
      </c>
      <c r="T4" s="26">
        <v>2667521168</v>
      </c>
      <c r="U4" s="26">
        <v>2881897084</v>
      </c>
      <c r="V4" s="26">
        <v>3758109025.25</v>
      </c>
      <c r="W4" s="26">
        <v>3565526507</v>
      </c>
      <c r="X4" s="26">
        <v>3565526507</v>
      </c>
      <c r="Y4" s="26">
        <v>3565526507</v>
      </c>
      <c r="Z4" s="26">
        <v>3565526507</v>
      </c>
      <c r="AA4" s="26">
        <v>3565526507</v>
      </c>
    </row>
    <row r="5" spans="1:27" hidden="1" x14ac:dyDescent="0.25">
      <c r="A5" s="23" t="s">
        <v>2087</v>
      </c>
      <c r="B5" s="26">
        <v>9225504471</v>
      </c>
      <c r="C5" s="26">
        <v>9929194401.9200001</v>
      </c>
      <c r="D5" s="26">
        <v>12893022283.08</v>
      </c>
      <c r="E5" s="26">
        <v>14083231721</v>
      </c>
      <c r="F5" s="26">
        <v>7076013798</v>
      </c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</row>
    <row r="6" spans="1:27" x14ac:dyDescent="0.25">
      <c r="A6" s="23" t="s">
        <v>1731</v>
      </c>
      <c r="B6" s="26">
        <v>15799392191.419998</v>
      </c>
      <c r="C6" s="26">
        <v>19433679822</v>
      </c>
      <c r="D6" s="26">
        <v>20373604103</v>
      </c>
      <c r="E6" s="26">
        <v>23664386522.950005</v>
      </c>
      <c r="F6" s="26">
        <v>11503264307.57</v>
      </c>
      <c r="G6" s="34"/>
      <c r="H6" s="26">
        <v>1514854385.3299999</v>
      </c>
      <c r="I6" s="26">
        <v>1842817831.6700001</v>
      </c>
      <c r="J6" s="26">
        <v>1741462370</v>
      </c>
      <c r="K6" s="26">
        <v>1760417111</v>
      </c>
      <c r="L6" s="26">
        <v>1838610823</v>
      </c>
      <c r="M6" s="26">
        <v>1958916045.3399994</v>
      </c>
      <c r="N6" s="26">
        <v>2355172867.2899995</v>
      </c>
      <c r="O6" s="26">
        <v>2025001417.0100002</v>
      </c>
      <c r="P6" s="26">
        <v>2029608441.6700001</v>
      </c>
      <c r="Q6" s="26">
        <v>2221190814.6599998</v>
      </c>
      <c r="R6" s="26">
        <v>2075735399.3299999</v>
      </c>
      <c r="S6" s="26">
        <v>2300599016.6500001</v>
      </c>
      <c r="T6" s="26">
        <v>2038586539.6799998</v>
      </c>
      <c r="U6" s="26">
        <v>2326038329.1300006</v>
      </c>
      <c r="V6" s="26">
        <v>2296220884.77</v>
      </c>
      <c r="W6" s="26">
        <v>2403578723.6599998</v>
      </c>
      <c r="X6" s="26">
        <v>2403578723.6599998</v>
      </c>
      <c r="Y6" s="26">
        <v>2403578723.6599998</v>
      </c>
      <c r="Z6" s="26">
        <v>2403578723.6599998</v>
      </c>
      <c r="AA6" s="26">
        <v>2403578723.6599998</v>
      </c>
    </row>
    <row r="7" spans="1:27" x14ac:dyDescent="0.25">
      <c r="B7" s="190">
        <f>B6/B4</f>
        <v>0.5581535810977315</v>
      </c>
      <c r="C7" s="190">
        <f>C6/C4</f>
        <v>0.5771153013154745</v>
      </c>
      <c r="D7" s="190">
        <f>D6/D4</f>
        <v>0.61240932718412533</v>
      </c>
      <c r="E7" s="190">
        <f>E6/E4</f>
        <v>0.6580801265248214</v>
      </c>
      <c r="F7" s="190">
        <f>F6/F4</f>
        <v>0.70935011667708292</v>
      </c>
      <c r="G7" s="190"/>
      <c r="H7" s="190">
        <f>H6/H4</f>
        <v>0.65783897020272797</v>
      </c>
      <c r="I7" s="190">
        <f t="shared" ref="I7:W7" si="0">I6/I4</f>
        <v>0.66667362717050371</v>
      </c>
      <c r="J7" s="190">
        <f t="shared" si="0"/>
        <v>0.60241414044423403</v>
      </c>
      <c r="K7" s="190">
        <f t="shared" si="0"/>
        <v>0.6967507779455141</v>
      </c>
      <c r="L7" s="190">
        <f t="shared" si="0"/>
        <v>0.77303819876230995</v>
      </c>
      <c r="M7" s="190">
        <f t="shared" si="0"/>
        <v>0.73506598663782241</v>
      </c>
      <c r="N7" s="190">
        <f t="shared" si="0"/>
        <v>0.77679214566637178</v>
      </c>
      <c r="O7" s="190">
        <f t="shared" si="0"/>
        <v>0.69638128494055407</v>
      </c>
      <c r="P7" s="190">
        <f t="shared" si="0"/>
        <v>0.62751246797021076</v>
      </c>
      <c r="Q7" s="190">
        <f t="shared" si="0"/>
        <v>0.63006789172146371</v>
      </c>
      <c r="R7" s="190">
        <f t="shared" si="0"/>
        <v>0.6742607523258034</v>
      </c>
      <c r="S7" s="190">
        <f t="shared" si="0"/>
        <v>0.49433435679340093</v>
      </c>
      <c r="T7" s="190">
        <f t="shared" si="0"/>
        <v>0.76422506562842007</v>
      </c>
      <c r="U7" s="190">
        <f t="shared" si="0"/>
        <v>0.80712053946823059</v>
      </c>
      <c r="V7" s="190">
        <f t="shared" si="0"/>
        <v>0.61100432939601823</v>
      </c>
      <c r="W7" s="190">
        <f t="shared" si="0"/>
        <v>0.67411607204186741</v>
      </c>
      <c r="X7" s="190">
        <f>X6/X4</f>
        <v>0.67411607204186741</v>
      </c>
      <c r="Y7" s="190">
        <f>Y6/Y4</f>
        <v>0.67411607204186741</v>
      </c>
      <c r="Z7" s="190">
        <f>Z6/Z4</f>
        <v>0.67411607204186741</v>
      </c>
      <c r="AA7" s="190">
        <f>AA6/AA4</f>
        <v>0.67411607204186741</v>
      </c>
    </row>
    <row r="26" spans="1:27" x14ac:dyDescent="0.25">
      <c r="A26" s="23" t="s">
        <v>2039</v>
      </c>
      <c r="B26" s="34">
        <f>B6-B27</f>
        <v>14770815711.669996</v>
      </c>
      <c r="C26" s="34">
        <f>C6-C27</f>
        <v>17693212130</v>
      </c>
      <c r="D26" s="34">
        <f>D6-D27</f>
        <v>18559380991</v>
      </c>
      <c r="E26" s="34">
        <f>E6-E27</f>
        <v>21915882282.240005</v>
      </c>
      <c r="F26" s="34">
        <f>F6-F27</f>
        <v>10765239540.77</v>
      </c>
      <c r="G26" s="23"/>
      <c r="H26" s="26">
        <v>1355440639.3299999</v>
      </c>
      <c r="I26" s="26">
        <v>1701094733.6700001</v>
      </c>
      <c r="J26" s="26">
        <v>1595879752</v>
      </c>
      <c r="K26" s="26">
        <v>1644044766</v>
      </c>
      <c r="L26" s="26">
        <v>1709547474</v>
      </c>
      <c r="M26" s="26">
        <v>1829926444.3399994</v>
      </c>
      <c r="N26" s="26">
        <v>2143059716.2799997</v>
      </c>
      <c r="O26" s="26">
        <v>1903875579.3400002</v>
      </c>
      <c r="P26" s="26">
        <v>1897946255</v>
      </c>
      <c r="Q26" s="26">
        <v>2100713251.6599998</v>
      </c>
      <c r="R26" s="26">
        <v>1943248047.3299999</v>
      </c>
      <c r="S26" s="26">
        <v>2091105623.29</v>
      </c>
      <c r="T26" s="26">
        <v>1891000908.6799998</v>
      </c>
      <c r="U26" s="26">
        <v>2181364001.3300004</v>
      </c>
      <c r="V26" s="26">
        <v>2152072857.77</v>
      </c>
      <c r="W26" s="26">
        <v>2252770332.6599998</v>
      </c>
      <c r="X26" s="83">
        <v>2252770333.6599998</v>
      </c>
      <c r="Y26" s="83">
        <v>2252770334.6599998</v>
      </c>
      <c r="Z26" s="83">
        <v>2252770335.6599998</v>
      </c>
      <c r="AA26" s="83">
        <v>2252770336.6599998</v>
      </c>
    </row>
    <row r="27" spans="1:27" x14ac:dyDescent="0.25">
      <c r="A27" s="23" t="s">
        <v>2040</v>
      </c>
      <c r="B27" s="26">
        <v>1028576479.7500012</v>
      </c>
      <c r="C27" s="26">
        <v>1740467692</v>
      </c>
      <c r="D27" s="26">
        <v>1814223112</v>
      </c>
      <c r="E27" s="34">
        <f>SUM(H27:S27)</f>
        <v>1748504240.71</v>
      </c>
      <c r="F27" s="34">
        <f>SUM(T27:X27)</f>
        <v>738024766.80000019</v>
      </c>
      <c r="G27" s="23"/>
      <c r="H27" s="26">
        <f>H6-H26</f>
        <v>159413746</v>
      </c>
      <c r="I27" s="26">
        <f t="shared" ref="I27:W27" si="1">I6-I26</f>
        <v>141723098</v>
      </c>
      <c r="J27" s="26">
        <f t="shared" si="1"/>
        <v>145582618</v>
      </c>
      <c r="K27" s="26">
        <f t="shared" si="1"/>
        <v>116372345</v>
      </c>
      <c r="L27" s="26">
        <f t="shared" si="1"/>
        <v>129063349</v>
      </c>
      <c r="M27" s="26">
        <f t="shared" si="1"/>
        <v>128989601</v>
      </c>
      <c r="N27" s="26">
        <f t="shared" si="1"/>
        <v>212113151.00999975</v>
      </c>
      <c r="O27" s="26">
        <f t="shared" si="1"/>
        <v>121125837.67000008</v>
      </c>
      <c r="P27" s="26">
        <f t="shared" si="1"/>
        <v>131662186.67000008</v>
      </c>
      <c r="Q27" s="26">
        <f t="shared" si="1"/>
        <v>120477563</v>
      </c>
      <c r="R27" s="26">
        <f t="shared" si="1"/>
        <v>132487352</v>
      </c>
      <c r="S27" s="26">
        <f t="shared" si="1"/>
        <v>209493393.36000013</v>
      </c>
      <c r="T27" s="26">
        <f t="shared" si="1"/>
        <v>147585631</v>
      </c>
      <c r="U27" s="26">
        <f t="shared" si="1"/>
        <v>144674327.80000019</v>
      </c>
      <c r="V27" s="26">
        <f t="shared" si="1"/>
        <v>144148027</v>
      </c>
      <c r="W27" s="26">
        <f t="shared" si="1"/>
        <v>150808391</v>
      </c>
      <c r="X27" s="26">
        <f>X6-X26</f>
        <v>150808390</v>
      </c>
      <c r="Y27" s="26">
        <f>Y6-Y26</f>
        <v>150808389</v>
      </c>
      <c r="Z27" s="26">
        <f>Z6-Z26</f>
        <v>150808388</v>
      </c>
      <c r="AA27" s="26">
        <f>AA6-AA26</f>
        <v>150808387</v>
      </c>
    </row>
    <row r="28" spans="1:27" x14ac:dyDescent="0.25">
      <c r="B28" s="190">
        <f>B26/B6</f>
        <v>0.93489771838763647</v>
      </c>
      <c r="C28" s="190">
        <f>C26/C6</f>
        <v>0.91044065210801228</v>
      </c>
      <c r="D28" s="190">
        <f>D26/D6</f>
        <v>0.91095227418634017</v>
      </c>
      <c r="E28" s="190">
        <f>E26/E6</f>
        <v>0.92611242049252873</v>
      </c>
      <c r="F28" s="190">
        <f>F26/F6</f>
        <v>0.93584214471066929</v>
      </c>
      <c r="H28" s="190">
        <f>H26/H6</f>
        <v>0.89476629071164959</v>
      </c>
      <c r="I28" s="190">
        <f t="shared" ref="I28:V28" si="2">I26/I6</f>
        <v>0.92309435280883534</v>
      </c>
      <c r="J28" s="190">
        <f t="shared" si="2"/>
        <v>0.91640208797621048</v>
      </c>
      <c r="K28" s="190">
        <f t="shared" si="2"/>
        <v>0.93389501597499525</v>
      </c>
      <c r="L28" s="190">
        <f t="shared" si="2"/>
        <v>0.92980387834908329</v>
      </c>
      <c r="M28" s="190">
        <f t="shared" si="2"/>
        <v>0.93415256294068905</v>
      </c>
      <c r="N28" s="190">
        <f t="shared" si="2"/>
        <v>0.90993733243281216</v>
      </c>
      <c r="O28" s="190">
        <f t="shared" si="2"/>
        <v>0.94018481337714443</v>
      </c>
      <c r="P28" s="190">
        <f t="shared" si="2"/>
        <v>0.93512926731736201</v>
      </c>
      <c r="Q28" s="190">
        <f t="shared" si="2"/>
        <v>0.94575992201802728</v>
      </c>
      <c r="R28" s="190">
        <f t="shared" si="2"/>
        <v>0.93617329451395204</v>
      </c>
      <c r="S28" s="190">
        <f t="shared" si="2"/>
        <v>0.90893963187680904</v>
      </c>
      <c r="T28" s="190">
        <f t="shared" si="2"/>
        <v>0.92760394119782286</v>
      </c>
      <c r="U28" s="190">
        <f t="shared" si="2"/>
        <v>0.9378022597529112</v>
      </c>
      <c r="V28" s="190">
        <f t="shared" si="2"/>
        <v>0.93722379760759011</v>
      </c>
      <c r="W28" s="190">
        <f>W26/W6</f>
        <v>0.93725672909503888</v>
      </c>
      <c r="X28" s="190">
        <f>X26/X6</f>
        <v>0.93725672951108518</v>
      </c>
      <c r="Y28" s="190">
        <f>Y26/Y6</f>
        <v>0.93725672992713149</v>
      </c>
      <c r="Z28" s="190">
        <f>Z26/Z6</f>
        <v>0.9372567303431778</v>
      </c>
      <c r="AA28" s="190">
        <f>AA26/AA6</f>
        <v>0.937256730759224</v>
      </c>
    </row>
    <row r="30" spans="1:27" x14ac:dyDescent="0.25">
      <c r="A30" t="s">
        <v>2065</v>
      </c>
    </row>
    <row r="31" spans="1:27" x14ac:dyDescent="0.25">
      <c r="A31" t="s">
        <v>2051</v>
      </c>
    </row>
    <row r="32" spans="1:27" x14ac:dyDescent="0.25">
      <c r="A32" t="s">
        <v>2052</v>
      </c>
    </row>
    <row r="33" spans="1:1" x14ac:dyDescent="0.25">
      <c r="A33" t="s">
        <v>2053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6">
    <outlinePr summaryBelow="0"/>
  </sheetPr>
  <dimension ref="A1:AV53"/>
  <sheetViews>
    <sheetView showGridLines="0"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64" sqref="B64"/>
    </sheetView>
  </sheetViews>
  <sheetFormatPr baseColWidth="10" defaultRowHeight="12.75" outlineLevelCol="1" x14ac:dyDescent="0.2"/>
  <cols>
    <col min="1" max="1" width="9" style="2" bestFit="1" customWidth="1"/>
    <col min="2" max="2" width="5" style="2" bestFit="1" customWidth="1"/>
    <col min="3" max="3" width="29.140625" style="2" bestFit="1" customWidth="1"/>
    <col min="4" max="7" width="11.42578125" style="2" customWidth="1" outlineLevel="1"/>
    <col min="8" max="8" width="2.140625" style="2" customWidth="1" outlineLevel="1"/>
    <col min="9" max="32" width="11.42578125" style="2" customWidth="1" outlineLevel="1"/>
    <col min="33" max="16384" width="11.42578125" style="2"/>
  </cols>
  <sheetData>
    <row r="1" spans="1:48" s="1" customFormat="1" x14ac:dyDescent="0.2">
      <c r="A1" s="3" t="s">
        <v>1691</v>
      </c>
      <c r="B1" s="3" t="s">
        <v>1693</v>
      </c>
      <c r="C1" s="3" t="s">
        <v>1692</v>
      </c>
      <c r="D1" s="3">
        <v>2015</v>
      </c>
      <c r="E1" s="3">
        <v>2016</v>
      </c>
      <c r="F1" s="3">
        <v>2017</v>
      </c>
      <c r="G1" s="3" t="s">
        <v>2028</v>
      </c>
      <c r="H1" s="12"/>
      <c r="I1" s="4">
        <v>42005</v>
      </c>
      <c r="J1" s="4">
        <v>42036</v>
      </c>
      <c r="K1" s="4">
        <v>42064</v>
      </c>
      <c r="L1" s="4">
        <v>42095</v>
      </c>
      <c r="M1" s="4">
        <v>42125</v>
      </c>
      <c r="N1" s="4">
        <v>42156</v>
      </c>
      <c r="O1" s="4">
        <v>42186</v>
      </c>
      <c r="P1" s="4">
        <v>42217</v>
      </c>
      <c r="Q1" s="4">
        <v>42248</v>
      </c>
      <c r="R1" s="4">
        <v>42278</v>
      </c>
      <c r="S1" s="4">
        <v>42309</v>
      </c>
      <c r="T1" s="4">
        <v>42339</v>
      </c>
      <c r="U1" s="4">
        <v>42370</v>
      </c>
      <c r="V1" s="4">
        <v>42401</v>
      </c>
      <c r="W1" s="4">
        <v>42430</v>
      </c>
      <c r="X1" s="4">
        <v>42461</v>
      </c>
      <c r="Y1" s="4">
        <v>42491</v>
      </c>
      <c r="Z1" s="4">
        <v>42522</v>
      </c>
      <c r="AA1" s="4">
        <v>42552</v>
      </c>
      <c r="AB1" s="4">
        <v>42583</v>
      </c>
      <c r="AC1" s="4">
        <v>42614</v>
      </c>
      <c r="AD1" s="4">
        <v>42644</v>
      </c>
      <c r="AE1" s="4">
        <v>42675</v>
      </c>
      <c r="AF1" s="4">
        <v>42705</v>
      </c>
      <c r="AG1" s="4">
        <v>42736</v>
      </c>
      <c r="AH1" s="4">
        <v>42767</v>
      </c>
      <c r="AI1" s="4">
        <v>42795</v>
      </c>
      <c r="AJ1" s="4">
        <v>42826</v>
      </c>
      <c r="AK1" s="4">
        <v>42856</v>
      </c>
      <c r="AL1" s="4">
        <v>42887</v>
      </c>
      <c r="AM1" s="4">
        <v>42917</v>
      </c>
      <c r="AN1" s="4">
        <v>42948</v>
      </c>
      <c r="AO1" s="4">
        <v>42979</v>
      </c>
      <c r="AP1" s="4">
        <v>43009</v>
      </c>
      <c r="AQ1" s="4">
        <v>43040</v>
      </c>
      <c r="AR1" s="4">
        <v>43070</v>
      </c>
      <c r="AS1" s="4">
        <v>43101</v>
      </c>
      <c r="AT1" s="4">
        <v>43132</v>
      </c>
      <c r="AU1" s="4">
        <v>43160</v>
      </c>
      <c r="AV1" s="4">
        <v>43191</v>
      </c>
    </row>
    <row r="2" spans="1:48" x14ac:dyDescent="0.2">
      <c r="A2" s="7" t="s">
        <v>1023</v>
      </c>
      <c r="B2" s="7">
        <f>LEN(A2)</f>
        <v>2</v>
      </c>
      <c r="C2" s="7" t="s">
        <v>1024</v>
      </c>
      <c r="D2" s="8">
        <f>Datos!F593</f>
        <v>-33673825278.419998</v>
      </c>
      <c r="E2" s="8">
        <f>Datos!G593</f>
        <v>-33267952003.080002</v>
      </c>
      <c r="F2" s="8">
        <f>Datos!H593</f>
        <v>-35959734338</v>
      </c>
      <c r="G2" s="8">
        <f>Datos!J593</f>
        <v>-26312390889.25</v>
      </c>
      <c r="H2" s="13"/>
      <c r="I2" s="8">
        <f>Datos!Y593</f>
        <v>-12200938</v>
      </c>
      <c r="J2" s="8">
        <f>Datos!Z593</f>
        <v>-1931156240</v>
      </c>
      <c r="K2" s="8">
        <f>Datos!AA593</f>
        <v>-2572975659</v>
      </c>
      <c r="L2" s="8">
        <f>Datos!AB593</f>
        <v>-4220245394.5</v>
      </c>
      <c r="M2" s="8">
        <f>Datos!AC593</f>
        <v>-2615236703</v>
      </c>
      <c r="N2" s="8">
        <f>Datos!AD593</f>
        <v>-2278119961</v>
      </c>
      <c r="O2" s="8">
        <f>Datos!AE593</f>
        <v>-2911006059</v>
      </c>
      <c r="P2" s="8">
        <f>Datos!AF593</f>
        <v>-2156436898</v>
      </c>
      <c r="Q2" s="8">
        <f>Datos!AG593</f>
        <v>-3166769455</v>
      </c>
      <c r="R2" s="8">
        <f>Datos!AH593</f>
        <v>-2415706030</v>
      </c>
      <c r="S2" s="8">
        <f>Datos!AI593</f>
        <v>-3252547140.5</v>
      </c>
      <c r="T2" s="8">
        <f>Datos!AJ593</f>
        <v>-6141424800.4200001</v>
      </c>
      <c r="U2" s="8">
        <f>Datos!AK593</f>
        <v>-63360049</v>
      </c>
      <c r="V2" s="8">
        <f>Datos!AL593</f>
        <v>-2187846586</v>
      </c>
      <c r="W2" s="8">
        <f>Datos!AM593</f>
        <v>-2053003837</v>
      </c>
      <c r="X2" s="8">
        <f>Datos!AN593</f>
        <v>-2721223476</v>
      </c>
      <c r="Y2" s="8">
        <f>Datos!AO593</f>
        <v>-2583150773</v>
      </c>
      <c r="Z2" s="8">
        <f>Datos!AP593</f>
        <v>-2565583335</v>
      </c>
      <c r="AA2" s="8">
        <f>Datos!AQ593</f>
        <v>-2728220525</v>
      </c>
      <c r="AB2" s="8">
        <f>Datos!AR593</f>
        <v>-4202435864.0799999</v>
      </c>
      <c r="AC2" s="8">
        <f>Datos!AS593</f>
        <v>-2363800621</v>
      </c>
      <c r="AD2" s="8">
        <f>Datos!AT593</f>
        <v>-2867735823</v>
      </c>
      <c r="AE2" s="8">
        <f>Datos!AU593</f>
        <v>-2773150597</v>
      </c>
      <c r="AF2" s="8">
        <f>Datos!AV593</f>
        <v>-6158440517</v>
      </c>
      <c r="AG2" s="8">
        <f>Datos!AW593</f>
        <v>-2302773861</v>
      </c>
      <c r="AH2" s="8">
        <f>Datos!AX593</f>
        <v>-2764197887.1900001</v>
      </c>
      <c r="AI2" s="8">
        <f>Datos!AY593</f>
        <v>-2890805930.8099999</v>
      </c>
      <c r="AJ2" s="8">
        <f>Datos!AZ593</f>
        <v>-2526609466</v>
      </c>
      <c r="AK2" s="8">
        <f>Datos!BA593</f>
        <v>-2378421695</v>
      </c>
      <c r="AL2" s="8">
        <f>Datos!BB593</f>
        <v>-2664952645</v>
      </c>
      <c r="AM2" s="8">
        <f>Datos!BC593</f>
        <v>-3031921577</v>
      </c>
      <c r="AN2" s="8">
        <f>Datos!BD593</f>
        <v>-2907891784</v>
      </c>
      <c r="AO2" s="8">
        <f>Datos!BE593</f>
        <v>-3234371499</v>
      </c>
      <c r="AP2" s="8">
        <f>Datos!BF593</f>
        <v>-3525319801</v>
      </c>
      <c r="AQ2" s="8">
        <f>Datos!BG593</f>
        <v>-3078535110</v>
      </c>
      <c r="AR2" s="8">
        <f>Datos!BH593</f>
        <v>-4653933082</v>
      </c>
      <c r="AS2" s="8">
        <f>Datos!BI593</f>
        <v>-2667521168</v>
      </c>
      <c r="AT2" s="8">
        <f>Datos!BJ593</f>
        <v>-2881897084</v>
      </c>
      <c r="AU2" s="8">
        <f>Datos!BK593</f>
        <v>-3758109025.25</v>
      </c>
      <c r="AV2" s="8">
        <f>Datos!BL593</f>
        <v>-3565526507</v>
      </c>
    </row>
    <row r="3" spans="1:48" x14ac:dyDescent="0.2">
      <c r="A3" s="5" t="s">
        <v>1431</v>
      </c>
      <c r="B3" s="5">
        <v>2</v>
      </c>
      <c r="C3" s="5" t="s">
        <v>1430</v>
      </c>
      <c r="D3" s="6">
        <f>Datos!F842</f>
        <v>22596014712.5</v>
      </c>
      <c r="E3" s="6">
        <f>Datos!G842</f>
        <v>23077034109</v>
      </c>
      <c r="F3" s="6">
        <f>Datos!H842</f>
        <v>25757504367.950005</v>
      </c>
      <c r="G3" s="6">
        <f>Datos!J842</f>
        <v>20199980560.910004</v>
      </c>
      <c r="H3" s="13"/>
      <c r="I3" s="6">
        <f>Datos!Y842</f>
        <v>1333472685</v>
      </c>
      <c r="J3" s="6">
        <f>Datos!Z842</f>
        <v>1693752088</v>
      </c>
      <c r="K3" s="6">
        <f>Datos!AA842</f>
        <v>1731974800</v>
      </c>
      <c r="L3" s="6">
        <f>Datos!AB842</f>
        <v>1691321394</v>
      </c>
      <c r="M3" s="6">
        <f>Datos!AC842</f>
        <v>1672284412</v>
      </c>
      <c r="N3" s="6">
        <f>Datos!AD842</f>
        <v>1769161042</v>
      </c>
      <c r="O3" s="6">
        <f>Datos!AE842</f>
        <v>1886565131</v>
      </c>
      <c r="P3" s="6">
        <f>Datos!AF842</f>
        <v>1913882956</v>
      </c>
      <c r="Q3" s="6">
        <f>Datos!AG842</f>
        <v>2400989378</v>
      </c>
      <c r="R3" s="6">
        <f>Datos!AH842</f>
        <v>1981567114</v>
      </c>
      <c r="S3" s="6">
        <f>Datos!AI842</f>
        <v>2223294430.5</v>
      </c>
      <c r="T3" s="6">
        <f>Datos!AJ842</f>
        <v>2297749282</v>
      </c>
      <c r="U3" s="6">
        <f>Datos!AK842</f>
        <v>1745199627</v>
      </c>
      <c r="V3" s="6">
        <f>Datos!AL842</f>
        <v>2071686031</v>
      </c>
      <c r="W3" s="6">
        <f>Datos!AM842</f>
        <v>1884654458</v>
      </c>
      <c r="X3" s="6">
        <f>Datos!AN842</f>
        <v>2127351033</v>
      </c>
      <c r="Y3" s="6">
        <f>Datos!AO842</f>
        <v>2070887779</v>
      </c>
      <c r="Z3" s="6">
        <f>Datos!AP842</f>
        <v>1994582633</v>
      </c>
      <c r="AA3" s="6">
        <f>Datos!AQ842</f>
        <v>2032466041</v>
      </c>
      <c r="AB3" s="6">
        <f>Datos!AR842</f>
        <v>1936666286</v>
      </c>
      <c r="AC3" s="6">
        <f>Datos!AS842</f>
        <v>1832435303</v>
      </c>
      <c r="AD3" s="6">
        <f>Datos!AT842</f>
        <v>1773513093</v>
      </c>
      <c r="AE3" s="6">
        <f>Datos!AU842</f>
        <v>1798615153</v>
      </c>
      <c r="AF3" s="6">
        <f>Datos!AV842</f>
        <v>1808976672</v>
      </c>
      <c r="AG3" s="6">
        <f>Datos!AW842</f>
        <v>1656829893.3299999</v>
      </c>
      <c r="AH3" s="6">
        <f>Datos!AX842</f>
        <v>2018456563.6700001</v>
      </c>
      <c r="AI3" s="6">
        <f>Datos!AY842</f>
        <v>1894381041</v>
      </c>
      <c r="AJ3" s="6">
        <f>Datos!AZ842</f>
        <v>1923829880</v>
      </c>
      <c r="AK3" s="6">
        <f>Datos!BA842</f>
        <v>1952194083</v>
      </c>
      <c r="AL3" s="6">
        <f>Datos!BB842</f>
        <v>2142189310.3399999</v>
      </c>
      <c r="AM3" s="6">
        <f>Datos!BC842</f>
        <v>2528799545.29</v>
      </c>
      <c r="AN3" s="6">
        <f>Datos!BD842</f>
        <v>2174577422.0100002</v>
      </c>
      <c r="AO3" s="6">
        <f>Datos!BE842</f>
        <v>2178543796.6700001</v>
      </c>
      <c r="AP3" s="6">
        <f>Datos!BF842</f>
        <v>2363245455.6599998</v>
      </c>
      <c r="AQ3" s="6">
        <f>Datos!BG842</f>
        <v>2331850313.3299999</v>
      </c>
      <c r="AR3" s="6">
        <f>Datos!BH842</f>
        <v>2592607063.6500001</v>
      </c>
      <c r="AS3" s="6">
        <f>Datos!BI842</f>
        <v>2175786861.6799998</v>
      </c>
      <c r="AT3" s="6">
        <f>Datos!BJ842</f>
        <v>2475106208.1300001</v>
      </c>
      <c r="AU3" s="6">
        <f>Datos!BK842</f>
        <v>2495274583.77</v>
      </c>
      <c r="AV3" s="6">
        <f>Datos!BL842</f>
        <v>2568044833.6599998</v>
      </c>
    </row>
    <row r="4" spans="1:48" collapsed="1" x14ac:dyDescent="0.2">
      <c r="A4" s="7" t="s">
        <v>1432</v>
      </c>
      <c r="B4" s="7">
        <v>4</v>
      </c>
      <c r="C4" s="7" t="s">
        <v>1433</v>
      </c>
      <c r="D4" s="8">
        <f>Datos!F843</f>
        <v>19433679822</v>
      </c>
      <c r="E4" s="8">
        <f>Datos!G843</f>
        <v>20373604103</v>
      </c>
      <c r="F4" s="8">
        <f>Datos!H843</f>
        <v>23664386522.950005</v>
      </c>
      <c r="G4" s="8">
        <f>Datos!J843</f>
        <v>18673537587.91</v>
      </c>
      <c r="H4" s="13"/>
      <c r="I4" s="8">
        <f>Datos!Y843</f>
        <v>1259592538</v>
      </c>
      <c r="J4" s="8">
        <f>Datos!Z843</f>
        <v>1506177581</v>
      </c>
      <c r="K4" s="8">
        <f>Datos!AA843</f>
        <v>1536382849</v>
      </c>
      <c r="L4" s="8">
        <f>Datos!AB843</f>
        <v>1532668769</v>
      </c>
      <c r="M4" s="8">
        <f>Datos!AC843</f>
        <v>1560820742</v>
      </c>
      <c r="N4" s="8">
        <f>Datos!AD843</f>
        <v>1613810002</v>
      </c>
      <c r="O4" s="8">
        <f>Datos!AE843</f>
        <v>1675567556</v>
      </c>
      <c r="P4" s="8">
        <f>Datos!AF843</f>
        <v>1724698943</v>
      </c>
      <c r="Q4" s="8">
        <f>Datos!AG843</f>
        <v>1749080030</v>
      </c>
      <c r="R4" s="8">
        <f>Datos!AH843</f>
        <v>1724114731</v>
      </c>
      <c r="S4" s="8">
        <f>Datos!AI843</f>
        <v>1773832809</v>
      </c>
      <c r="T4" s="8">
        <f>Datos!AJ843</f>
        <v>1776933272</v>
      </c>
      <c r="U4" s="8">
        <f>Datos!AK843</f>
        <v>1555868427</v>
      </c>
      <c r="V4" s="8">
        <f>Datos!AL843</f>
        <v>1823351126</v>
      </c>
      <c r="W4" s="8">
        <f>Datos!AM843</f>
        <v>1733423267</v>
      </c>
      <c r="X4" s="8">
        <f>Datos!AN843</f>
        <v>1765437254</v>
      </c>
      <c r="Y4" s="8">
        <f>Datos!AO843</f>
        <v>1727619303</v>
      </c>
      <c r="Z4" s="8">
        <f>Datos!AP843</f>
        <v>1728380792</v>
      </c>
      <c r="AA4" s="8">
        <f>Datos!AQ843</f>
        <v>1731496985</v>
      </c>
      <c r="AB4" s="8">
        <f>Datos!AR843</f>
        <v>1698516522</v>
      </c>
      <c r="AC4" s="8">
        <f>Datos!AS843</f>
        <v>1680428675</v>
      </c>
      <c r="AD4" s="8">
        <f>Datos!AT843</f>
        <v>1639300711</v>
      </c>
      <c r="AE4" s="8">
        <f>Datos!AU843</f>
        <v>1638551155</v>
      </c>
      <c r="AF4" s="8">
        <f>Datos!AV843</f>
        <v>1651229886</v>
      </c>
      <c r="AG4" s="8">
        <f>Datos!AW843</f>
        <v>1514854385.3299999</v>
      </c>
      <c r="AH4" s="8">
        <f>Datos!AX843</f>
        <v>1842817831.6700001</v>
      </c>
      <c r="AI4" s="8">
        <f>Datos!AY843</f>
        <v>1741462370</v>
      </c>
      <c r="AJ4" s="8">
        <f>Datos!AZ843</f>
        <v>1760417111</v>
      </c>
      <c r="AK4" s="8">
        <f>Datos!BA843</f>
        <v>1838610823</v>
      </c>
      <c r="AL4" s="8">
        <f>Datos!BB843</f>
        <v>1958916045.3399999</v>
      </c>
      <c r="AM4" s="8">
        <f>Datos!BC843</f>
        <v>2355172867.29</v>
      </c>
      <c r="AN4" s="8">
        <f>Datos!BD843</f>
        <v>2025001417.01</v>
      </c>
      <c r="AO4" s="8">
        <f>Datos!BE843</f>
        <v>2029608441.6700001</v>
      </c>
      <c r="AP4" s="8">
        <f>Datos!BF843</f>
        <v>2221190814.6599998</v>
      </c>
      <c r="AQ4" s="8">
        <f>Datos!BG843</f>
        <v>2075735399.3299999</v>
      </c>
      <c r="AR4" s="8">
        <f>Datos!BH843</f>
        <v>2300599016.6500001</v>
      </c>
      <c r="AS4" s="8">
        <f>Datos!BI843</f>
        <v>2038586539.6800001</v>
      </c>
      <c r="AT4" s="8">
        <f>Datos!BJ843</f>
        <v>2336286896.1300001</v>
      </c>
      <c r="AU4" s="8">
        <f>Datos!BK843</f>
        <v>2296220884.77</v>
      </c>
      <c r="AV4" s="8">
        <f>Datos!BL843</f>
        <v>2403578723.6599998</v>
      </c>
    </row>
    <row r="5" spans="1:48" collapsed="1" x14ac:dyDescent="0.2">
      <c r="A5" s="7" t="s">
        <v>1515</v>
      </c>
      <c r="B5" s="7">
        <v>4</v>
      </c>
      <c r="C5" s="7" t="s">
        <v>1103</v>
      </c>
      <c r="D5" s="8">
        <f>Datos!F924</f>
        <v>1467052649</v>
      </c>
      <c r="E5" s="8">
        <f>Datos!G924</f>
        <v>1226744531</v>
      </c>
      <c r="F5" s="8">
        <f>Datos!H924</f>
        <v>772977904</v>
      </c>
      <c r="G5" s="8">
        <f>Datos!J924+Datos!J919</f>
        <v>607522716</v>
      </c>
      <c r="H5" s="13"/>
      <c r="I5" s="8">
        <f>Datos!Y924</f>
        <v>24133620</v>
      </c>
      <c r="J5" s="8">
        <f>Datos!Z924</f>
        <v>60705286</v>
      </c>
      <c r="K5" s="8">
        <f>Datos!AA924</f>
        <v>61040203</v>
      </c>
      <c r="L5" s="8">
        <f>Datos!AB924</f>
        <v>29608398</v>
      </c>
      <c r="M5" s="8">
        <f>Datos!AC924</f>
        <v>36190897</v>
      </c>
      <c r="N5" s="8">
        <f>Datos!AD924</f>
        <v>37569081</v>
      </c>
      <c r="O5" s="8">
        <f>Datos!AE924</f>
        <v>67007728</v>
      </c>
      <c r="P5" s="8">
        <f>Datos!AF924</f>
        <v>39459367</v>
      </c>
      <c r="Q5" s="8">
        <f>Datos!AG924</f>
        <v>518376009</v>
      </c>
      <c r="R5" s="8">
        <f>Datos!AH924</f>
        <v>48559145</v>
      </c>
      <c r="S5" s="8">
        <f>Datos!AI924</f>
        <v>224412460</v>
      </c>
      <c r="T5" s="8">
        <f>Datos!AJ924</f>
        <v>319990455</v>
      </c>
      <c r="U5" s="8">
        <f>Datos!AK924</f>
        <v>117364698</v>
      </c>
      <c r="V5" s="8">
        <f>Datos!AL924</f>
        <v>122668361</v>
      </c>
      <c r="W5" s="8">
        <f>Datos!AM924</f>
        <v>27717617</v>
      </c>
      <c r="X5" s="8">
        <f>Datos!AN924</f>
        <v>217888197</v>
      </c>
      <c r="Y5" s="8">
        <f>Datos!AO924</f>
        <v>138848256</v>
      </c>
      <c r="Z5" s="8">
        <f>Datos!AP924</f>
        <v>137918533</v>
      </c>
      <c r="AA5" s="8">
        <f>Datos!AQ924</f>
        <v>136139137</v>
      </c>
      <c r="AB5" s="8">
        <f>Datos!AR924</f>
        <v>136898328</v>
      </c>
      <c r="AC5" s="8">
        <f>Datos!AS924</f>
        <v>30400040</v>
      </c>
      <c r="AD5" s="8">
        <f>Datos!AT924</f>
        <v>51816524</v>
      </c>
      <c r="AE5" s="8">
        <f>Datos!AU924</f>
        <v>51840947</v>
      </c>
      <c r="AF5" s="8">
        <f>Datos!AV924</f>
        <v>57243893</v>
      </c>
      <c r="AG5" s="8">
        <f>Datos!AW924</f>
        <v>67363148</v>
      </c>
      <c r="AH5" s="8">
        <f>Datos!AX924</f>
        <v>43122372</v>
      </c>
      <c r="AI5" s="8">
        <f>Datos!AY924</f>
        <v>58135058</v>
      </c>
      <c r="AJ5" s="8">
        <f>Datos!AZ924</f>
        <v>37213849</v>
      </c>
      <c r="AK5" s="8">
        <f>Datos!BA924</f>
        <v>51693419</v>
      </c>
      <c r="AL5" s="8">
        <f>Datos!BB924</f>
        <v>58138946</v>
      </c>
      <c r="AM5" s="8">
        <f>Datos!BC924</f>
        <v>71404519</v>
      </c>
      <c r="AN5" s="8">
        <f>Datos!BD924</f>
        <v>66001727</v>
      </c>
      <c r="AO5" s="8">
        <f>Datos!BE924</f>
        <v>57550095</v>
      </c>
      <c r="AP5" s="8">
        <f>Datos!BF924</f>
        <v>57826704</v>
      </c>
      <c r="AQ5" s="8">
        <f>Datos!BG924</f>
        <v>67484836</v>
      </c>
      <c r="AR5" s="8">
        <f>Datos!BH924</f>
        <v>137043231</v>
      </c>
      <c r="AS5" s="8">
        <f>Datos!BI924</f>
        <v>50981332</v>
      </c>
      <c r="AT5" s="8">
        <f>Datos!BJ924</f>
        <v>47251619</v>
      </c>
      <c r="AU5" s="8">
        <f>Datos!BK924</f>
        <v>61028281</v>
      </c>
      <c r="AV5" s="8">
        <f>Datos!BL924</f>
        <v>47692780</v>
      </c>
    </row>
    <row r="6" spans="1:48" collapsed="1" x14ac:dyDescent="0.2">
      <c r="A6" s="7" t="s">
        <v>1511</v>
      </c>
      <c r="B6" s="7">
        <v>4</v>
      </c>
      <c r="C6" s="7" t="s">
        <v>554</v>
      </c>
      <c r="D6" s="8">
        <f>Datos!F915</f>
        <v>353893612</v>
      </c>
      <c r="E6" s="8">
        <f>Datos!G915</f>
        <v>265718669</v>
      </c>
      <c r="F6" s="8">
        <f>Datos!H915</f>
        <v>209633185</v>
      </c>
      <c r="G6" s="8">
        <f>Datos!J915</f>
        <v>218222628</v>
      </c>
      <c r="H6" s="13"/>
      <c r="I6" s="8">
        <f>Datos!Y915</f>
        <v>15481010</v>
      </c>
      <c r="J6" s="8">
        <f>Datos!Z915</f>
        <v>28007944</v>
      </c>
      <c r="K6" s="8">
        <f>Datos!AA915</f>
        <v>21115370</v>
      </c>
      <c r="L6" s="8">
        <f>Datos!AB915</f>
        <v>15843919</v>
      </c>
      <c r="M6" s="8">
        <f>Datos!AC915</f>
        <v>8491384</v>
      </c>
      <c r="N6" s="8">
        <f>Datos!AD915</f>
        <v>20788101</v>
      </c>
      <c r="O6" s="8">
        <f>Datos!AE915</f>
        <v>38121942</v>
      </c>
      <c r="P6" s="8">
        <f>Datos!AF915</f>
        <v>40493454</v>
      </c>
      <c r="Q6" s="8">
        <f>Datos!AG915</f>
        <v>43573385</v>
      </c>
      <c r="R6" s="8">
        <f>Datos!AH915</f>
        <v>34362671</v>
      </c>
      <c r="S6" s="8">
        <f>Datos!AI915</f>
        <v>55031884</v>
      </c>
      <c r="T6" s="8">
        <f>Datos!AJ915</f>
        <v>32582548</v>
      </c>
      <c r="U6" s="8">
        <f>Datos!AK915</f>
        <v>17882531</v>
      </c>
      <c r="V6" s="8">
        <f>Datos!AL915</f>
        <v>29518626</v>
      </c>
      <c r="W6" s="8">
        <f>Datos!AM915</f>
        <v>20695729</v>
      </c>
      <c r="X6" s="8">
        <f>Datos!AN915</f>
        <v>29451600</v>
      </c>
      <c r="Y6" s="8">
        <f>Datos!AO915</f>
        <v>30076931</v>
      </c>
      <c r="Z6" s="8">
        <f>Datos!AP915</f>
        <v>24686017</v>
      </c>
      <c r="AA6" s="8">
        <f>Datos!AQ915</f>
        <v>28322344</v>
      </c>
      <c r="AB6" s="8">
        <f>Datos!AR915</f>
        <v>15513172</v>
      </c>
      <c r="AC6" s="8">
        <f>Datos!AS915</f>
        <v>15722600</v>
      </c>
      <c r="AD6" s="8">
        <f>Datos!AT915</f>
        <v>18065081</v>
      </c>
      <c r="AE6" s="8">
        <f>Datos!AU915</f>
        <v>25506718</v>
      </c>
      <c r="AF6" s="8">
        <f>Datos!AV915</f>
        <v>10277320</v>
      </c>
      <c r="AG6" s="8">
        <f>Datos!AW915</f>
        <v>19477353</v>
      </c>
      <c r="AH6" s="8">
        <f>Datos!AX915</f>
        <v>11939333</v>
      </c>
      <c r="AI6" s="8">
        <f>Datos!AY915</f>
        <v>17265049</v>
      </c>
      <c r="AJ6" s="8">
        <f>Datos!AZ915</f>
        <v>11099784</v>
      </c>
      <c r="AK6" s="8">
        <f>Datos!BA915</f>
        <v>19891639</v>
      </c>
      <c r="AL6" s="8">
        <f>Datos!BB915</f>
        <v>14191672</v>
      </c>
      <c r="AM6" s="8">
        <f>Datos!BC915</f>
        <v>13949547</v>
      </c>
      <c r="AN6" s="8">
        <f>Datos!BD915</f>
        <v>15236646</v>
      </c>
      <c r="AO6" s="8">
        <f>Datos!BE915</f>
        <v>17185302</v>
      </c>
      <c r="AP6" s="8">
        <f>Datos!BF915</f>
        <v>22569825</v>
      </c>
      <c r="AQ6" s="8">
        <f>Datos!BG915</f>
        <v>20595649</v>
      </c>
      <c r="AR6" s="8">
        <f>Datos!BH915</f>
        <v>26231386</v>
      </c>
      <c r="AS6" s="8">
        <f>Datos!BI915</f>
        <v>11236196</v>
      </c>
      <c r="AT6" s="8">
        <f>Datos!BJ915</f>
        <v>30469580</v>
      </c>
      <c r="AU6" s="8">
        <f>Datos!BK915</f>
        <v>24075422</v>
      </c>
      <c r="AV6" s="8">
        <f>Datos!BL915</f>
        <v>36548461</v>
      </c>
    </row>
    <row r="7" spans="1:48" collapsed="1" x14ac:dyDescent="0.2">
      <c r="A7" s="7" t="s">
        <v>1471</v>
      </c>
      <c r="B7" s="7">
        <v>4</v>
      </c>
      <c r="C7" s="7" t="s">
        <v>880</v>
      </c>
      <c r="D7" s="8">
        <f>Datos!F877</f>
        <v>537546221.5</v>
      </c>
      <c r="E7" s="8">
        <f>Datos!G877</f>
        <v>429129108</v>
      </c>
      <c r="F7" s="8">
        <f>Datos!H877</f>
        <v>395686654</v>
      </c>
      <c r="G7" s="8">
        <f>Datos!J877</f>
        <v>245418703</v>
      </c>
      <c r="H7" s="13"/>
      <c r="I7" s="8">
        <f>Datos!Y877</f>
        <v>0</v>
      </c>
      <c r="J7" s="8">
        <f>Datos!Z877</f>
        <v>37368000</v>
      </c>
      <c r="K7" s="8">
        <f>Datos!AA877</f>
        <v>34195100</v>
      </c>
      <c r="L7" s="8">
        <f>Datos!AB877</f>
        <v>46539010</v>
      </c>
      <c r="M7" s="8">
        <f>Datos!AC877</f>
        <v>24292699</v>
      </c>
      <c r="N7" s="8">
        <f>Datos!AD877</f>
        <v>35673577</v>
      </c>
      <c r="O7" s="8">
        <f>Datos!AE877</f>
        <v>28688500</v>
      </c>
      <c r="P7" s="8">
        <f>Datos!AF877</f>
        <v>26355000</v>
      </c>
      <c r="Q7" s="8">
        <f>Datos!AG877</f>
        <v>28470000</v>
      </c>
      <c r="R7" s="8">
        <f>Datos!AH877</f>
        <v>110554500</v>
      </c>
      <c r="S7" s="8">
        <f>Datos!AI877</f>
        <v>90853794.5</v>
      </c>
      <c r="T7" s="8">
        <f>Datos!AJ877</f>
        <v>74556041</v>
      </c>
      <c r="U7" s="8">
        <f>Datos!AK877</f>
        <v>9725000</v>
      </c>
      <c r="V7" s="8">
        <f>Datos!AL877</f>
        <v>45355750</v>
      </c>
      <c r="W7" s="8">
        <f>Datos!AM877</f>
        <v>39655750</v>
      </c>
      <c r="X7" s="8">
        <f>Datos!AN877</f>
        <v>34376666</v>
      </c>
      <c r="Y7" s="8">
        <f>Datos!AO877</f>
        <v>83032978</v>
      </c>
      <c r="Z7" s="8">
        <f>Datos!AP877</f>
        <v>36702694</v>
      </c>
      <c r="AA7" s="8">
        <f>Datos!AQ877</f>
        <v>60682701</v>
      </c>
      <c r="AB7" s="8">
        <f>Datos!AR877</f>
        <v>27252202</v>
      </c>
      <c r="AC7" s="8">
        <f>Datos!AS877</f>
        <v>30508721</v>
      </c>
      <c r="AD7" s="8">
        <f>Datos!AT877</f>
        <v>24458721</v>
      </c>
      <c r="AE7" s="8">
        <f>Datos!AU877</f>
        <v>14858721</v>
      </c>
      <c r="AF7" s="8">
        <f>Datos!AV877</f>
        <v>22519204</v>
      </c>
      <c r="AG7" s="8">
        <f>Datos!AW877</f>
        <v>14345040</v>
      </c>
      <c r="AH7" s="8">
        <f>Datos!AX877</f>
        <v>19561706</v>
      </c>
      <c r="AI7" s="8">
        <f>Datos!AY877</f>
        <v>23892463</v>
      </c>
      <c r="AJ7" s="8">
        <f>Datos!AZ877</f>
        <v>60717463</v>
      </c>
      <c r="AK7" s="8">
        <f>Datos!BA877</f>
        <v>6443332</v>
      </c>
      <c r="AL7" s="8">
        <f>Datos!BB877</f>
        <v>50495447</v>
      </c>
      <c r="AM7" s="8">
        <f>Datos!BC877</f>
        <v>41658332</v>
      </c>
      <c r="AN7" s="8">
        <f>Datos!BD877</f>
        <v>20883332</v>
      </c>
      <c r="AO7" s="8">
        <f>Datos!BE877</f>
        <v>22308332</v>
      </c>
      <c r="AP7" s="8">
        <f>Datos!BF877</f>
        <v>7693332</v>
      </c>
      <c r="AQ7" s="8">
        <f>Datos!BG877</f>
        <v>106478988</v>
      </c>
      <c r="AR7" s="8">
        <f>Datos!BH877</f>
        <v>21208887</v>
      </c>
      <c r="AS7" s="8">
        <f>Datos!BI877</f>
        <v>13725705</v>
      </c>
      <c r="AT7" s="8">
        <f>Datos!BJ877</f>
        <v>500000</v>
      </c>
      <c r="AU7" s="8">
        <f>Datos!BK877</f>
        <v>64798891</v>
      </c>
      <c r="AV7" s="8">
        <f>Datos!BL877</f>
        <v>15107500</v>
      </c>
    </row>
    <row r="8" spans="1:48" collapsed="1" x14ac:dyDescent="0.2">
      <c r="A8" s="7" t="s">
        <v>1492</v>
      </c>
      <c r="B8" s="7">
        <v>4</v>
      </c>
      <c r="C8" s="7" t="s">
        <v>244</v>
      </c>
      <c r="D8" s="8">
        <f>Datos!F897</f>
        <v>220121885</v>
      </c>
      <c r="E8" s="8">
        <f>Datos!G897</f>
        <v>212626314</v>
      </c>
      <c r="F8" s="8">
        <f>Datos!H897</f>
        <v>217623978</v>
      </c>
      <c r="G8" s="8">
        <f>Datos!J897</f>
        <v>151974679</v>
      </c>
      <c r="H8" s="13"/>
      <c r="I8" s="8">
        <f>Datos!Y897</f>
        <v>12778870</v>
      </c>
      <c r="J8" s="8">
        <f>Datos!Z897</f>
        <v>17109271</v>
      </c>
      <c r="K8" s="8">
        <f>Datos!AA897</f>
        <v>19790960</v>
      </c>
      <c r="L8" s="8">
        <f>Datos!AB897</f>
        <v>15985051</v>
      </c>
      <c r="M8" s="8">
        <f>Datos!AC897</f>
        <v>13195592</v>
      </c>
      <c r="N8" s="8">
        <f>Datos!AD897</f>
        <v>20765041</v>
      </c>
      <c r="O8" s="8">
        <f>Datos!AE897</f>
        <v>12477123</v>
      </c>
      <c r="P8" s="8">
        <f>Datos!AF897</f>
        <v>19349710</v>
      </c>
      <c r="Q8" s="8">
        <f>Datos!AG897</f>
        <v>21214338</v>
      </c>
      <c r="R8" s="8">
        <f>Datos!AH897</f>
        <v>21136382</v>
      </c>
      <c r="S8" s="8">
        <f>Datos!AI897</f>
        <v>20301181</v>
      </c>
      <c r="T8" s="8">
        <f>Datos!AJ897</f>
        <v>26018366</v>
      </c>
      <c r="U8" s="8">
        <f>Datos!AK897</f>
        <v>12256658</v>
      </c>
      <c r="V8" s="8">
        <f>Datos!AL897</f>
        <v>17353868</v>
      </c>
      <c r="W8" s="8">
        <f>Datos!AM897</f>
        <v>17824700</v>
      </c>
      <c r="X8" s="8">
        <f>Datos!AN897</f>
        <v>19369075</v>
      </c>
      <c r="Y8" s="8">
        <f>Datos!AO897</f>
        <v>17810563</v>
      </c>
      <c r="Z8" s="8">
        <f>Datos!AP897</f>
        <v>22628856</v>
      </c>
      <c r="AA8" s="8">
        <f>Datos!AQ897</f>
        <v>18864094</v>
      </c>
      <c r="AB8" s="8">
        <f>Datos!AR897</f>
        <v>17845907</v>
      </c>
      <c r="AC8" s="8">
        <f>Datos!AS897</f>
        <v>15834602</v>
      </c>
      <c r="AD8" s="8">
        <f>Datos!AT897</f>
        <v>15695855</v>
      </c>
      <c r="AE8" s="8">
        <f>Datos!AU897</f>
        <v>18620269</v>
      </c>
      <c r="AF8" s="8">
        <f>Datos!AV897</f>
        <v>18521867</v>
      </c>
      <c r="AG8" s="8">
        <f>Datos!AW897</f>
        <v>10058518</v>
      </c>
      <c r="AH8" s="8">
        <f>Datos!AX897</f>
        <v>11759245</v>
      </c>
      <c r="AI8" s="8">
        <f>Datos!AY897</f>
        <v>14058140</v>
      </c>
      <c r="AJ8" s="8">
        <f>Datos!AZ897</f>
        <v>23645346</v>
      </c>
      <c r="AK8" s="8">
        <f>Datos!BA897</f>
        <v>18000702</v>
      </c>
      <c r="AL8" s="8">
        <f>Datos!BB897</f>
        <v>17897694</v>
      </c>
      <c r="AM8" s="8">
        <f>Datos!BC897</f>
        <v>15685065</v>
      </c>
      <c r="AN8" s="8">
        <f>Datos!BD897</f>
        <v>16851274</v>
      </c>
      <c r="AO8" s="8">
        <f>Datos!BE897</f>
        <v>22247960</v>
      </c>
      <c r="AP8" s="8">
        <f>Datos!BF897</f>
        <v>20035252</v>
      </c>
      <c r="AQ8" s="8">
        <f>Datos!BG897</f>
        <v>18610725</v>
      </c>
      <c r="AR8" s="8">
        <f>Datos!BH897</f>
        <v>28774057</v>
      </c>
      <c r="AS8" s="8">
        <f>Datos!BI897</f>
        <v>20066614</v>
      </c>
      <c r="AT8" s="8">
        <f>Datos!BJ897</f>
        <v>16154063</v>
      </c>
      <c r="AU8" s="8">
        <f>Datos!BK897</f>
        <v>17089455</v>
      </c>
      <c r="AV8" s="8">
        <f>Datos!BL897</f>
        <v>14184920</v>
      </c>
    </row>
    <row r="9" spans="1:48" collapsed="1" x14ac:dyDescent="0.2">
      <c r="A9" s="7" t="s">
        <v>1478</v>
      </c>
      <c r="B9" s="7">
        <v>4</v>
      </c>
      <c r="C9" s="7" t="s">
        <v>1191</v>
      </c>
      <c r="D9" s="8">
        <f>Datos!F883</f>
        <v>268394000</v>
      </c>
      <c r="E9" s="8">
        <f>Datos!G883</f>
        <v>252437000</v>
      </c>
      <c r="F9" s="8">
        <f>Datos!H883</f>
        <v>292817000</v>
      </c>
      <c r="G9" s="8">
        <f>Datos!J883</f>
        <v>177466071</v>
      </c>
      <c r="H9" s="13"/>
      <c r="I9" s="8">
        <f>Datos!Y883</f>
        <v>13148000</v>
      </c>
      <c r="J9" s="8">
        <f>Datos!Z883</f>
        <v>19751000</v>
      </c>
      <c r="K9" s="8">
        <f>Datos!AA883</f>
        <v>20975000</v>
      </c>
      <c r="L9" s="8">
        <f>Datos!AB883</f>
        <v>33879000</v>
      </c>
      <c r="M9" s="8">
        <f>Datos!AC883</f>
        <v>20927000</v>
      </c>
      <c r="N9" s="8">
        <f>Datos!AD883</f>
        <v>19588000</v>
      </c>
      <c r="O9" s="8">
        <f>Datos!AE883</f>
        <v>26578000</v>
      </c>
      <c r="P9" s="8">
        <f>Datos!AF883</f>
        <v>17582000</v>
      </c>
      <c r="Q9" s="8">
        <f>Datos!AG883</f>
        <v>25043000</v>
      </c>
      <c r="R9" s="8">
        <f>Datos!AH883</f>
        <v>18297000</v>
      </c>
      <c r="S9" s="8">
        <f>Datos!AI883</f>
        <v>24872000</v>
      </c>
      <c r="T9" s="8">
        <f>Datos!AJ883</f>
        <v>27754000</v>
      </c>
      <c r="U9" s="8">
        <f>Datos!AK883</f>
        <v>12465000</v>
      </c>
      <c r="V9" s="8">
        <f>Datos!AL883</f>
        <v>23130000</v>
      </c>
      <c r="W9" s="8">
        <f>Datos!AM883</f>
        <v>18355000</v>
      </c>
      <c r="X9" s="8">
        <f>Datos!AN883</f>
        <v>23517000</v>
      </c>
      <c r="Y9" s="8">
        <f>Datos!AO883</f>
        <v>21065000</v>
      </c>
      <c r="Z9" s="8">
        <f>Datos!AP883</f>
        <v>20011000</v>
      </c>
      <c r="AA9" s="8">
        <f>Datos!AQ883</f>
        <v>21473000</v>
      </c>
      <c r="AB9" s="8">
        <f>Datos!AR883</f>
        <v>34402000</v>
      </c>
      <c r="AC9" s="8">
        <f>Datos!AS883</f>
        <v>18088000</v>
      </c>
      <c r="AD9" s="8">
        <f>Datos!AT883</f>
        <v>13194000</v>
      </c>
      <c r="AE9" s="8">
        <f>Datos!AU883</f>
        <v>19129000</v>
      </c>
      <c r="AF9" s="8">
        <f>Datos!AV883</f>
        <v>27608000</v>
      </c>
      <c r="AG9" s="8">
        <f>Datos!AW883</f>
        <v>15162000</v>
      </c>
      <c r="AH9" s="8">
        <f>Datos!AX883</f>
        <v>22228000</v>
      </c>
      <c r="AI9" s="8">
        <f>Datos!AY883</f>
        <v>19149000</v>
      </c>
      <c r="AJ9" s="8">
        <f>Datos!AZ883</f>
        <v>20905000</v>
      </c>
      <c r="AK9" s="8">
        <f>Datos!BA883</f>
        <v>16961000</v>
      </c>
      <c r="AL9" s="8">
        <f>Datos!BB883</f>
        <v>16518000</v>
      </c>
      <c r="AM9" s="8">
        <f>Datos!BC883</f>
        <v>24056000</v>
      </c>
      <c r="AN9" s="8">
        <f>Datos!BD883</f>
        <v>23224000</v>
      </c>
      <c r="AO9" s="8">
        <f>Datos!BE883</f>
        <v>21582000</v>
      </c>
      <c r="AP9" s="8">
        <f>Datos!BF883</f>
        <v>24409000</v>
      </c>
      <c r="AQ9" s="8">
        <f>Datos!BG883</f>
        <v>25590000</v>
      </c>
      <c r="AR9" s="8">
        <f>Datos!BH883</f>
        <v>63033000</v>
      </c>
      <c r="AS9" s="8">
        <f>Datos!BI883</f>
        <v>19848000</v>
      </c>
      <c r="AT9" s="8">
        <f>Datos!BJ883</f>
        <v>21409000</v>
      </c>
      <c r="AU9" s="8">
        <f>Datos!BK883</f>
        <v>24759000</v>
      </c>
      <c r="AV9" s="8">
        <f>Datos!BL883</f>
        <v>25867000</v>
      </c>
    </row>
    <row r="10" spans="1:48" collapsed="1" x14ac:dyDescent="0.2">
      <c r="A10" s="7" t="s">
        <v>1489</v>
      </c>
      <c r="B10" s="7">
        <v>4</v>
      </c>
      <c r="C10" s="7" t="s">
        <v>1083</v>
      </c>
      <c r="D10" s="8">
        <f>Datos!F894</f>
        <v>176968573</v>
      </c>
      <c r="E10" s="8">
        <f>Datos!G894</f>
        <v>243353445</v>
      </c>
      <c r="F10" s="8">
        <f>Datos!H894</f>
        <v>159479728</v>
      </c>
      <c r="G10" s="8">
        <f>Datos!J894</f>
        <v>63491434</v>
      </c>
      <c r="H10" s="13"/>
      <c r="I10" s="8">
        <f>Datos!Y894</f>
        <v>2799549</v>
      </c>
      <c r="J10" s="8">
        <f>Datos!Z894</f>
        <v>9828158</v>
      </c>
      <c r="K10" s="8">
        <f>Datos!AA894</f>
        <v>28425670</v>
      </c>
      <c r="L10" s="8">
        <f>Datos!AB894</f>
        <v>6458149</v>
      </c>
      <c r="M10" s="8">
        <f>Datos!AC894</f>
        <v>1063000</v>
      </c>
      <c r="N10" s="8">
        <f>Datos!AD894</f>
        <v>6593992</v>
      </c>
      <c r="O10" s="8">
        <f>Datos!AE894</f>
        <v>13573884</v>
      </c>
      <c r="P10" s="8">
        <f>Datos!AF894</f>
        <v>39653384</v>
      </c>
      <c r="Q10" s="8">
        <f>Datos!AG894</f>
        <v>7547616</v>
      </c>
      <c r="R10" s="8">
        <f>Datos!AH894</f>
        <v>11899585</v>
      </c>
      <c r="S10" s="8">
        <f>Datos!AI894</f>
        <v>23547411</v>
      </c>
      <c r="T10" s="8">
        <f>Datos!AJ894</f>
        <v>25578175</v>
      </c>
      <c r="U10" s="8">
        <f>Datos!AK894</f>
        <v>8140513</v>
      </c>
      <c r="V10" s="8">
        <f>Datos!AL894</f>
        <v>2590500</v>
      </c>
      <c r="W10" s="8">
        <f>Datos!AM894</f>
        <v>20922395</v>
      </c>
      <c r="X10" s="8">
        <f>Datos!AN894</f>
        <v>28158241</v>
      </c>
      <c r="Y10" s="8">
        <f>Datos!AO894</f>
        <v>44962248</v>
      </c>
      <c r="Z10" s="8">
        <f>Datos!AP894</f>
        <v>16859446</v>
      </c>
      <c r="AA10" s="8">
        <f>Datos!AQ894</f>
        <v>19832236</v>
      </c>
      <c r="AB10" s="8">
        <f>Datos!AR894</f>
        <v>5898155</v>
      </c>
      <c r="AC10" s="8">
        <f>Datos!AS894</f>
        <v>41007665</v>
      </c>
      <c r="AD10" s="8">
        <f>Datos!AT894</f>
        <v>6767201</v>
      </c>
      <c r="AE10" s="8">
        <f>Datos!AU894</f>
        <v>27838343</v>
      </c>
      <c r="AF10" s="8">
        <f>Datos!AV894</f>
        <v>20376502</v>
      </c>
      <c r="AG10" s="8">
        <f>Datos!AW894</f>
        <v>14778732</v>
      </c>
      <c r="AH10" s="8">
        <f>Datos!AX894</f>
        <v>65648076</v>
      </c>
      <c r="AI10" s="8">
        <f>Datos!AY894</f>
        <v>16152251</v>
      </c>
      <c r="AJ10" s="8">
        <f>Datos!AZ894</f>
        <v>8873211</v>
      </c>
      <c r="AK10" s="8">
        <f>Datos!BA894</f>
        <v>363168</v>
      </c>
      <c r="AL10" s="8">
        <f>Datos!BB894</f>
        <v>19851666</v>
      </c>
      <c r="AM10" s="8">
        <f>Datos!BC894</f>
        <v>1852177</v>
      </c>
      <c r="AN10" s="8">
        <f>Datos!BD894</f>
        <v>2565875</v>
      </c>
      <c r="AO10" s="8">
        <f>Datos!BE894</f>
        <v>6989666</v>
      </c>
      <c r="AP10" s="8">
        <f>Datos!BF894</f>
        <v>5278163</v>
      </c>
      <c r="AQ10" s="8">
        <f>Datos!BG894</f>
        <v>9734051</v>
      </c>
      <c r="AR10" s="8">
        <f>Datos!BH894</f>
        <v>7392692</v>
      </c>
      <c r="AS10" s="8">
        <f>Datos!BI894</f>
        <v>5047778</v>
      </c>
      <c r="AT10" s="8">
        <f>Datos!BJ894</f>
        <v>2105427</v>
      </c>
      <c r="AU10" s="8">
        <f>Datos!BK894</f>
        <v>3913818</v>
      </c>
      <c r="AV10" s="8">
        <f>Datos!BL894</f>
        <v>18568649</v>
      </c>
    </row>
    <row r="11" spans="1:48" collapsed="1" x14ac:dyDescent="0.2">
      <c r="A11" s="7" t="s">
        <v>1507</v>
      </c>
      <c r="B11" s="7">
        <v>4</v>
      </c>
      <c r="C11" s="7" t="s">
        <v>1273</v>
      </c>
      <c r="D11" s="8">
        <f>Datos!F911</f>
        <v>26294000</v>
      </c>
      <c r="E11" s="8">
        <f>Datos!G911</f>
        <v>14075500</v>
      </c>
      <c r="F11" s="8">
        <f>Datos!H911</f>
        <v>19985083</v>
      </c>
      <c r="G11" s="8">
        <f>Datos!J911</f>
        <v>37735850</v>
      </c>
      <c r="H11" s="13"/>
      <c r="I11" s="8">
        <f>Datos!Y911</f>
        <v>0</v>
      </c>
      <c r="J11" s="8">
        <f>Datos!Z911</f>
        <v>6044000</v>
      </c>
      <c r="K11" s="8">
        <f>Datos!AA911</f>
        <v>0</v>
      </c>
      <c r="L11" s="8">
        <f>Datos!AB911</f>
        <v>4800000</v>
      </c>
      <c r="M11" s="8">
        <f>Datos!AC911</f>
        <v>1764000</v>
      </c>
      <c r="N11" s="8">
        <f>Datos!AD911</f>
        <v>4968000</v>
      </c>
      <c r="O11" s="8">
        <f>Datos!AE911</f>
        <v>5874000</v>
      </c>
      <c r="P11" s="8">
        <f>Datos!AF911</f>
        <v>230000</v>
      </c>
      <c r="Q11" s="8">
        <f>Datos!AG911</f>
        <v>1544000</v>
      </c>
      <c r="R11" s="8">
        <f>Datos!AH911</f>
        <v>215000</v>
      </c>
      <c r="S11" s="8">
        <f>Datos!AI911</f>
        <v>0</v>
      </c>
      <c r="T11" s="8">
        <f>Datos!AJ911</f>
        <v>855000</v>
      </c>
      <c r="U11" s="8">
        <f>Datos!AK911</f>
        <v>0</v>
      </c>
      <c r="V11" s="8">
        <f>Datos!AL911</f>
        <v>1947800</v>
      </c>
      <c r="W11" s="8">
        <f>Datos!AM911</f>
        <v>290000</v>
      </c>
      <c r="X11" s="8">
        <f>Datos!AN911</f>
        <v>683000</v>
      </c>
      <c r="Y11" s="8">
        <f>Datos!AO911</f>
        <v>352500</v>
      </c>
      <c r="Z11" s="8">
        <f>Datos!AP911</f>
        <v>366200</v>
      </c>
      <c r="AA11" s="8">
        <f>Datos!AQ911</f>
        <v>3991000</v>
      </c>
      <c r="AB11" s="8">
        <f>Datos!AR911</f>
        <v>115000</v>
      </c>
      <c r="AC11" s="8">
        <f>Datos!AS911</f>
        <v>445000</v>
      </c>
      <c r="AD11" s="8">
        <f>Datos!AT911</f>
        <v>3840000</v>
      </c>
      <c r="AE11" s="8">
        <f>Datos!AU911</f>
        <v>2045000</v>
      </c>
      <c r="AF11" s="8">
        <f>Datos!AV911</f>
        <v>0</v>
      </c>
      <c r="AG11" s="8">
        <f>Datos!AW911</f>
        <v>0</v>
      </c>
      <c r="AH11" s="8">
        <f>Datos!AX911</f>
        <v>1380000</v>
      </c>
      <c r="AI11" s="8">
        <f>Datos!AY911</f>
        <v>4266710</v>
      </c>
      <c r="AJ11" s="8">
        <f>Datos!AZ911</f>
        <v>892000</v>
      </c>
      <c r="AK11" s="8">
        <f>Datos!BA911</f>
        <v>230000</v>
      </c>
      <c r="AL11" s="8">
        <f>Datos!BB911</f>
        <v>423600</v>
      </c>
      <c r="AM11" s="8">
        <f>Datos!BC911</f>
        <v>2521822</v>
      </c>
      <c r="AN11" s="8">
        <f>Datos!BD911</f>
        <v>4813151</v>
      </c>
      <c r="AO11" s="8">
        <f>Datos!BE911</f>
        <v>90000</v>
      </c>
      <c r="AP11" s="8">
        <f>Datos!BF911</f>
        <v>2079000</v>
      </c>
      <c r="AQ11" s="8">
        <f>Datos!BG911</f>
        <v>3147000</v>
      </c>
      <c r="AR11" s="8">
        <f>Datos!BH911</f>
        <v>141800</v>
      </c>
      <c r="AS11" s="8">
        <f>Datos!BI911</f>
        <v>3664160</v>
      </c>
      <c r="AT11" s="8">
        <f>Datos!BJ911</f>
        <v>365000</v>
      </c>
      <c r="AU11" s="8">
        <f>Datos!BK911</f>
        <v>2639832</v>
      </c>
      <c r="AV11" s="8">
        <f>Datos!BL911</f>
        <v>5040800</v>
      </c>
    </row>
    <row r="12" spans="1:48" collapsed="1" x14ac:dyDescent="0.2">
      <c r="A12" s="7" t="s">
        <v>1481</v>
      </c>
      <c r="B12" s="7">
        <v>4</v>
      </c>
      <c r="C12" s="7" t="s">
        <v>649</v>
      </c>
      <c r="D12" s="8">
        <f>Datos!F887</f>
        <v>74487317</v>
      </c>
      <c r="E12" s="8">
        <f>Datos!G887</f>
        <v>48739550</v>
      </c>
      <c r="F12" s="8">
        <f>Datos!H887</f>
        <v>13568241</v>
      </c>
      <c r="G12" s="8">
        <f>Datos!J887</f>
        <v>17284521</v>
      </c>
      <c r="H12" s="13"/>
      <c r="I12" s="8">
        <f>Datos!Y887</f>
        <v>5539098</v>
      </c>
      <c r="J12" s="8">
        <f>Datos!Z887</f>
        <v>5539098</v>
      </c>
      <c r="K12" s="8">
        <f>Datos!AA887</f>
        <v>5539098</v>
      </c>
      <c r="L12" s="8">
        <f>Datos!AB887</f>
        <v>5539098</v>
      </c>
      <c r="M12" s="8">
        <f>Datos!AC887</f>
        <v>5539098</v>
      </c>
      <c r="N12" s="8">
        <f>Datos!AD887</f>
        <v>5539098</v>
      </c>
      <c r="O12" s="8">
        <f>Datos!AE887</f>
        <v>5800098</v>
      </c>
      <c r="P12" s="8">
        <f>Datos!AF887</f>
        <v>6061098</v>
      </c>
      <c r="Q12" s="8">
        <f>Datos!AG887</f>
        <v>6141000</v>
      </c>
      <c r="R12" s="8">
        <f>Datos!AH887</f>
        <v>5984600</v>
      </c>
      <c r="S12" s="8">
        <f>Datos!AI887</f>
        <v>9905933</v>
      </c>
      <c r="T12" s="8">
        <f>Datos!AJ887</f>
        <v>7360000</v>
      </c>
      <c r="U12" s="8">
        <f>Datos!AK887</f>
        <v>7360000</v>
      </c>
      <c r="V12" s="8">
        <f>Datos!AL887</f>
        <v>5770000</v>
      </c>
      <c r="W12" s="8">
        <f>Datos!AM887</f>
        <v>5770000</v>
      </c>
      <c r="X12" s="8">
        <f>Datos!AN887</f>
        <v>8470000</v>
      </c>
      <c r="Y12" s="8">
        <f>Datos!AO887</f>
        <v>7120000</v>
      </c>
      <c r="Z12" s="8">
        <f>Datos!AP887</f>
        <v>6454550</v>
      </c>
      <c r="AA12" s="8">
        <f>Datos!AQ887</f>
        <v>5770000</v>
      </c>
      <c r="AB12" s="8">
        <f>Datos!AR887</f>
        <v>225000</v>
      </c>
      <c r="AC12" s="8">
        <f>Datos!AS887</f>
        <v>0</v>
      </c>
      <c r="AD12" s="8">
        <f>Datos!AT887</f>
        <v>375000</v>
      </c>
      <c r="AE12" s="8">
        <f>Datos!AU887</f>
        <v>225000</v>
      </c>
      <c r="AF12" s="8">
        <f>Datos!AV887</f>
        <v>1200000</v>
      </c>
      <c r="AG12" s="8">
        <f>Datos!AW887</f>
        <v>790717</v>
      </c>
      <c r="AH12" s="8">
        <f>Datos!AX887</f>
        <v>0</v>
      </c>
      <c r="AI12" s="8">
        <f>Datos!AY887</f>
        <v>0</v>
      </c>
      <c r="AJ12" s="8">
        <f>Datos!AZ887</f>
        <v>0</v>
      </c>
      <c r="AK12" s="8">
        <f>Datos!BA887</f>
        <v>0</v>
      </c>
      <c r="AL12" s="8">
        <f>Datos!BB887</f>
        <v>0</v>
      </c>
      <c r="AM12" s="8">
        <f>Datos!BC887</f>
        <v>0</v>
      </c>
      <c r="AN12" s="8">
        <f>Datos!BD887</f>
        <v>0</v>
      </c>
      <c r="AO12" s="8">
        <f>Datos!BE887</f>
        <v>982000</v>
      </c>
      <c r="AP12" s="8">
        <f>Datos!BF887</f>
        <v>2163365</v>
      </c>
      <c r="AQ12" s="8">
        <f>Datos!BG887</f>
        <v>1713665</v>
      </c>
      <c r="AR12" s="8">
        <f>Datos!BH887</f>
        <v>7918494</v>
      </c>
      <c r="AS12" s="8">
        <f>Datos!BI887</f>
        <v>818033</v>
      </c>
      <c r="AT12" s="8">
        <f>Datos!BJ887</f>
        <v>796554</v>
      </c>
      <c r="AU12" s="8">
        <f>Datos!BK887</f>
        <v>749000</v>
      </c>
      <c r="AV12" s="8">
        <f>Datos!BL887</f>
        <v>1396000</v>
      </c>
    </row>
    <row r="13" spans="1:48" collapsed="1" x14ac:dyDescent="0.2">
      <c r="A13" s="7" t="s">
        <v>1504</v>
      </c>
      <c r="B13" s="7">
        <v>4</v>
      </c>
      <c r="C13" s="7" t="s">
        <v>1262</v>
      </c>
      <c r="D13" s="8">
        <f>Datos!F908</f>
        <v>32432633</v>
      </c>
      <c r="E13" s="8">
        <f>Datos!G908</f>
        <v>5285889</v>
      </c>
      <c r="F13" s="8">
        <f>Datos!H908</f>
        <v>2829832</v>
      </c>
      <c r="G13" s="8">
        <f>Datos!J908</f>
        <v>911100</v>
      </c>
      <c r="H13" s="13"/>
      <c r="I13" s="8">
        <f>Datos!Y908</f>
        <v>0</v>
      </c>
      <c r="J13" s="8">
        <f>Datos!Z908</f>
        <v>3221750</v>
      </c>
      <c r="K13" s="8">
        <f>Datos!AA908</f>
        <v>4510550</v>
      </c>
      <c r="L13" s="8">
        <f>Datos!AB908</f>
        <v>0</v>
      </c>
      <c r="M13" s="8">
        <f>Datos!AC908</f>
        <v>0</v>
      </c>
      <c r="N13" s="8">
        <f>Datos!AD908</f>
        <v>3866150</v>
      </c>
      <c r="O13" s="8">
        <f>Datos!AE908</f>
        <v>7732300</v>
      </c>
      <c r="P13" s="8">
        <f>Datos!AF908</f>
        <v>0</v>
      </c>
      <c r="Q13" s="8">
        <f>Datos!AG908</f>
        <v>0</v>
      </c>
      <c r="R13" s="8">
        <f>Datos!AH908</f>
        <v>6443500</v>
      </c>
      <c r="S13" s="8">
        <f>Datos!AI908</f>
        <v>536958</v>
      </c>
      <c r="T13" s="8">
        <f>Datos!AJ908</f>
        <v>6121425</v>
      </c>
      <c r="U13" s="8">
        <f>Datos!AK908</f>
        <v>4136800</v>
      </c>
      <c r="V13" s="8">
        <f>Datos!AL908</f>
        <v>0</v>
      </c>
      <c r="W13" s="8">
        <f>Datos!AM908</f>
        <v>0</v>
      </c>
      <c r="X13" s="8">
        <f>Datos!AN908</f>
        <v>0</v>
      </c>
      <c r="Y13" s="8">
        <f>Datos!AO908</f>
        <v>0</v>
      </c>
      <c r="Z13" s="8">
        <f>Datos!AP908</f>
        <v>574545</v>
      </c>
      <c r="AA13" s="8">
        <f>Datos!AQ908</f>
        <v>574544</v>
      </c>
      <c r="AB13" s="8">
        <f>Datos!AR908</f>
        <v>0</v>
      </c>
      <c r="AC13" s="8">
        <f>Datos!AS908</f>
        <v>0</v>
      </c>
      <c r="AD13" s="8">
        <f>Datos!AT908</f>
        <v>0</v>
      </c>
      <c r="AE13" s="8">
        <f>Datos!AU908</f>
        <v>0</v>
      </c>
      <c r="AF13" s="8">
        <f>Datos!AV908</f>
        <v>0</v>
      </c>
      <c r="AG13" s="8">
        <f>Datos!AW908</f>
        <v>0</v>
      </c>
      <c r="AH13" s="8">
        <f>Datos!AX908</f>
        <v>0</v>
      </c>
      <c r="AI13" s="8">
        <f>Datos!AY908</f>
        <v>0</v>
      </c>
      <c r="AJ13" s="8">
        <f>Datos!AZ908</f>
        <v>66116</v>
      </c>
      <c r="AK13" s="8">
        <f>Datos!BA908</f>
        <v>0</v>
      </c>
      <c r="AL13" s="8">
        <f>Datos!BB908</f>
        <v>0</v>
      </c>
      <c r="AM13" s="8">
        <f>Datos!BC908</f>
        <v>2499216</v>
      </c>
      <c r="AN13" s="8">
        <f>Datos!BD908</f>
        <v>0</v>
      </c>
      <c r="AO13" s="8">
        <f>Datos!BE908</f>
        <v>0</v>
      </c>
      <c r="AP13" s="8">
        <f>Datos!BF908</f>
        <v>0</v>
      </c>
      <c r="AQ13" s="8">
        <f>Datos!BG908</f>
        <v>0</v>
      </c>
      <c r="AR13" s="8">
        <f>Datos!BH908</f>
        <v>264500</v>
      </c>
      <c r="AS13" s="8">
        <f>Datos!BI908</f>
        <v>311500</v>
      </c>
      <c r="AT13" s="8">
        <f>Datos!BJ908</f>
        <v>60000</v>
      </c>
      <c r="AU13" s="8">
        <f>Datos!BK908</f>
        <v>0</v>
      </c>
      <c r="AV13" s="8">
        <f>Datos!BL908</f>
        <v>60000</v>
      </c>
    </row>
    <row r="14" spans="1:48" collapsed="1" x14ac:dyDescent="0.2">
      <c r="A14" s="7" t="s">
        <v>1487</v>
      </c>
      <c r="B14" s="7">
        <v>4</v>
      </c>
      <c r="C14" s="7" t="s">
        <v>1212</v>
      </c>
      <c r="D14" s="8">
        <f>Datos!F892</f>
        <v>5144000</v>
      </c>
      <c r="E14" s="8">
        <f>Datos!G892</f>
        <v>5320000</v>
      </c>
      <c r="F14" s="8">
        <f>Datos!H892</f>
        <v>8516240</v>
      </c>
      <c r="G14" s="8">
        <f>Datos!J892</f>
        <v>6415271</v>
      </c>
      <c r="H14" s="13"/>
      <c r="I14" s="8">
        <f>Datos!Y892</f>
        <v>0</v>
      </c>
      <c r="J14" s="8">
        <f>Datos!Z892</f>
        <v>0</v>
      </c>
      <c r="K14" s="8">
        <f>Datos!AA892</f>
        <v>0</v>
      </c>
      <c r="L14" s="8">
        <f>Datos!AB892</f>
        <v>0</v>
      </c>
      <c r="M14" s="8">
        <f>Datos!AC892</f>
        <v>0</v>
      </c>
      <c r="N14" s="8">
        <f>Datos!AD892</f>
        <v>0</v>
      </c>
      <c r="O14" s="8">
        <f>Datos!AE892</f>
        <v>5144000</v>
      </c>
      <c r="P14" s="8">
        <f>Datos!AF892</f>
        <v>0</v>
      </c>
      <c r="Q14" s="8">
        <f>Datos!AG892</f>
        <v>0</v>
      </c>
      <c r="R14" s="8">
        <f>Datos!AH892</f>
        <v>0</v>
      </c>
      <c r="S14" s="8">
        <f>Datos!AI892</f>
        <v>0</v>
      </c>
      <c r="T14" s="8">
        <f>Datos!AJ892</f>
        <v>0</v>
      </c>
      <c r="U14" s="8">
        <f>Datos!AK892</f>
        <v>0</v>
      </c>
      <c r="V14" s="8">
        <f>Datos!AL892</f>
        <v>0</v>
      </c>
      <c r="W14" s="8">
        <f>Datos!AM892</f>
        <v>0</v>
      </c>
      <c r="X14" s="8">
        <f>Datos!AN892</f>
        <v>0</v>
      </c>
      <c r="Y14" s="8">
        <f>Datos!AO892</f>
        <v>0</v>
      </c>
      <c r="Z14" s="8">
        <f>Datos!AP892</f>
        <v>0</v>
      </c>
      <c r="AA14" s="8">
        <f>Datos!AQ892</f>
        <v>5320000</v>
      </c>
      <c r="AB14" s="8">
        <f>Datos!AR892</f>
        <v>0</v>
      </c>
      <c r="AC14" s="8">
        <f>Datos!AS892</f>
        <v>0</v>
      </c>
      <c r="AD14" s="8">
        <f>Datos!AT892</f>
        <v>0</v>
      </c>
      <c r="AE14" s="8">
        <f>Datos!AU892</f>
        <v>0</v>
      </c>
      <c r="AF14" s="8">
        <f>Datos!AV892</f>
        <v>0</v>
      </c>
      <c r="AG14" s="8">
        <f>Datos!AW892</f>
        <v>0</v>
      </c>
      <c r="AH14" s="8">
        <f>Datos!AX892</f>
        <v>0</v>
      </c>
      <c r="AI14" s="8">
        <f>Datos!AY892</f>
        <v>0</v>
      </c>
      <c r="AJ14" s="8">
        <f>Datos!AZ892</f>
        <v>0</v>
      </c>
      <c r="AK14" s="8">
        <f>Datos!BA892</f>
        <v>0</v>
      </c>
      <c r="AL14" s="8">
        <f>Datos!BB892</f>
        <v>5756240</v>
      </c>
      <c r="AM14" s="8">
        <f>Datos!BC892</f>
        <v>0</v>
      </c>
      <c r="AN14" s="8">
        <f>Datos!BD892</f>
        <v>0</v>
      </c>
      <c r="AO14" s="8">
        <f>Datos!BE892</f>
        <v>0</v>
      </c>
      <c r="AP14" s="8">
        <f>Datos!BF892</f>
        <v>0</v>
      </c>
      <c r="AQ14" s="8">
        <f>Datos!BG892</f>
        <v>2760000</v>
      </c>
      <c r="AR14" s="8">
        <f>Datos!BH892</f>
        <v>0</v>
      </c>
      <c r="AS14" s="8">
        <f>Datos!BI892</f>
        <v>0</v>
      </c>
      <c r="AT14" s="8">
        <f>Datos!BJ892</f>
        <v>0</v>
      </c>
      <c r="AU14" s="8">
        <f>Datos!BK892</f>
        <v>0</v>
      </c>
      <c r="AV14" s="8">
        <f>Datos!BL892</f>
        <v>0</v>
      </c>
    </row>
    <row r="18" spans="3:48" x14ac:dyDescent="0.2">
      <c r="C18" s="17" t="s">
        <v>1766</v>
      </c>
      <c r="F18" s="9">
        <v>589817731.20000005</v>
      </c>
      <c r="G18" s="16"/>
    </row>
    <row r="19" spans="3:48" x14ac:dyDescent="0.2">
      <c r="C19" s="17" t="s">
        <v>1767</v>
      </c>
      <c r="F19" s="16"/>
      <c r="G19" s="16"/>
    </row>
    <row r="20" spans="3:48" x14ac:dyDescent="0.2">
      <c r="F20" s="16"/>
      <c r="G20" s="16"/>
    </row>
    <row r="22" spans="3:48" x14ac:dyDescent="0.2">
      <c r="C22" s="11" t="s">
        <v>1726</v>
      </c>
      <c r="D22" s="10">
        <f>-D3/D2</f>
        <v>0.67102607219919097</v>
      </c>
      <c r="E22" s="10">
        <f>-E3/E2</f>
        <v>0.69367161846522718</v>
      </c>
      <c r="F22" s="10">
        <f>-F3/F2</f>
        <v>0.71628739316717038</v>
      </c>
      <c r="G22" s="10">
        <f>-G3/G2</f>
        <v>0.76769840665307088</v>
      </c>
      <c r="I22" s="10">
        <f t="shared" ref="I22:AV22" si="0">-I3/I2</f>
        <v>109.29263676284562</v>
      </c>
      <c r="J22" s="10">
        <f t="shared" si="0"/>
        <v>0.87706631546290625</v>
      </c>
      <c r="K22" s="10">
        <f t="shared" si="0"/>
        <v>0.67314076366860798</v>
      </c>
      <c r="L22" s="10">
        <f t="shared" si="0"/>
        <v>0.40076375563473171</v>
      </c>
      <c r="M22" s="10">
        <f t="shared" si="0"/>
        <v>0.63943902671665742</v>
      </c>
      <c r="N22" s="10">
        <f t="shared" si="0"/>
        <v>0.77658818336476532</v>
      </c>
      <c r="O22" s="10">
        <f t="shared" si="0"/>
        <v>0.64808011139903987</v>
      </c>
      <c r="P22" s="10">
        <f t="shared" si="0"/>
        <v>0.88752096468718467</v>
      </c>
      <c r="Q22" s="10">
        <f t="shared" si="0"/>
        <v>0.75818256179308763</v>
      </c>
      <c r="R22" s="10">
        <f t="shared" si="0"/>
        <v>0.82028487299011299</v>
      </c>
      <c r="S22" s="10">
        <f t="shared" si="0"/>
        <v>0.68355486775764995</v>
      </c>
      <c r="T22" s="10">
        <f t="shared" si="0"/>
        <v>0.37413944755016154</v>
      </c>
      <c r="U22" s="10">
        <f t="shared" si="0"/>
        <v>27.544164730680684</v>
      </c>
      <c r="V22" s="10">
        <f t="shared" si="0"/>
        <v>0.94690644410658875</v>
      </c>
      <c r="W22" s="10">
        <f t="shared" si="0"/>
        <v>0.91799850737444089</v>
      </c>
      <c r="X22" s="10">
        <f t="shared" si="0"/>
        <v>0.78176270775344436</v>
      </c>
      <c r="Y22" s="10">
        <f t="shared" si="0"/>
        <v>0.80169063325518863</v>
      </c>
      <c r="Z22" s="10">
        <f t="shared" si="0"/>
        <v>0.7774382557719568</v>
      </c>
      <c r="AA22" s="10">
        <f t="shared" si="0"/>
        <v>0.74497864904084321</v>
      </c>
      <c r="AB22" s="10">
        <f t="shared" si="0"/>
        <v>0.4608437460172819</v>
      </c>
      <c r="AC22" s="10">
        <f t="shared" si="0"/>
        <v>0.77520721786797431</v>
      </c>
      <c r="AD22" s="10">
        <f t="shared" si="0"/>
        <v>0.61843670493493708</v>
      </c>
      <c r="AE22" s="10">
        <f t="shared" si="0"/>
        <v>0.64858185305397609</v>
      </c>
      <c r="AF22" s="10">
        <f t="shared" si="0"/>
        <v>0.29373940805410559</v>
      </c>
      <c r="AG22" s="10">
        <f t="shared" si="0"/>
        <v>0.71949309543165774</v>
      </c>
      <c r="AH22" s="10">
        <f t="shared" si="0"/>
        <v>0.73021420536642623</v>
      </c>
      <c r="AI22" s="10">
        <f t="shared" si="0"/>
        <v>0.65531242371195664</v>
      </c>
      <c r="AJ22" s="10">
        <f t="shared" si="0"/>
        <v>0.76142748053806275</v>
      </c>
      <c r="AK22" s="10">
        <f t="shared" si="0"/>
        <v>0.82079392695751541</v>
      </c>
      <c r="AL22" s="10">
        <f t="shared" si="0"/>
        <v>0.80383766456758177</v>
      </c>
      <c r="AM22" s="10">
        <f t="shared" si="0"/>
        <v>0.83405836235123698</v>
      </c>
      <c r="AN22" s="10">
        <f t="shared" si="0"/>
        <v>0.74781923934553141</v>
      </c>
      <c r="AO22" s="10">
        <f t="shared" si="0"/>
        <v>0.6735601638041766</v>
      </c>
      <c r="AP22" s="10">
        <f t="shared" si="0"/>
        <v>0.6703634248982564</v>
      </c>
      <c r="AQ22" s="10">
        <f t="shared" si="0"/>
        <v>0.75745451327011171</v>
      </c>
      <c r="AR22" s="10">
        <f t="shared" si="0"/>
        <v>0.55707871556585487</v>
      </c>
      <c r="AS22" s="10">
        <f t="shared" si="0"/>
        <v>0.81565870508585958</v>
      </c>
      <c r="AT22" s="10">
        <f t="shared" si="0"/>
        <v>0.85884614751565502</v>
      </c>
      <c r="AU22" s="10">
        <f t="shared" si="0"/>
        <v>0.66397078078489413</v>
      </c>
      <c r="AV22" s="10">
        <f t="shared" si="0"/>
        <v>0.72024281087752406</v>
      </c>
    </row>
    <row r="23" spans="3:48" x14ac:dyDescent="0.2">
      <c r="C23" s="11" t="s">
        <v>1725</v>
      </c>
      <c r="D23" s="10">
        <f>-D4/D2</f>
        <v>0.5771153013154745</v>
      </c>
      <c r="E23" s="10">
        <f>-E4/E2</f>
        <v>0.61240932718412533</v>
      </c>
      <c r="F23" s="10">
        <f>-F4/F2</f>
        <v>0.6580801265248214</v>
      </c>
      <c r="G23" s="10">
        <f>-G4/G2</f>
        <v>0.70968608160724478</v>
      </c>
      <c r="I23" s="10">
        <f t="shared" ref="I23:AV23" si="1">-I4/I2</f>
        <v>103.23735257076136</v>
      </c>
      <c r="J23" s="10">
        <f t="shared" si="1"/>
        <v>0.77993564156155482</v>
      </c>
      <c r="K23" s="10">
        <f t="shared" si="1"/>
        <v>0.59712296291101441</v>
      </c>
      <c r="L23" s="10">
        <f t="shared" si="1"/>
        <v>0.36317053292622226</v>
      </c>
      <c r="M23" s="10">
        <f t="shared" si="1"/>
        <v>0.5968181542456733</v>
      </c>
      <c r="N23" s="10">
        <f t="shared" si="1"/>
        <v>0.70839553211745898</v>
      </c>
      <c r="O23" s="10">
        <f t="shared" si="1"/>
        <v>0.57559741272939757</v>
      </c>
      <c r="P23" s="10">
        <f t="shared" si="1"/>
        <v>0.79979105560639507</v>
      </c>
      <c r="Q23" s="10">
        <f t="shared" si="1"/>
        <v>0.55232313398703037</v>
      </c>
      <c r="R23" s="10">
        <f t="shared" si="1"/>
        <v>0.71371048860609909</v>
      </c>
      <c r="S23" s="10">
        <f t="shared" si="1"/>
        <v>0.54536728673740797</v>
      </c>
      <c r="T23" s="10">
        <f t="shared" si="1"/>
        <v>0.28933567205422411</v>
      </c>
      <c r="U23" s="10">
        <f t="shared" si="1"/>
        <v>24.555985223433144</v>
      </c>
      <c r="V23" s="10">
        <f t="shared" si="1"/>
        <v>0.83339990000560304</v>
      </c>
      <c r="W23" s="10">
        <f t="shared" si="1"/>
        <v>0.84433513262839555</v>
      </c>
      <c r="X23" s="10">
        <f t="shared" si="1"/>
        <v>0.64876599425603365</v>
      </c>
      <c r="Y23" s="10">
        <f t="shared" si="1"/>
        <v>0.66880312255005958</v>
      </c>
      <c r="Z23" s="10">
        <f t="shared" si="1"/>
        <v>0.67367945855479294</v>
      </c>
      <c r="AA23" s="10">
        <f t="shared" si="1"/>
        <v>0.63466166650879519</v>
      </c>
      <c r="AB23" s="10">
        <f t="shared" si="1"/>
        <v>0.40417428770726532</v>
      </c>
      <c r="AC23" s="10">
        <f t="shared" si="1"/>
        <v>0.71090119025736564</v>
      </c>
      <c r="AD23" s="10">
        <f t="shared" si="1"/>
        <v>0.57163588704802393</v>
      </c>
      <c r="AE23" s="10">
        <f t="shared" si="1"/>
        <v>0.59086266601337412</v>
      </c>
      <c r="AF23" s="10">
        <f t="shared" si="1"/>
        <v>0.26812467887639418</v>
      </c>
      <c r="AG23" s="10">
        <f t="shared" si="1"/>
        <v>0.65783897020272797</v>
      </c>
      <c r="AH23" s="10">
        <f t="shared" si="1"/>
        <v>0.66667362717050371</v>
      </c>
      <c r="AI23" s="10">
        <f t="shared" si="1"/>
        <v>0.60241414044423403</v>
      </c>
      <c r="AJ23" s="10">
        <f t="shared" si="1"/>
        <v>0.6967507779455141</v>
      </c>
      <c r="AK23" s="10">
        <f t="shared" si="1"/>
        <v>0.77303819876230995</v>
      </c>
      <c r="AL23" s="10">
        <f t="shared" si="1"/>
        <v>0.73506598663782252</v>
      </c>
      <c r="AM23" s="10">
        <f t="shared" si="1"/>
        <v>0.77679214566637189</v>
      </c>
      <c r="AN23" s="10">
        <f t="shared" si="1"/>
        <v>0.69638128494055407</v>
      </c>
      <c r="AO23" s="10">
        <f t="shared" si="1"/>
        <v>0.62751246797021076</v>
      </c>
      <c r="AP23" s="10">
        <f t="shared" si="1"/>
        <v>0.63006789172146371</v>
      </c>
      <c r="AQ23" s="10">
        <f t="shared" si="1"/>
        <v>0.6742607523258034</v>
      </c>
      <c r="AR23" s="10">
        <f t="shared" si="1"/>
        <v>0.49433435679340093</v>
      </c>
      <c r="AS23" s="10">
        <f t="shared" si="1"/>
        <v>0.76422506562842019</v>
      </c>
      <c r="AT23" s="10">
        <f t="shared" si="1"/>
        <v>0.81067672718114314</v>
      </c>
      <c r="AU23" s="10">
        <f t="shared" si="1"/>
        <v>0.61100432939601823</v>
      </c>
      <c r="AV23" s="10">
        <f t="shared" si="1"/>
        <v>0.67411607204186741</v>
      </c>
    </row>
    <row r="25" spans="3:48" x14ac:dyDescent="0.2">
      <c r="C25" s="2" t="s">
        <v>1761</v>
      </c>
    </row>
    <row r="26" spans="3:48" x14ac:dyDescent="0.2">
      <c r="C26" s="7" t="s">
        <v>1433</v>
      </c>
      <c r="D26" s="10">
        <f>D4/D$3</f>
        <v>0.86004899843021376</v>
      </c>
      <c r="E26" s="10">
        <f>E4/E$3</f>
        <v>0.88285193005171891</v>
      </c>
      <c r="F26" s="10">
        <f>F4/F$3</f>
        <v>0.91873755255557832</v>
      </c>
      <c r="G26" s="10">
        <f>G4/G$3</f>
        <v>0.92443344346806455</v>
      </c>
    </row>
    <row r="27" spans="3:48" x14ac:dyDescent="0.2">
      <c r="C27" s="7" t="s">
        <v>1103</v>
      </c>
      <c r="D27" s="10">
        <f t="shared" ref="D27:D36" si="2">D5/D$3</f>
        <v>6.4925282961000821E-2</v>
      </c>
      <c r="E27" s="10">
        <f t="shared" ref="E27:E36" si="3">E5/E$3</f>
        <v>5.3158673909554602E-2</v>
      </c>
      <c r="F27" s="10">
        <f t="shared" ref="F27:F36" si="4">F5/F$3</f>
        <v>3.0009813565704542E-2</v>
      </c>
      <c r="G27" s="10">
        <f t="shared" ref="G27:G36" si="5">G5/G$3</f>
        <v>3.0075410922703941E-2</v>
      </c>
    </row>
    <row r="28" spans="3:48" x14ac:dyDescent="0.2">
      <c r="C28" s="7" t="s">
        <v>554</v>
      </c>
      <c r="D28" s="10">
        <f t="shared" si="2"/>
        <v>1.5661771179686295E-2</v>
      </c>
      <c r="E28" s="10">
        <f t="shared" si="3"/>
        <v>1.151442025630019E-2</v>
      </c>
      <c r="F28" s="10">
        <f t="shared" si="4"/>
        <v>8.1387226807906905E-3</v>
      </c>
      <c r="G28" s="10">
        <f t="shared" si="5"/>
        <v>1.0803110792210045E-2</v>
      </c>
    </row>
    <row r="29" spans="3:48" x14ac:dyDescent="0.2">
      <c r="C29" s="7" t="s">
        <v>880</v>
      </c>
      <c r="D29" s="10">
        <f t="shared" si="2"/>
        <v>2.3789426070900555E-2</v>
      </c>
      <c r="E29" s="10">
        <f t="shared" si="3"/>
        <v>1.8595505209772187E-2</v>
      </c>
      <c r="F29" s="10">
        <f t="shared" si="4"/>
        <v>1.5361995026674706E-2</v>
      </c>
      <c r="G29" s="10">
        <f t="shared" si="5"/>
        <v>1.2149452434371251E-2</v>
      </c>
    </row>
    <row r="30" spans="3:48" x14ac:dyDescent="0.2">
      <c r="C30" s="7" t="s">
        <v>244</v>
      </c>
      <c r="D30" s="10">
        <f t="shared" si="2"/>
        <v>9.7416242554590696E-3</v>
      </c>
      <c r="E30" s="10">
        <f t="shared" si="3"/>
        <v>9.2137626089947213E-3</v>
      </c>
      <c r="F30" s="10">
        <f t="shared" si="4"/>
        <v>8.4489543276866901E-3</v>
      </c>
      <c r="G30" s="10">
        <f t="shared" si="5"/>
        <v>7.5235062005006986E-3</v>
      </c>
    </row>
    <row r="31" spans="3:48" x14ac:dyDescent="0.2">
      <c r="C31" s="7" t="s">
        <v>1191</v>
      </c>
      <c r="D31" s="10">
        <f t="shared" si="2"/>
        <v>1.1877935264908719E-2</v>
      </c>
      <c r="E31" s="10">
        <f t="shared" si="3"/>
        <v>1.0938884035429407E-2</v>
      </c>
      <c r="F31" s="10">
        <f t="shared" si="4"/>
        <v>1.1368220919894376E-2</v>
      </c>
      <c r="G31" s="10">
        <f t="shared" si="5"/>
        <v>8.7854575139257058E-3</v>
      </c>
    </row>
    <row r="32" spans="3:48" x14ac:dyDescent="0.2">
      <c r="C32" s="7" t="s">
        <v>1083</v>
      </c>
      <c r="D32" s="10">
        <f t="shared" si="2"/>
        <v>7.8318489013065613E-3</v>
      </c>
      <c r="E32" s="10">
        <f t="shared" si="3"/>
        <v>1.0545265212616409E-2</v>
      </c>
      <c r="F32" s="10">
        <f t="shared" si="4"/>
        <v>6.1915830711627567E-3</v>
      </c>
      <c r="G32" s="10">
        <f t="shared" si="5"/>
        <v>3.1431433217745499E-3</v>
      </c>
    </row>
    <row r="33" spans="3:7" x14ac:dyDescent="0.2">
      <c r="C33" s="7" t="s">
        <v>1273</v>
      </c>
      <c r="D33" s="10">
        <f t="shared" si="2"/>
        <v>1.1636565268057775E-3</v>
      </c>
      <c r="E33" s="10">
        <f t="shared" si="3"/>
        <v>6.0993539869625541E-4</v>
      </c>
      <c r="F33" s="10">
        <f t="shared" si="4"/>
        <v>7.7589360811163781E-4</v>
      </c>
      <c r="G33" s="10">
        <f t="shared" si="5"/>
        <v>1.8681131838821933E-3</v>
      </c>
    </row>
    <row r="34" spans="3:7" x14ac:dyDescent="0.2">
      <c r="C34" s="7" t="s">
        <v>649</v>
      </c>
      <c r="D34" s="10">
        <f t="shared" si="2"/>
        <v>3.2964802841447078E-3</v>
      </c>
      <c r="E34" s="10">
        <f t="shared" si="3"/>
        <v>2.112037004832942E-3</v>
      </c>
      <c r="F34" s="10">
        <f t="shared" si="4"/>
        <v>5.2676846351942884E-4</v>
      </c>
      <c r="G34" s="10">
        <f t="shared" si="5"/>
        <v>8.5567017987374426E-4</v>
      </c>
    </row>
    <row r="35" spans="3:7" x14ac:dyDescent="0.2">
      <c r="C35" s="7" t="s">
        <v>1262</v>
      </c>
      <c r="D35" s="10">
        <f t="shared" si="2"/>
        <v>1.4353253621338118E-3</v>
      </c>
      <c r="E35" s="10">
        <f t="shared" si="3"/>
        <v>2.2905408793145188E-4</v>
      </c>
      <c r="F35" s="10">
        <f t="shared" si="4"/>
        <v>1.0986437038213813E-4</v>
      </c>
      <c r="G35" s="10">
        <f t="shared" si="5"/>
        <v>4.510400380102916E-5</v>
      </c>
    </row>
    <row r="36" spans="3:7" x14ac:dyDescent="0.2">
      <c r="C36" s="7" t="s">
        <v>1212</v>
      </c>
      <c r="D36" s="10">
        <f t="shared" si="2"/>
        <v>2.2765076343990719E-4</v>
      </c>
      <c r="E36" s="10">
        <f t="shared" si="3"/>
        <v>2.3053222415289536E-4</v>
      </c>
      <c r="F36" s="10">
        <f t="shared" si="4"/>
        <v>3.3063141049475024E-4</v>
      </c>
      <c r="G36" s="10">
        <f t="shared" si="5"/>
        <v>3.1758797889214376E-4</v>
      </c>
    </row>
    <row r="42" spans="3:7" x14ac:dyDescent="0.2">
      <c r="C42" s="2" t="s">
        <v>1723</v>
      </c>
    </row>
    <row r="43" spans="3:7" x14ac:dyDescent="0.2">
      <c r="C43" s="7" t="str">
        <f>C4</f>
        <v>COSTOS DE PERSONAL</v>
      </c>
      <c r="D43" s="10">
        <f t="shared" ref="D43:G44" si="6">-D4/D$2</f>
        <v>0.5771153013154745</v>
      </c>
      <c r="E43" s="10">
        <f t="shared" si="6"/>
        <v>0.61240932718412533</v>
      </c>
      <c r="F43" s="10">
        <f t="shared" si="6"/>
        <v>0.6580801265248214</v>
      </c>
      <c r="G43" s="10">
        <f t="shared" si="6"/>
        <v>0.70968608160724478</v>
      </c>
    </row>
    <row r="44" spans="3:7" x14ac:dyDescent="0.2">
      <c r="C44" s="7" t="str">
        <f>C5</f>
        <v>DIVERSOS</v>
      </c>
      <c r="D44" s="10">
        <f t="shared" si="6"/>
        <v>4.3566557611741434E-2</v>
      </c>
      <c r="E44" s="10">
        <f t="shared" si="6"/>
        <v>3.6874663366305988E-2</v>
      </c>
      <c r="F44" s="10">
        <f t="shared" si="6"/>
        <v>2.1495651128411293E-2</v>
      </c>
      <c r="G44" s="10">
        <f t="shared" si="6"/>
        <v>2.3088845044796181E-2</v>
      </c>
    </row>
    <row r="45" spans="3:7" x14ac:dyDescent="0.2">
      <c r="C45" s="7" t="str">
        <f>C7</f>
        <v>HONORARIOS</v>
      </c>
      <c r="D45" s="10">
        <f>-D7/D$2</f>
        <v>1.5963325136229431E-2</v>
      </c>
      <c r="E45" s="10">
        <f>-E7/E$2</f>
        <v>1.2899174195041238E-2</v>
      </c>
      <c r="F45" s="10">
        <f>-F7/F$2</f>
        <v>1.1003603371503861E-2</v>
      </c>
      <c r="G45" s="10">
        <f>-G7/G$2</f>
        <v>9.3271152755740831E-3</v>
      </c>
    </row>
    <row r="46" spans="3:7" x14ac:dyDescent="0.2">
      <c r="C46" s="7" t="str">
        <f>C9</f>
        <v>IMPUESTOS</v>
      </c>
      <c r="D46" s="10">
        <f>-D9/D$2</f>
        <v>7.9704042466479542E-3</v>
      </c>
      <c r="E46" s="10">
        <f>-E9/E$2</f>
        <v>7.5879933930597518E-3</v>
      </c>
      <c r="F46" s="10">
        <f>-F9/F$2</f>
        <v>8.1429133276596337E-3</v>
      </c>
      <c r="G46" s="10">
        <f>-G9/G$2</f>
        <v>6.7445817351590139E-3</v>
      </c>
    </row>
    <row r="47" spans="3:7" x14ac:dyDescent="0.2">
      <c r="C47" s="7" t="str">
        <f>C8</f>
        <v>SERVICIOS</v>
      </c>
      <c r="D47" s="10">
        <f>-D8/D$2</f>
        <v>6.536883860981068E-3</v>
      </c>
      <c r="E47" s="10">
        <f>-E8/E$2</f>
        <v>6.3913256211357615E-3</v>
      </c>
      <c r="F47" s="10">
        <f>-F8/F$2</f>
        <v>6.0518794703671814E-3</v>
      </c>
      <c r="G47" s="10">
        <f>-G8/G$2</f>
        <v>5.7757837225688854E-3</v>
      </c>
    </row>
    <row r="48" spans="3:7" x14ac:dyDescent="0.2">
      <c r="C48" s="7" t="str">
        <f>C6</f>
        <v>GASTOS DE VIAJE</v>
      </c>
      <c r="D48" s="10">
        <f>-D6/D$2</f>
        <v>1.0509456798387384E-2</v>
      </c>
      <c r="E48" s="10">
        <f>-E6/E$2</f>
        <v>7.9872265348765476E-3</v>
      </c>
      <c r="F48" s="10">
        <f>-F6/F$2</f>
        <v>5.829664452734089E-3</v>
      </c>
      <c r="G48" s="10">
        <f>-G6/G$2</f>
        <v>8.2935309420762472E-3</v>
      </c>
    </row>
    <row r="49" spans="3:7" x14ac:dyDescent="0.2">
      <c r="C49" s="7" t="str">
        <f>C10</f>
        <v>SEGUROS</v>
      </c>
      <c r="D49" s="10">
        <f t="shared" ref="D49:F50" si="7">-D10/D$2</f>
        <v>5.2553748063012906E-3</v>
      </c>
      <c r="E49" s="10">
        <f t="shared" si="7"/>
        <v>7.3149511871806816E-3</v>
      </c>
      <c r="F49" s="10">
        <f t="shared" si="7"/>
        <v>4.4349528976211534E-3</v>
      </c>
      <c r="G49" s="10">
        <f>-G10/G$2</f>
        <v>2.4129861200085623E-3</v>
      </c>
    </row>
    <row r="50" spans="3:7" x14ac:dyDescent="0.2">
      <c r="C50" s="7" t="str">
        <f>C11</f>
        <v>MANTENIMIENTO Y REPARACIONES</v>
      </c>
      <c r="D50" s="10">
        <f t="shared" si="7"/>
        <v>7.8084386857143345E-4</v>
      </c>
      <c r="E50" s="10">
        <f t="shared" si="7"/>
        <v>4.2309487517286506E-4</v>
      </c>
      <c r="F50" s="10">
        <f t="shared" si="7"/>
        <v>5.5576280992935515E-4</v>
      </c>
      <c r="G50" s="10">
        <f>-G11/G$2</f>
        <v>1.434147514713955E-3</v>
      </c>
    </row>
    <row r="51" spans="3:7" x14ac:dyDescent="0.2">
      <c r="C51" s="7" t="str">
        <f>C14</f>
        <v>CONTRIBUCIONES Y AFILIACIONES</v>
      </c>
      <c r="D51" s="10">
        <f>-D14/D$2</f>
        <v>1.5275959762422811E-4</v>
      </c>
      <c r="E51" s="10">
        <f>-E14/E$2</f>
        <v>1.5991366103652746E-4</v>
      </c>
      <c r="F51" s="10">
        <f>-F14/F$2</f>
        <v>2.3682711112246927E-4</v>
      </c>
      <c r="G51" s="10">
        <f>-G14/G$2</f>
        <v>2.4381178536766785E-4</v>
      </c>
    </row>
    <row r="52" spans="3:7" x14ac:dyDescent="0.2">
      <c r="C52" s="7" t="str">
        <f>C13</f>
        <v>GASTOS LEGALES</v>
      </c>
      <c r="D52" s="10">
        <f>-D13/D$2</f>
        <v>9.6314074008053312E-4</v>
      </c>
      <c r="E52" s="10">
        <f>-E13/E$2</f>
        <v>1.5888831989148666E-4</v>
      </c>
      <c r="F52" s="10">
        <f>-F13/F$2</f>
        <v>7.8694463462974205E-5</v>
      </c>
      <c r="G52" s="10">
        <f>-G13/G$2</f>
        <v>3.4626271851724139E-5</v>
      </c>
    </row>
    <row r="53" spans="3:7" x14ac:dyDescent="0.2">
      <c r="C53" s="7" t="str">
        <f>C12</f>
        <v>ARRENDAMIENTOS</v>
      </c>
      <c r="D53" s="10">
        <f>-D12/D$2</f>
        <v>2.2120242171516963E-3</v>
      </c>
      <c r="E53" s="10">
        <f>-E12/E$2</f>
        <v>1.4650601274009175E-3</v>
      </c>
      <c r="F53" s="10">
        <f>-F12/F$2</f>
        <v>3.7731760953700735E-4</v>
      </c>
      <c r="G53" s="10">
        <f>-G12/G$2</f>
        <v>6.5689663370962006E-4</v>
      </c>
    </row>
  </sheetData>
  <sortState ref="A287:AQ315">
    <sortCondition ref="F287:F31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Parámetros PPTO</vt:lpstr>
      <vt:lpstr>Datos</vt:lpstr>
      <vt:lpstr>Hoja2</vt:lpstr>
      <vt:lpstr>ER mes</vt:lpstr>
      <vt:lpstr>ER año</vt:lpstr>
      <vt:lpstr>ERC mes</vt:lpstr>
      <vt:lpstr>ESF mes</vt:lpstr>
      <vt:lpstr>ERC acum</vt:lpstr>
      <vt:lpstr>ESF</vt:lpstr>
      <vt:lpstr>Anexos PPT</vt:lpstr>
      <vt:lpstr>Indicadores</vt:lpstr>
      <vt:lpstr>Servicios</vt:lpstr>
      <vt:lpstr>Ingresos</vt:lpstr>
      <vt:lpstr>Hoja1</vt:lpstr>
      <vt:lpstr>Costo Personal</vt:lpstr>
      <vt:lpstr>Costo Prod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mc_mora</dc:creator>
  <cp:lastModifiedBy>PROYECTO</cp:lastModifiedBy>
  <cp:lastPrinted>2018-04-18T20:26:42Z</cp:lastPrinted>
  <dcterms:created xsi:type="dcterms:W3CDTF">2017-10-10T22:55:34Z</dcterms:created>
  <dcterms:modified xsi:type="dcterms:W3CDTF">2019-02-12T15:39:56Z</dcterms:modified>
</cp:coreProperties>
</file>